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71.xml" ContentType="application/vnd.openxmlformats-officedocument.spreadsheetml.worksheet+xml"/>
  <Override PartName="/xl/worksheets/sheet82.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Default Extension="xml" ContentType="application/xml"/>
  <Override PartName="/xl/worksheets/sheet3.xml" ContentType="application/vnd.openxmlformats-officedocument.spreadsheetml.worksheet+xml"/>
  <Override PartName="/xl/worksheets/sheet89.xml" ContentType="application/vnd.openxmlformats-officedocument.spreadsheetml.worksheet+xml"/>
  <Override PartName="/xl/worksheets/sheet98.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78.xml" ContentType="application/vnd.openxmlformats-officedocument.spreadsheetml.worksheet+xml"/>
  <Override PartName="/xl/worksheets/sheet87.xml" ContentType="application/vnd.openxmlformats-officedocument.spreadsheetml.worksheet+xml"/>
  <Override PartName="/xl/worksheets/sheet96.xml" ContentType="application/vnd.openxmlformats-officedocument.spreadsheetml.worksheet+xml"/>
  <Override PartName="/xl/externalLinks/externalLink1.xml" ContentType="application/vnd.openxmlformats-officedocument.spreadsheetml.externalLink+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67.xml" ContentType="application/vnd.openxmlformats-officedocument.spreadsheetml.worksheet+xml"/>
  <Override PartName="/xl/worksheets/sheet76.xml" ContentType="application/vnd.openxmlformats-officedocument.spreadsheetml.worksheet+xml"/>
  <Override PartName="/xl/worksheets/sheet85.xml" ContentType="application/vnd.openxmlformats-officedocument.spreadsheetml.worksheet+xml"/>
  <Override PartName="/xl/worksheets/sheet94.xml" ContentType="application/vnd.openxmlformats-officedocument.spreadsheetml.worksheet+xml"/>
  <Override PartName="/xl/worksheets/sheet104.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56.xml" ContentType="application/vnd.openxmlformats-officedocument.spreadsheetml.worksheet+xml"/>
  <Override PartName="/xl/worksheets/sheet65.xml" ContentType="application/vnd.openxmlformats-officedocument.spreadsheetml.worksheet+xml"/>
  <Override PartName="/xl/worksheets/sheet74.xml" ContentType="application/vnd.openxmlformats-officedocument.spreadsheetml.worksheet+xml"/>
  <Override PartName="/xl/worksheets/sheet83.xml" ContentType="application/vnd.openxmlformats-officedocument.spreadsheetml.worksheet+xml"/>
  <Override PartName="/xl/worksheets/sheet92.xml" ContentType="application/vnd.openxmlformats-officedocument.spreadsheetml.worksheet+xml"/>
  <Override PartName="/xl/worksheets/sheet102.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Override PartName="/xl/worksheets/sheet81.xml" ContentType="application/vnd.openxmlformats-officedocument.spreadsheetml.worksheet+xml"/>
  <Override PartName="/xl/worksheets/sheet90.xml" ContentType="application/vnd.openxmlformats-officedocument.spreadsheetml.worksheet+xml"/>
  <Override PartName="/xl/worksheets/sheet100.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99.xml" ContentType="application/vnd.openxmlformats-officedocument.spreadsheetml.worksheet+xml"/>
  <Override PartName="/xl/externalLinks/externalLink2.xml" ContentType="application/vnd.openxmlformats-officedocument.spreadsheetml.externalLink+xml"/>
  <Override PartName="/xl/worksheets/sheet59.xml" ContentType="application/vnd.openxmlformats-officedocument.spreadsheetml.worksheet+xml"/>
  <Override PartName="/xl/worksheets/sheet68.xml" ContentType="application/vnd.openxmlformats-officedocument.spreadsheetml.worksheet+xml"/>
  <Override PartName="/xl/worksheets/sheet77.xml" ContentType="application/vnd.openxmlformats-officedocument.spreadsheetml.worksheet+xml"/>
  <Override PartName="/xl/worksheets/sheet79.xml" ContentType="application/vnd.openxmlformats-officedocument.spreadsheetml.worksheet+xml"/>
  <Override PartName="/xl/worksheets/sheet88.xml" ContentType="application/vnd.openxmlformats-officedocument.spreadsheetml.worksheet+xml"/>
  <Override PartName="/xl/worksheets/sheet97.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worksheets/sheet95.xml" ContentType="application/vnd.openxmlformats-officedocument.spreadsheetml.worksheet+xml"/>
  <Override PartName="/xl/worksheets/sheet103.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worksheets/sheet93.xml" ContentType="application/vnd.openxmlformats-officedocument.spreadsheetml.worksheet+xml"/>
  <Override PartName="/xl/worksheets/sheet101.xml" ContentType="application/vnd.openxmlformats-officedocument.spreadsheetml.workshee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Override PartName="/xl/worksheets/sheet91.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autoCompressPictures="0" defaultThemeVersion="124226"/>
  <bookViews>
    <workbookView xWindow="0" yWindow="60" windowWidth="15480" windowHeight="11580" tabRatio="809"/>
  </bookViews>
  <sheets>
    <sheet name="Table of Contents" sheetId="253" r:id="rId1"/>
    <sheet name="A-Overview Tables" sheetId="175" r:id="rId2"/>
    <sheet name="Fed &amp; State by Category" sheetId="174" r:id="rId3"/>
    <sheet name="FY11-12 Comparison, Categories" sheetId="176" r:id="rId4"/>
    <sheet name="FY11-12 Comparison, Activities" sheetId="177" r:id="rId5"/>
    <sheet name="FY11-12 MOE Comparison" sheetId="157" r:id="rId6"/>
    <sheet name="FY 12 Federal TANF Funds" sheetId="178" r:id="rId7"/>
    <sheet name="Summary Federal Funds" sheetId="179" r:id="rId8"/>
    <sheet name="B-Total Expenditures" sheetId="180" r:id="rId9"/>
    <sheet name="Total Fed &amp; State Expenditures" sheetId="182" r:id="rId10"/>
    <sheet name="Fed &amp; State Assistance" sheetId="183" r:id="rId11"/>
    <sheet name="Fed &amp; State Non-Assistance" sheetId="184" r:id="rId12"/>
    <sheet name="Fed &amp; State Non-A Subcategories" sheetId="185" r:id="rId13"/>
    <sheet name="C-Expenditures by Fed &amp; State-" sheetId="156" r:id="rId14"/>
    <sheet name="Federal TANF Expenditures" sheetId="170" r:id="rId15"/>
    <sheet name="Total Federal Expenditures" sheetId="171" r:id="rId16"/>
    <sheet name="Federal Assistance" sheetId="172" r:id="rId17"/>
    <sheet name="Federal Non-Assistance" sheetId="173" r:id="rId18"/>
    <sheet name="Federal Non-A Subcategories" sheetId="169" r:id="rId19"/>
    <sheet name="State MOE Expenditures" sheetId="155" r:id="rId20"/>
    <sheet name="Total State Expenditure Summary" sheetId="27" r:id="rId21"/>
    <sheet name="State Assistance" sheetId="33" r:id="rId22"/>
    <sheet name="State Non-Assistance" sheetId="34" r:id="rId23"/>
    <sheet name="State Non-A Subcategories" sheetId="35" r:id="rId24"/>
    <sheet name="Analysis MOE Spending Levels" sheetId="43" r:id="rId25"/>
    <sheet name="D-State Tables" sheetId="186" r:id="rId26"/>
    <sheet name="Alabama" sheetId="188" r:id="rId27"/>
    <sheet name="Alaska" sheetId="189" r:id="rId28"/>
    <sheet name="Arizona" sheetId="190" r:id="rId29"/>
    <sheet name="Arkansas" sheetId="191" r:id="rId30"/>
    <sheet name="California" sheetId="192" r:id="rId31"/>
    <sheet name="Colorado" sheetId="193" r:id="rId32"/>
    <sheet name="Connecticut" sheetId="194" r:id="rId33"/>
    <sheet name="Delaware" sheetId="195" r:id="rId34"/>
    <sheet name="DC" sheetId="196" r:id="rId35"/>
    <sheet name="Florida" sheetId="197" r:id="rId36"/>
    <sheet name="Georgia" sheetId="198" r:id="rId37"/>
    <sheet name="Hawaii" sheetId="199" r:id="rId38"/>
    <sheet name="Idaho" sheetId="200" r:id="rId39"/>
    <sheet name="Illinois" sheetId="201" r:id="rId40"/>
    <sheet name="Indiana" sheetId="202" r:id="rId41"/>
    <sheet name="Iowa" sheetId="203" r:id="rId42"/>
    <sheet name="Kansas" sheetId="204" r:id="rId43"/>
    <sheet name="Kentucky" sheetId="205" r:id="rId44"/>
    <sheet name="Louisiana" sheetId="215" r:id="rId45"/>
    <sheet name="Maine" sheetId="214" r:id="rId46"/>
    <sheet name="Maryland" sheetId="213" r:id="rId47"/>
    <sheet name="Massachusetts" sheetId="212" r:id="rId48"/>
    <sheet name="Michigan" sheetId="211" r:id="rId49"/>
    <sheet name="Minnesota" sheetId="210" r:id="rId50"/>
    <sheet name="Mississippi" sheetId="209" r:id="rId51"/>
    <sheet name="Missouri" sheetId="208" r:id="rId52"/>
    <sheet name="Montana" sheetId="207" r:id="rId53"/>
    <sheet name="Nebraska" sheetId="206" r:id="rId54"/>
    <sheet name="Nevada" sheetId="216" r:id="rId55"/>
    <sheet name="New Hampshire" sheetId="217" r:id="rId56"/>
    <sheet name="New Jersey" sheetId="218" r:id="rId57"/>
    <sheet name="New Mexico" sheetId="219" r:id="rId58"/>
    <sheet name="New York" sheetId="238" r:id="rId59"/>
    <sheet name="North Carolina" sheetId="220" r:id="rId60"/>
    <sheet name="North Dakota" sheetId="221" r:id="rId61"/>
    <sheet name="Ohio" sheetId="231" r:id="rId62"/>
    <sheet name="Oklahoma" sheetId="222" r:id="rId63"/>
    <sheet name="Oregon" sheetId="230" r:id="rId64"/>
    <sheet name="Pennsylvania" sheetId="229" r:id="rId65"/>
    <sheet name="Rhode Island" sheetId="228" r:id="rId66"/>
    <sheet name="South Carolina" sheetId="227" r:id="rId67"/>
    <sheet name="South Dakota" sheetId="226" r:id="rId68"/>
    <sheet name="Tennessee" sheetId="225" r:id="rId69"/>
    <sheet name="Texas" sheetId="224" r:id="rId70"/>
    <sheet name="Utah" sheetId="223" r:id="rId71"/>
    <sheet name="Vermont" sheetId="232" r:id="rId72"/>
    <sheet name="Virginia" sheetId="237" r:id="rId73"/>
    <sheet name="Washington" sheetId="236" r:id="rId74"/>
    <sheet name="West Virginia" sheetId="235" r:id="rId75"/>
    <sheet name="Wisconsin" sheetId="234" r:id="rId76"/>
    <sheet name="Wyoming" sheetId="233" r:id="rId77"/>
    <sheet name="E-Expenditures, Funding Stream" sheetId="239" r:id="rId78"/>
    <sheet name="Fed &amp; State Funding Streams " sheetId="245" r:id="rId79"/>
    <sheet name="SFAG" sheetId="244" r:id="rId80"/>
    <sheet name="SFAG Summary" sheetId="246" r:id="rId81"/>
    <sheet name="SFAG Assistance" sheetId="247" r:id="rId82"/>
    <sheet name="SFAG Non-Assistance" sheetId="241" r:id="rId83"/>
    <sheet name="SFAG Non-A Subcategories" sheetId="242" r:id="rId84"/>
    <sheet name="MOE in TANF" sheetId="248" r:id="rId85"/>
    <sheet name="MOE in TANF Summary" sheetId="249" r:id="rId86"/>
    <sheet name="MOE in TANF Assistance" sheetId="250" r:id="rId87"/>
    <sheet name="MOE in TANF Non-Assistance" sheetId="251" r:id="rId88"/>
    <sheet name="MOE in TANF Non-A Subcategories" sheetId="252" r:id="rId89"/>
    <sheet name="MOE in SSP-" sheetId="111" r:id="rId90"/>
    <sheet name="MOE SSP Summary" sheetId="11" r:id="rId91"/>
    <sheet name="MOE SSP Assistance" sheetId="12" r:id="rId92"/>
    <sheet name="MOE SSP Non-Assistance" sheetId="13" r:id="rId93"/>
    <sheet name="MOE SSP Non-A Subcategories" sheetId="14" r:id="rId94"/>
    <sheet name="Contingency Funds" sheetId="158" r:id="rId95"/>
    <sheet name="Contingency Summary" sheetId="159" r:id="rId96"/>
    <sheet name="Contingency Assistance" sheetId="160" r:id="rId97"/>
    <sheet name="Contingency Non-Assistance" sheetId="161" r:id="rId98"/>
    <sheet name="Contingency Non-A Subcategories" sheetId="162" r:id="rId99"/>
    <sheet name="ECF (ARRA)" sheetId="116" r:id="rId100"/>
    <sheet name="ECF Summary" sheetId="125" r:id="rId101"/>
    <sheet name="ECF Assistance" sheetId="126" r:id="rId102"/>
    <sheet name="ECF-Non-Assistance" sheetId="127" r:id="rId103"/>
    <sheet name="ECF Non-A Subcategories" sheetId="128" r:id="rId104"/>
  </sheets>
  <externalReferences>
    <externalReference r:id="rId105"/>
    <externalReference r:id="rId106"/>
  </externalReferences>
  <definedNames>
    <definedName name="Amount1">[1]SpendingFromFedlTANFgrantInFY!$B$7:$C$58,[1]SpendingFromFedlTANFgrantInFY!$D$7:$D$58,[1]SpendingFromFedlTANFgrantInFY!$E$7:$J$58</definedName>
    <definedName name="Amount4">#REF!</definedName>
    <definedName name="Calculation1">#REF!</definedName>
    <definedName name="data">#REF!</definedName>
    <definedName name="Data1">#REF!</definedName>
    <definedName name="Data2">'[2]TANF assistance'!$A$7:$G$63</definedName>
    <definedName name="Data3">'[2]TANF non-assistance'!$A$7:$M$62</definedName>
    <definedName name="Data4">#REF!</definedName>
    <definedName name="Data5">#REF!</definedName>
    <definedName name="datatest">#REF!</definedName>
    <definedName name="_xlnm.Print_Area" localSheetId="0">'Table of Contents'!$A$1:$V$71</definedName>
    <definedName name="Quarter">[1]SpendingFromFedlTANFgrantInFY!$K$1</definedName>
    <definedName name="Remark1">#REF!</definedName>
    <definedName name="State1">#REF!</definedName>
    <definedName name="State2">'[2]TANF assistance'!$A$7:$A$57</definedName>
    <definedName name="State3">'[2]TANF non-assistance'!$A$7:$A$57</definedName>
    <definedName name="State4">#REF!</definedName>
    <definedName name="State5">#REF!</definedName>
    <definedName name="year">[1]SpendingFromFedlTANFgrantInFY!$K$6</definedName>
    <definedName name="year2">#REF!</definedName>
  </definedNames>
  <calcPr calcId="125725"/>
</workbook>
</file>

<file path=xl/calcChain.xml><?xml version="1.0" encoding="utf-8"?>
<calcChain xmlns="http://schemas.openxmlformats.org/spreadsheetml/2006/main">
  <c r="C3" i="177"/>
  <c r="J5" i="159"/>
  <c r="I5" i="179"/>
  <c r="I37"/>
  <c r="K5" i="125"/>
  <c r="J5"/>
  <c r="G5" i="179" l="1"/>
  <c r="B13" i="178"/>
  <c r="B56" i="179"/>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5" i="178"/>
  <c r="B10"/>
  <c r="B6"/>
  <c r="D56" i="125"/>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C5"/>
  <c r="B5"/>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H5"/>
  <c r="G5"/>
  <c r="I5"/>
  <c r="B56" i="12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F5"/>
  <c r="E5"/>
  <c r="D5"/>
  <c r="C5"/>
  <c r="B56" i="127"/>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O5"/>
  <c r="N5"/>
  <c r="M5"/>
  <c r="L5"/>
  <c r="K5"/>
  <c r="J5"/>
  <c r="I5"/>
  <c r="H5"/>
  <c r="G5"/>
  <c r="F5"/>
  <c r="E5"/>
  <c r="D5"/>
  <c r="C5"/>
  <c r="B55" i="128"/>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G4"/>
  <c r="H4"/>
  <c r="E4"/>
  <c r="D4"/>
  <c r="C4"/>
  <c r="B36" i="159"/>
  <c r="F55" i="162"/>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C56" i="24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I56" i="159"/>
  <c r="I55"/>
  <c r="I54"/>
  <c r="I53"/>
  <c r="I52"/>
  <c r="I51"/>
  <c r="I50"/>
  <c r="I49"/>
  <c r="I48"/>
  <c r="I47"/>
  <c r="I46"/>
  <c r="I45"/>
  <c r="I44"/>
  <c r="I43"/>
  <c r="I42"/>
  <c r="I41"/>
  <c r="I40"/>
  <c r="I39"/>
  <c r="I38"/>
  <c r="I37"/>
  <c r="J37" s="1"/>
  <c r="I36"/>
  <c r="I35"/>
  <c r="I34"/>
  <c r="I33"/>
  <c r="I32"/>
  <c r="I31"/>
  <c r="I30"/>
  <c r="I29"/>
  <c r="I28"/>
  <c r="I27"/>
  <c r="I26"/>
  <c r="I25"/>
  <c r="I24"/>
  <c r="I23"/>
  <c r="I22"/>
  <c r="I21"/>
  <c r="I20"/>
  <c r="I19"/>
  <c r="I18"/>
  <c r="I17"/>
  <c r="I16"/>
  <c r="I15"/>
  <c r="I14"/>
  <c r="I13"/>
  <c r="I12"/>
  <c r="I11"/>
  <c r="I10"/>
  <c r="I9"/>
  <c r="I8"/>
  <c r="I7"/>
  <c r="I6"/>
  <c r="G4" i="162"/>
  <c r="H4"/>
  <c r="J56" i="179" l="1"/>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I56"/>
  <c r="I55"/>
  <c r="I54"/>
  <c r="I53"/>
  <c r="I52"/>
  <c r="I51"/>
  <c r="I50"/>
  <c r="I49"/>
  <c r="I48"/>
  <c r="I47"/>
  <c r="I46"/>
  <c r="I45"/>
  <c r="I44"/>
  <c r="I43"/>
  <c r="I42"/>
  <c r="I41"/>
  <c r="I40"/>
  <c r="I39"/>
  <c r="I38"/>
  <c r="I36"/>
  <c r="I35"/>
  <c r="I34"/>
  <c r="I33"/>
  <c r="I32"/>
  <c r="I31"/>
  <c r="I30"/>
  <c r="I29"/>
  <c r="I28"/>
  <c r="I27"/>
  <c r="I26"/>
  <c r="I25"/>
  <c r="I24"/>
  <c r="I23"/>
  <c r="I22"/>
  <c r="I21"/>
  <c r="I20"/>
  <c r="I19"/>
  <c r="I18"/>
  <c r="I17"/>
  <c r="I16"/>
  <c r="I15"/>
  <c r="I14"/>
  <c r="I13"/>
  <c r="I12"/>
  <c r="I11"/>
  <c r="I10"/>
  <c r="I9"/>
  <c r="I8"/>
  <c r="I7"/>
  <c r="I6"/>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F56" i="172"/>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F6"/>
  <c r="E6"/>
  <c r="D6"/>
  <c r="C6"/>
  <c r="O56" i="173"/>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6"/>
  <c r="N15"/>
  <c r="N14"/>
  <c r="N13"/>
  <c r="N12"/>
  <c r="N11"/>
  <c r="N10"/>
  <c r="N9"/>
  <c r="N8"/>
  <c r="N7"/>
  <c r="N6"/>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6" i="169"/>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0"/>
  <c r="D9"/>
  <c r="D8"/>
  <c r="D7"/>
  <c r="D6"/>
  <c r="D11"/>
  <c r="C56" i="179"/>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B54" i="157"/>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56" i="11" l="1"/>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E4" i="14"/>
  <c r="C4"/>
  <c r="D4"/>
  <c r="B56" i="249"/>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R56" i="245"/>
  <c r="R55"/>
  <c r="R54"/>
  <c r="R53"/>
  <c r="R52"/>
  <c r="R51"/>
  <c r="R50"/>
  <c r="R49"/>
  <c r="R48"/>
  <c r="R47"/>
  <c r="R46"/>
  <c r="R45"/>
  <c r="R44"/>
  <c r="R43"/>
  <c r="R42"/>
  <c r="R41"/>
  <c r="R40"/>
  <c r="R39"/>
  <c r="R38"/>
  <c r="R37"/>
  <c r="R36"/>
  <c r="R35"/>
  <c r="R34"/>
  <c r="R33"/>
  <c r="R32"/>
  <c r="R31"/>
  <c r="R30"/>
  <c r="R29"/>
  <c r="R28"/>
  <c r="R27"/>
  <c r="R26"/>
  <c r="R25"/>
  <c r="R24"/>
  <c r="R23"/>
  <c r="R22"/>
  <c r="R21"/>
  <c r="R20"/>
  <c r="R19"/>
  <c r="R18"/>
  <c r="R17"/>
  <c r="R16"/>
  <c r="R15"/>
  <c r="R14"/>
  <c r="R13"/>
  <c r="R12"/>
  <c r="R11"/>
  <c r="R10"/>
  <c r="R9"/>
  <c r="R8"/>
  <c r="R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R6"/>
  <c r="Q6"/>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6"/>
  <c r="N15"/>
  <c r="N14"/>
  <c r="N13"/>
  <c r="N12"/>
  <c r="N11"/>
  <c r="N10"/>
  <c r="N9"/>
  <c r="N8"/>
  <c r="N7"/>
  <c r="O6"/>
  <c r="N6"/>
  <c r="G27" i="43"/>
  <c r="E27"/>
  <c r="B28" i="217" l="1"/>
  <c r="D28" s="1"/>
  <c r="B24" i="233" l="1"/>
  <c r="D24" s="1"/>
  <c r="B24" i="234"/>
  <c r="D24" s="1"/>
  <c r="B24" i="235"/>
  <c r="D24" s="1"/>
  <c r="B24" i="236"/>
  <c r="D24" s="1"/>
  <c r="B24" i="237"/>
  <c r="D24" s="1"/>
  <c r="B24" i="232"/>
  <c r="D24" s="1"/>
  <c r="B24" i="223"/>
  <c r="D24" s="1"/>
  <c r="B24" i="224"/>
  <c r="D24" s="1"/>
  <c r="B24" i="225"/>
  <c r="D24" s="1"/>
  <c r="B24" i="226"/>
  <c r="D24" s="1"/>
  <c r="B24" i="227"/>
  <c r="D24" s="1"/>
  <c r="B24" i="228"/>
  <c r="D24" s="1"/>
  <c r="B24" i="229"/>
  <c r="D24" s="1"/>
  <c r="B24" i="230"/>
  <c r="D24" s="1"/>
  <c r="B24" i="222"/>
  <c r="D24" s="1"/>
  <c r="B24" i="231"/>
  <c r="D24" s="1"/>
  <c r="B24" i="221"/>
  <c r="D24" s="1"/>
  <c r="B24" i="220"/>
  <c r="D24" s="1"/>
  <c r="B24" i="238"/>
  <c r="D24" s="1"/>
  <c r="B24" i="219"/>
  <c r="D24" s="1"/>
  <c r="B24" i="218"/>
  <c r="D24" s="1"/>
  <c r="B24" i="217"/>
  <c r="D24" s="1"/>
  <c r="B24" i="216"/>
  <c r="D24" s="1"/>
  <c r="B24" i="206"/>
  <c r="D24" s="1"/>
  <c r="B24" i="207"/>
  <c r="D24" s="1"/>
  <c r="B24" i="208"/>
  <c r="D24" s="1"/>
  <c r="B24" i="209"/>
  <c r="D24" s="1"/>
  <c r="B24" i="210"/>
  <c r="D24" s="1"/>
  <c r="B24" i="211"/>
  <c r="D24" s="1"/>
  <c r="B24" i="212"/>
  <c r="D24" s="1"/>
  <c r="B24" i="213"/>
  <c r="D24" s="1"/>
  <c r="B24" i="214"/>
  <c r="D24" s="1"/>
  <c r="B24" i="215"/>
  <c r="D24" s="1"/>
  <c r="B24" i="205"/>
  <c r="D24" s="1"/>
  <c r="B24" i="204"/>
  <c r="D24" s="1"/>
  <c r="B24" i="203"/>
  <c r="D24" s="1"/>
  <c r="B24" i="202"/>
  <c r="D24" s="1"/>
  <c r="B24" i="201"/>
  <c r="D24" s="1"/>
  <c r="B24" i="200"/>
  <c r="D24" s="1"/>
  <c r="B24" i="199"/>
  <c r="D24" s="1"/>
  <c r="B24" i="198"/>
  <c r="D24" s="1"/>
  <c r="B24" i="197"/>
  <c r="D24" s="1"/>
  <c r="B24" i="196"/>
  <c r="D24" s="1"/>
  <c r="B24" i="195"/>
  <c r="D24" s="1"/>
  <c r="B24" i="194"/>
  <c r="D24" s="1"/>
  <c r="B24" i="193"/>
  <c r="D24" s="1"/>
  <c r="B24" i="192"/>
  <c r="D24" s="1"/>
  <c r="B24" i="191"/>
  <c r="D24" s="1"/>
  <c r="B24" i="190"/>
  <c r="D24" s="1"/>
  <c r="B24" i="189"/>
  <c r="D24" s="1"/>
  <c r="B24" i="188"/>
  <c r="D24" s="1"/>
  <c r="B23" i="233"/>
  <c r="B23" i="234"/>
  <c r="B23" i="235"/>
  <c r="B23" i="236"/>
  <c r="B23" i="237"/>
  <c r="B23" i="232"/>
  <c r="B23" i="223"/>
  <c r="B23" i="224"/>
  <c r="B23" i="225"/>
  <c r="B23" i="226"/>
  <c r="B23" i="227"/>
  <c r="B23" i="228"/>
  <c r="B23" i="229"/>
  <c r="B23" i="230"/>
  <c r="B23" i="222"/>
  <c r="B23" i="231"/>
  <c r="B23" i="221"/>
  <c r="B23" i="220"/>
  <c r="B23" i="238"/>
  <c r="B23" i="219"/>
  <c r="B23" i="218"/>
  <c r="B23" i="217"/>
  <c r="B23" i="216"/>
  <c r="B23" i="206"/>
  <c r="B23" i="207"/>
  <c r="B23" i="208"/>
  <c r="B23" i="209"/>
  <c r="B23" i="210"/>
  <c r="B23" i="211"/>
  <c r="B23" i="212"/>
  <c r="B23" i="213"/>
  <c r="B23" i="214"/>
  <c r="B23" i="215"/>
  <c r="B23" i="205"/>
  <c r="B23" i="204"/>
  <c r="B23" i="203"/>
  <c r="B23" i="202"/>
  <c r="B23" i="201"/>
  <c r="B23" i="200"/>
  <c r="B23" i="199"/>
  <c r="B23" i="198"/>
  <c r="B23" i="197"/>
  <c r="B23" i="196"/>
  <c r="B23" i="195"/>
  <c r="B23" i="194"/>
  <c r="B23" i="193"/>
  <c r="B23" i="192"/>
  <c r="B23" i="191"/>
  <c r="B23" i="190"/>
  <c r="B23" i="189"/>
  <c r="B23" i="188"/>
  <c r="F26" i="176"/>
  <c r="F25"/>
  <c r="F24"/>
  <c r="F22"/>
  <c r="F21"/>
  <c r="F20"/>
  <c r="F19"/>
  <c r="F18"/>
  <c r="F17"/>
  <c r="F16"/>
  <c r="F15"/>
  <c r="F14"/>
  <c r="F13"/>
  <c r="F12"/>
  <c r="F11"/>
  <c r="F10"/>
  <c r="F9"/>
  <c r="F8"/>
  <c r="F7"/>
  <c r="F6"/>
  <c r="F5"/>
  <c r="F4"/>
  <c r="D23" i="188" l="1"/>
  <c r="B25"/>
  <c r="D25" s="1"/>
  <c r="D23" i="190"/>
  <c r="B25"/>
  <c r="D25" s="1"/>
  <c r="D23" i="192"/>
  <c r="B25"/>
  <c r="D25" s="1"/>
  <c r="D23" i="194"/>
  <c r="B25"/>
  <c r="D25" s="1"/>
  <c r="D23" i="196"/>
  <c r="B25"/>
  <c r="D25" s="1"/>
  <c r="D23" i="198"/>
  <c r="B25"/>
  <c r="D25" s="1"/>
  <c r="D23" i="200"/>
  <c r="B25"/>
  <c r="D25" s="1"/>
  <c r="D23" i="202"/>
  <c r="B25"/>
  <c r="D25" s="1"/>
  <c r="D23" i="204"/>
  <c r="B25"/>
  <c r="D25" s="1"/>
  <c r="B25" i="215"/>
  <c r="D25" s="1"/>
  <c r="D23"/>
  <c r="D23" i="213"/>
  <c r="B25"/>
  <c r="D25" s="1"/>
  <c r="D23" i="211"/>
  <c r="B25"/>
  <c r="D25" s="1"/>
  <c r="D23" i="209"/>
  <c r="B25"/>
  <c r="D25" s="1"/>
  <c r="D23" i="207"/>
  <c r="B25"/>
  <c r="D25" s="1"/>
  <c r="D23" i="216"/>
  <c r="B25"/>
  <c r="D25" s="1"/>
  <c r="D23" i="218"/>
  <c r="B25"/>
  <c r="D25" s="1"/>
  <c r="D23" i="238"/>
  <c r="B25"/>
  <c r="D25" s="1"/>
  <c r="D23" i="221"/>
  <c r="B25"/>
  <c r="D25" s="1"/>
  <c r="D23" i="222"/>
  <c r="B25"/>
  <c r="D25" s="1"/>
  <c r="D23" i="229"/>
  <c r="B25"/>
  <c r="D25" s="1"/>
  <c r="D23" i="227"/>
  <c r="B25"/>
  <c r="D25" s="1"/>
  <c r="D23" i="225"/>
  <c r="B25"/>
  <c r="D25" s="1"/>
  <c r="D23" i="223"/>
  <c r="B25"/>
  <c r="D25" s="1"/>
  <c r="D23" i="237"/>
  <c r="B25"/>
  <c r="D25" s="1"/>
  <c r="B25" i="235"/>
  <c r="D25" s="1"/>
  <c r="D23"/>
  <c r="D23" i="233"/>
  <c r="B25"/>
  <c r="D25" s="1"/>
  <c r="F27" i="176"/>
  <c r="H27" s="1"/>
  <c r="D23" i="189"/>
  <c r="B25"/>
  <c r="D25" s="1"/>
  <c r="D23" i="191"/>
  <c r="B25"/>
  <c r="D25" s="1"/>
  <c r="D23" i="193"/>
  <c r="B25"/>
  <c r="D25" s="1"/>
  <c r="D23" i="195"/>
  <c r="B25"/>
  <c r="D25" s="1"/>
  <c r="D23" i="197"/>
  <c r="B25"/>
  <c r="D25" s="1"/>
  <c r="D23" i="199"/>
  <c r="B25"/>
  <c r="D25" s="1"/>
  <c r="D23" i="201"/>
  <c r="B25"/>
  <c r="D25" s="1"/>
  <c r="D23" i="203"/>
  <c r="B25"/>
  <c r="D25" s="1"/>
  <c r="D23" i="205"/>
  <c r="B25"/>
  <c r="D25" s="1"/>
  <c r="D23" i="214"/>
  <c r="B25"/>
  <c r="D25" s="1"/>
  <c r="D23" i="212"/>
  <c r="B25"/>
  <c r="D25" s="1"/>
  <c r="D23" i="210"/>
  <c r="B25"/>
  <c r="D25" s="1"/>
  <c r="D23" i="208"/>
  <c r="B25"/>
  <c r="D25" s="1"/>
  <c r="D23" i="206"/>
  <c r="B25"/>
  <c r="D25" s="1"/>
  <c r="D23" i="217"/>
  <c r="B25"/>
  <c r="D25" s="1"/>
  <c r="D23" i="219"/>
  <c r="B25"/>
  <c r="D25" s="1"/>
  <c r="D23" i="220"/>
  <c r="B25"/>
  <c r="D25" s="1"/>
  <c r="D23" i="231"/>
  <c r="B25"/>
  <c r="D25" s="1"/>
  <c r="D23" i="230"/>
  <c r="B25"/>
  <c r="D25" s="1"/>
  <c r="D23" i="228"/>
  <c r="B25"/>
  <c r="D25" s="1"/>
  <c r="D23" i="226"/>
  <c r="B25"/>
  <c r="D25" s="1"/>
  <c r="B25" i="224"/>
  <c r="D25" s="1"/>
  <c r="D23"/>
  <c r="D23" i="232"/>
  <c r="B25"/>
  <c r="D25" s="1"/>
  <c r="D23" i="236"/>
  <c r="B25"/>
  <c r="D25" s="1"/>
  <c r="B25" i="234"/>
  <c r="D25" s="1"/>
  <c r="D23"/>
  <c r="H6" i="176"/>
  <c r="H7"/>
  <c r="H10"/>
  <c r="H11"/>
  <c r="H12"/>
  <c r="H14"/>
  <c r="H15"/>
  <c r="H16"/>
  <c r="H18"/>
  <c r="H19"/>
  <c r="H20"/>
  <c r="H22"/>
  <c r="F23"/>
  <c r="H23" s="1"/>
  <c r="H24"/>
  <c r="H26"/>
  <c r="H9"/>
  <c r="H5" l="1"/>
  <c r="H25"/>
  <c r="H21"/>
  <c r="H17"/>
  <c r="H13"/>
  <c r="H8"/>
  <c r="H4"/>
  <c r="H5" i="35"/>
  <c r="G5"/>
  <c r="E5"/>
  <c r="D5"/>
  <c r="C5"/>
  <c r="H55"/>
  <c r="G55"/>
  <c r="E55"/>
  <c r="D55"/>
  <c r="C55"/>
  <c r="H54"/>
  <c r="G54"/>
  <c r="E54"/>
  <c r="D54"/>
  <c r="C54"/>
  <c r="H53"/>
  <c r="G53"/>
  <c r="E53"/>
  <c r="D53"/>
  <c r="C53"/>
  <c r="H52"/>
  <c r="G52"/>
  <c r="E52"/>
  <c r="D52"/>
  <c r="C52"/>
  <c r="H51"/>
  <c r="G51"/>
  <c r="E51"/>
  <c r="D51"/>
  <c r="C51"/>
  <c r="H50"/>
  <c r="G50"/>
  <c r="E50"/>
  <c r="D50"/>
  <c r="C50"/>
  <c r="H49"/>
  <c r="G49"/>
  <c r="E49"/>
  <c r="D49"/>
  <c r="C49"/>
  <c r="H48"/>
  <c r="G48"/>
  <c r="E48"/>
  <c r="D48"/>
  <c r="C48"/>
  <c r="H47"/>
  <c r="G47"/>
  <c r="E47"/>
  <c r="D47"/>
  <c r="C47"/>
  <c r="H46"/>
  <c r="G46"/>
  <c r="E46"/>
  <c r="D46"/>
  <c r="C46"/>
  <c r="H45"/>
  <c r="G45"/>
  <c r="E45"/>
  <c r="D45"/>
  <c r="C45"/>
  <c r="H44"/>
  <c r="G44"/>
  <c r="E44"/>
  <c r="D44"/>
  <c r="C44"/>
  <c r="H43"/>
  <c r="G43"/>
  <c r="E43"/>
  <c r="D43"/>
  <c r="C43"/>
  <c r="H42"/>
  <c r="G42"/>
  <c r="E42"/>
  <c r="D42"/>
  <c r="C42"/>
  <c r="H41"/>
  <c r="G41"/>
  <c r="E41"/>
  <c r="D41"/>
  <c r="C41"/>
  <c r="H40"/>
  <c r="G40"/>
  <c r="E40"/>
  <c r="D40"/>
  <c r="C40"/>
  <c r="H39"/>
  <c r="G39"/>
  <c r="E39"/>
  <c r="D39"/>
  <c r="C39"/>
  <c r="H38"/>
  <c r="G38"/>
  <c r="E38"/>
  <c r="D38"/>
  <c r="C38"/>
  <c r="H37"/>
  <c r="G37"/>
  <c r="E37"/>
  <c r="D37"/>
  <c r="C37"/>
  <c r="H36"/>
  <c r="G36"/>
  <c r="E36"/>
  <c r="D36"/>
  <c r="C36"/>
  <c r="H35"/>
  <c r="G35"/>
  <c r="E35"/>
  <c r="D35"/>
  <c r="C35"/>
  <c r="H34"/>
  <c r="G34"/>
  <c r="E34"/>
  <c r="D34"/>
  <c r="C34"/>
  <c r="H33"/>
  <c r="G33"/>
  <c r="E33"/>
  <c r="D33"/>
  <c r="C33"/>
  <c r="H32"/>
  <c r="G32"/>
  <c r="E32"/>
  <c r="D32"/>
  <c r="C32"/>
  <c r="H31"/>
  <c r="G31"/>
  <c r="E31"/>
  <c r="D31"/>
  <c r="C31"/>
  <c r="H30"/>
  <c r="G30"/>
  <c r="E30"/>
  <c r="D30"/>
  <c r="C30"/>
  <c r="H29"/>
  <c r="G29"/>
  <c r="E29"/>
  <c r="D29"/>
  <c r="C29"/>
  <c r="H28"/>
  <c r="G28"/>
  <c r="E28"/>
  <c r="D28"/>
  <c r="C28"/>
  <c r="H27"/>
  <c r="G27"/>
  <c r="E27"/>
  <c r="D27"/>
  <c r="C27"/>
  <c r="H26"/>
  <c r="G26"/>
  <c r="E26"/>
  <c r="D26"/>
  <c r="C26"/>
  <c r="H25"/>
  <c r="G25"/>
  <c r="E25"/>
  <c r="D25"/>
  <c r="C25"/>
  <c r="H24"/>
  <c r="G24"/>
  <c r="E24"/>
  <c r="D24"/>
  <c r="C24"/>
  <c r="H23"/>
  <c r="G23"/>
  <c r="E23"/>
  <c r="D23"/>
  <c r="C23"/>
  <c r="H22"/>
  <c r="G22"/>
  <c r="E22"/>
  <c r="D22"/>
  <c r="C22"/>
  <c r="H21"/>
  <c r="G21"/>
  <c r="E21"/>
  <c r="D21"/>
  <c r="C21"/>
  <c r="H20"/>
  <c r="G20"/>
  <c r="E20"/>
  <c r="D20"/>
  <c r="C20"/>
  <c r="H19"/>
  <c r="G19"/>
  <c r="E19"/>
  <c r="D19"/>
  <c r="C19"/>
  <c r="H18"/>
  <c r="G18"/>
  <c r="E18"/>
  <c r="D18"/>
  <c r="C18"/>
  <c r="H17"/>
  <c r="G17"/>
  <c r="E17"/>
  <c r="D17"/>
  <c r="C17"/>
  <c r="H16"/>
  <c r="G16"/>
  <c r="E16"/>
  <c r="D16"/>
  <c r="C16"/>
  <c r="H15"/>
  <c r="G15"/>
  <c r="E15"/>
  <c r="D15"/>
  <c r="C15"/>
  <c r="H14"/>
  <c r="G14"/>
  <c r="E14"/>
  <c r="D14"/>
  <c r="C14"/>
  <c r="H13"/>
  <c r="G13"/>
  <c r="E13"/>
  <c r="D13"/>
  <c r="C13"/>
  <c r="H12"/>
  <c r="G12"/>
  <c r="E12"/>
  <c r="D12"/>
  <c r="C12"/>
  <c r="H11"/>
  <c r="G11"/>
  <c r="E11"/>
  <c r="D11"/>
  <c r="C11"/>
  <c r="H10"/>
  <c r="G10"/>
  <c r="E10"/>
  <c r="D10"/>
  <c r="C10"/>
  <c r="H9"/>
  <c r="G9"/>
  <c r="E9"/>
  <c r="D9"/>
  <c r="C9"/>
  <c r="H8"/>
  <c r="G8"/>
  <c r="E8"/>
  <c r="D8"/>
  <c r="C8"/>
  <c r="H7"/>
  <c r="G7"/>
  <c r="E7"/>
  <c r="D7"/>
  <c r="C7"/>
  <c r="H6"/>
  <c r="G6"/>
  <c r="E6"/>
  <c r="D6"/>
  <c r="C6"/>
  <c r="O56" i="34"/>
  <c r="C21" i="233" s="1"/>
  <c r="M56" i="34"/>
  <c r="C19" i="233" s="1"/>
  <c r="L56" i="34"/>
  <c r="C18" i="233" s="1"/>
  <c r="K56" i="34"/>
  <c r="C17" i="233" s="1"/>
  <c r="J56" i="34"/>
  <c r="C16" i="233" s="1"/>
  <c r="I56" i="34"/>
  <c r="C15" i="233" s="1"/>
  <c r="H56" i="34"/>
  <c r="C14" i="233" s="1"/>
  <c r="G56" i="34"/>
  <c r="C13" i="233" s="1"/>
  <c r="F56" i="34"/>
  <c r="C12" i="233" s="1"/>
  <c r="E56" i="34"/>
  <c r="C11" i="233" s="1"/>
  <c r="D56" i="34"/>
  <c r="C10" i="233" s="1"/>
  <c r="C56" i="34"/>
  <c r="C9" i="233" s="1"/>
  <c r="O55" i="34"/>
  <c r="C21" i="234" s="1"/>
  <c r="M55" i="34"/>
  <c r="C19" i="234" s="1"/>
  <c r="L55" i="34"/>
  <c r="C18" i="234" s="1"/>
  <c r="K55" i="34"/>
  <c r="C17" i="234" s="1"/>
  <c r="J55" i="34"/>
  <c r="C16" i="234" s="1"/>
  <c r="I55" i="34"/>
  <c r="C15" i="234" s="1"/>
  <c r="H55" i="34"/>
  <c r="C14" i="234" s="1"/>
  <c r="G55" i="34"/>
  <c r="C13" i="234" s="1"/>
  <c r="F55" i="34"/>
  <c r="C12" i="234" s="1"/>
  <c r="E55" i="34"/>
  <c r="C11" i="234" s="1"/>
  <c r="D55" i="34"/>
  <c r="C10" i="234" s="1"/>
  <c r="C55" i="34"/>
  <c r="C9" i="234" s="1"/>
  <c r="O54" i="34"/>
  <c r="C21" i="235" s="1"/>
  <c r="M54" i="34"/>
  <c r="C19" i="235" s="1"/>
  <c r="L54" i="34"/>
  <c r="C18" i="235" s="1"/>
  <c r="K54" i="34"/>
  <c r="C17" i="235" s="1"/>
  <c r="J54" i="34"/>
  <c r="C16" i="235" s="1"/>
  <c r="I54" i="34"/>
  <c r="C15" i="235" s="1"/>
  <c r="H54" i="34"/>
  <c r="C14" i="235" s="1"/>
  <c r="G54" i="34"/>
  <c r="C13" i="235" s="1"/>
  <c r="F54" i="34"/>
  <c r="C12" i="235" s="1"/>
  <c r="E54" i="34"/>
  <c r="C11" i="235" s="1"/>
  <c r="D54" i="34"/>
  <c r="C10" i="235" s="1"/>
  <c r="C54" i="34"/>
  <c r="C9" i="235" s="1"/>
  <c r="O53" i="34"/>
  <c r="C21" i="236" s="1"/>
  <c r="M53" i="34"/>
  <c r="C19" i="236" s="1"/>
  <c r="L53" i="34"/>
  <c r="C18" i="236" s="1"/>
  <c r="K53" i="34"/>
  <c r="C17" i="236" s="1"/>
  <c r="J53" i="34"/>
  <c r="C16" i="236" s="1"/>
  <c r="I53" i="34"/>
  <c r="C15" i="236" s="1"/>
  <c r="H53" i="34"/>
  <c r="C14" i="236" s="1"/>
  <c r="G53" i="34"/>
  <c r="C13" i="236" s="1"/>
  <c r="F53" i="34"/>
  <c r="C12" i="236" s="1"/>
  <c r="E53" i="34"/>
  <c r="C11" i="236" s="1"/>
  <c r="D53" i="34"/>
  <c r="C10" i="236" s="1"/>
  <c r="C53" i="34"/>
  <c r="C9" i="236" s="1"/>
  <c r="O52" i="34"/>
  <c r="C21" i="237" s="1"/>
  <c r="M52" i="34"/>
  <c r="C19" i="237" s="1"/>
  <c r="L52" i="34"/>
  <c r="C18" i="237" s="1"/>
  <c r="K52" i="34"/>
  <c r="C17" i="237" s="1"/>
  <c r="J52" i="34"/>
  <c r="C16" i="237" s="1"/>
  <c r="I52" i="34"/>
  <c r="C15" i="237" s="1"/>
  <c r="H52" i="34"/>
  <c r="C14" i="237" s="1"/>
  <c r="G52" i="34"/>
  <c r="C13" i="237" s="1"/>
  <c r="F52" i="34"/>
  <c r="C12" i="237" s="1"/>
  <c r="E52" i="34"/>
  <c r="C11" i="237" s="1"/>
  <c r="D52" i="34"/>
  <c r="C10" i="237" s="1"/>
  <c r="C52" i="34"/>
  <c r="C9" i="237" s="1"/>
  <c r="O51" i="34"/>
  <c r="C21" i="232" s="1"/>
  <c r="M51" i="34"/>
  <c r="C19" i="232" s="1"/>
  <c r="L51" i="34"/>
  <c r="C18" i="232" s="1"/>
  <c r="K51" i="34"/>
  <c r="C17" i="232" s="1"/>
  <c r="J51" i="34"/>
  <c r="C16" i="232" s="1"/>
  <c r="I51" i="34"/>
  <c r="C15" i="232" s="1"/>
  <c r="H51" i="34"/>
  <c r="C14" i="232" s="1"/>
  <c r="G51" i="34"/>
  <c r="C13" i="232" s="1"/>
  <c r="F51" i="34"/>
  <c r="C12" i="232" s="1"/>
  <c r="E51" i="34"/>
  <c r="C11" i="232" s="1"/>
  <c r="D51" i="34"/>
  <c r="C10" i="232" s="1"/>
  <c r="C51" i="34"/>
  <c r="C9" i="232" s="1"/>
  <c r="O50" i="34"/>
  <c r="C21" i="223" s="1"/>
  <c r="M50" i="34"/>
  <c r="C19" i="223" s="1"/>
  <c r="L50" i="34"/>
  <c r="C18" i="223" s="1"/>
  <c r="K50" i="34"/>
  <c r="C17" i="223" s="1"/>
  <c r="J50" i="34"/>
  <c r="C16" i="223" s="1"/>
  <c r="I50" i="34"/>
  <c r="C15" i="223" s="1"/>
  <c r="H50" i="34"/>
  <c r="C14" i="223" s="1"/>
  <c r="G50" i="34"/>
  <c r="C13" i="223" s="1"/>
  <c r="F50" i="34"/>
  <c r="C12" i="223" s="1"/>
  <c r="E50" i="34"/>
  <c r="C11" i="223" s="1"/>
  <c r="D50" i="34"/>
  <c r="C10" i="223" s="1"/>
  <c r="C50" i="34"/>
  <c r="C9" i="223" s="1"/>
  <c r="O49" i="34"/>
  <c r="C21" i="224" s="1"/>
  <c r="M49" i="34"/>
  <c r="C19" i="224" s="1"/>
  <c r="L49" i="34"/>
  <c r="C18" i="224" s="1"/>
  <c r="K49" i="34"/>
  <c r="C17" i="224" s="1"/>
  <c r="J49" i="34"/>
  <c r="C16" i="224" s="1"/>
  <c r="I49" i="34"/>
  <c r="C15" i="224" s="1"/>
  <c r="H49" i="34"/>
  <c r="C14" i="224" s="1"/>
  <c r="G49" i="34"/>
  <c r="C13" i="224" s="1"/>
  <c r="F49" i="34"/>
  <c r="C12" i="224" s="1"/>
  <c r="E49" i="34"/>
  <c r="C11" i="224" s="1"/>
  <c r="D49" i="34"/>
  <c r="C10" i="224" s="1"/>
  <c r="C49" i="34"/>
  <c r="C9" i="224" s="1"/>
  <c r="O48" i="34"/>
  <c r="C21" i="225" s="1"/>
  <c r="M48" i="34"/>
  <c r="C19" i="225" s="1"/>
  <c r="L48" i="34"/>
  <c r="C18" i="225" s="1"/>
  <c r="K48" i="34"/>
  <c r="C17" i="225" s="1"/>
  <c r="J48" i="34"/>
  <c r="C16" i="225" s="1"/>
  <c r="I48" i="34"/>
  <c r="C15" i="225" s="1"/>
  <c r="H48" i="34"/>
  <c r="C14" i="225" s="1"/>
  <c r="G48" i="34"/>
  <c r="C13" i="225" s="1"/>
  <c r="F48" i="34"/>
  <c r="C12" i="225" s="1"/>
  <c r="E48" i="34"/>
  <c r="C11" i="225" s="1"/>
  <c r="D48" i="34"/>
  <c r="C10" i="225" s="1"/>
  <c r="C48" i="34"/>
  <c r="C9" i="225" s="1"/>
  <c r="O47" i="34"/>
  <c r="C21" i="226" s="1"/>
  <c r="M47" i="34"/>
  <c r="C19" i="226" s="1"/>
  <c r="L47" i="34"/>
  <c r="C18" i="226" s="1"/>
  <c r="K47" i="34"/>
  <c r="C17" i="226" s="1"/>
  <c r="J47" i="34"/>
  <c r="C16" i="226" s="1"/>
  <c r="I47" i="34"/>
  <c r="C15" i="226" s="1"/>
  <c r="H47" i="34"/>
  <c r="C14" i="226" s="1"/>
  <c r="G47" i="34"/>
  <c r="C13" i="226" s="1"/>
  <c r="F47" i="34"/>
  <c r="C12" i="226" s="1"/>
  <c r="E47" i="34"/>
  <c r="C11" i="226" s="1"/>
  <c r="D47" i="34"/>
  <c r="C10" i="226" s="1"/>
  <c r="C47" i="34"/>
  <c r="C9" i="226" s="1"/>
  <c r="O46" i="34"/>
  <c r="C21" i="227" s="1"/>
  <c r="M46" i="34"/>
  <c r="C19" i="227" s="1"/>
  <c r="L46" i="34"/>
  <c r="C18" i="227" s="1"/>
  <c r="K46" i="34"/>
  <c r="C17" i="227" s="1"/>
  <c r="J46" i="34"/>
  <c r="C16" i="227" s="1"/>
  <c r="I46" i="34"/>
  <c r="C15" i="227" s="1"/>
  <c r="H46" i="34"/>
  <c r="C14" i="227" s="1"/>
  <c r="G46" i="34"/>
  <c r="C13" i="227" s="1"/>
  <c r="F46" i="34"/>
  <c r="C12" i="227" s="1"/>
  <c r="E46" i="34"/>
  <c r="C11" i="227" s="1"/>
  <c r="D46" i="34"/>
  <c r="C10" i="227" s="1"/>
  <c r="C46" i="34"/>
  <c r="C9" i="227" s="1"/>
  <c r="O45" i="34"/>
  <c r="C21" i="228" s="1"/>
  <c r="M45" i="34"/>
  <c r="C19" i="228" s="1"/>
  <c r="L45" i="34"/>
  <c r="C18" i="228" s="1"/>
  <c r="K45" i="34"/>
  <c r="C17" i="228" s="1"/>
  <c r="J45" i="34"/>
  <c r="C16" i="228" s="1"/>
  <c r="I45" i="34"/>
  <c r="C15" i="228" s="1"/>
  <c r="H45" i="34"/>
  <c r="C14" i="228" s="1"/>
  <c r="G45" i="34"/>
  <c r="C13" i="228" s="1"/>
  <c r="F45" i="34"/>
  <c r="C12" i="228" s="1"/>
  <c r="E45" i="34"/>
  <c r="C11" i="228" s="1"/>
  <c r="D45" i="34"/>
  <c r="C10" i="228" s="1"/>
  <c r="C45" i="34"/>
  <c r="C9" i="228" s="1"/>
  <c r="O44" i="34"/>
  <c r="C21" i="229" s="1"/>
  <c r="M44" i="34"/>
  <c r="C19" i="229" s="1"/>
  <c r="L44" i="34"/>
  <c r="C18" i="229" s="1"/>
  <c r="K44" i="34"/>
  <c r="C17" i="229" s="1"/>
  <c r="J44" i="34"/>
  <c r="C16" i="229" s="1"/>
  <c r="I44" i="34"/>
  <c r="C15" i="229" s="1"/>
  <c r="H44" i="34"/>
  <c r="C14" i="229" s="1"/>
  <c r="G44" i="34"/>
  <c r="C13" i="229" s="1"/>
  <c r="F44" i="34"/>
  <c r="C12" i="229" s="1"/>
  <c r="E44" i="34"/>
  <c r="C11" i="229" s="1"/>
  <c r="D44" i="34"/>
  <c r="C10" i="229" s="1"/>
  <c r="C44" i="34"/>
  <c r="C9" i="229" s="1"/>
  <c r="O43" i="34"/>
  <c r="C21" i="230" s="1"/>
  <c r="M43" i="34"/>
  <c r="C19" i="230" s="1"/>
  <c r="L43" i="34"/>
  <c r="C18" i="230" s="1"/>
  <c r="K43" i="34"/>
  <c r="C17" i="230" s="1"/>
  <c r="J43" i="34"/>
  <c r="C16" i="230" s="1"/>
  <c r="I43" i="34"/>
  <c r="C15" i="230" s="1"/>
  <c r="H43" i="34"/>
  <c r="C14" i="230" s="1"/>
  <c r="G43" i="34"/>
  <c r="C13" i="230" s="1"/>
  <c r="F43" i="34"/>
  <c r="C12" i="230" s="1"/>
  <c r="E43" i="34"/>
  <c r="C11" i="230" s="1"/>
  <c r="D43" i="34"/>
  <c r="C10" i="230" s="1"/>
  <c r="C43" i="34"/>
  <c r="C9" i="230" s="1"/>
  <c r="O42" i="34"/>
  <c r="C21" i="222" s="1"/>
  <c r="M42" i="34"/>
  <c r="C19" i="222" s="1"/>
  <c r="L42" i="34"/>
  <c r="C18" i="222" s="1"/>
  <c r="K42" i="34"/>
  <c r="C17" i="222" s="1"/>
  <c r="J42" i="34"/>
  <c r="C16" i="222" s="1"/>
  <c r="I42" i="34"/>
  <c r="C15" i="222" s="1"/>
  <c r="H42" i="34"/>
  <c r="C14" i="222" s="1"/>
  <c r="G42" i="34"/>
  <c r="C13" i="222" s="1"/>
  <c r="F42" i="34"/>
  <c r="C12" i="222" s="1"/>
  <c r="E42" i="34"/>
  <c r="C11" i="222" s="1"/>
  <c r="D42" i="34"/>
  <c r="C10" i="222" s="1"/>
  <c r="C42" i="34"/>
  <c r="C9" i="222" s="1"/>
  <c r="O41" i="34"/>
  <c r="C21" i="231" s="1"/>
  <c r="M41" i="34"/>
  <c r="C19" i="231" s="1"/>
  <c r="L41" i="34"/>
  <c r="C18" i="231" s="1"/>
  <c r="K41" i="34"/>
  <c r="C17" i="231" s="1"/>
  <c r="J41" i="34"/>
  <c r="C16" i="231" s="1"/>
  <c r="I41" i="34"/>
  <c r="C15" i="231" s="1"/>
  <c r="H41" i="34"/>
  <c r="C14" i="231" s="1"/>
  <c r="G41" i="34"/>
  <c r="C13" i="231" s="1"/>
  <c r="F41" i="34"/>
  <c r="C12" i="231" s="1"/>
  <c r="E41" i="34"/>
  <c r="C11" i="231" s="1"/>
  <c r="D41" i="34"/>
  <c r="C10" i="231" s="1"/>
  <c r="C41" i="34"/>
  <c r="C9" i="231" s="1"/>
  <c r="O40" i="34"/>
  <c r="C21" i="221" s="1"/>
  <c r="M40" i="34"/>
  <c r="C19" i="221" s="1"/>
  <c r="L40" i="34"/>
  <c r="C18" i="221" s="1"/>
  <c r="K40" i="34"/>
  <c r="C17" i="221" s="1"/>
  <c r="J40" i="34"/>
  <c r="C16" i="221" s="1"/>
  <c r="I40" i="34"/>
  <c r="C15" i="221" s="1"/>
  <c r="H40" i="34"/>
  <c r="C14" i="221" s="1"/>
  <c r="G40" i="34"/>
  <c r="C13" i="221" s="1"/>
  <c r="F40" i="34"/>
  <c r="C12" i="221" s="1"/>
  <c r="E40" i="34"/>
  <c r="C11" i="221" s="1"/>
  <c r="D40" i="34"/>
  <c r="C10" i="221" s="1"/>
  <c r="C40" i="34"/>
  <c r="C9" i="221" s="1"/>
  <c r="O39" i="34"/>
  <c r="C21" i="220" s="1"/>
  <c r="M39" i="34"/>
  <c r="C19" i="220" s="1"/>
  <c r="L39" i="34"/>
  <c r="C18" i="220" s="1"/>
  <c r="K39" i="34"/>
  <c r="C17" i="220" s="1"/>
  <c r="J39" i="34"/>
  <c r="C16" i="220" s="1"/>
  <c r="I39" i="34"/>
  <c r="C15" i="220" s="1"/>
  <c r="H39" i="34"/>
  <c r="C14" i="220" s="1"/>
  <c r="G39" i="34"/>
  <c r="C13" i="220" s="1"/>
  <c r="F39" i="34"/>
  <c r="C12" i="220" s="1"/>
  <c r="E39" i="34"/>
  <c r="C11" i="220" s="1"/>
  <c r="D39" i="34"/>
  <c r="C10" i="220" s="1"/>
  <c r="C39" i="34"/>
  <c r="C9" i="220" s="1"/>
  <c r="O38" i="34"/>
  <c r="C21" i="238" s="1"/>
  <c r="M38" i="34"/>
  <c r="C19" i="238" s="1"/>
  <c r="L38" i="34"/>
  <c r="C18" i="238" s="1"/>
  <c r="K38" i="34"/>
  <c r="C17" i="238" s="1"/>
  <c r="J38" i="34"/>
  <c r="C16" i="238" s="1"/>
  <c r="I38" i="34"/>
  <c r="C15" i="238" s="1"/>
  <c r="H38" i="34"/>
  <c r="C14" i="238" s="1"/>
  <c r="G38" i="34"/>
  <c r="C13" i="238" s="1"/>
  <c r="F38" i="34"/>
  <c r="C12" i="238" s="1"/>
  <c r="E38" i="34"/>
  <c r="C11" i="238" s="1"/>
  <c r="D38" i="34"/>
  <c r="C10" i="238" s="1"/>
  <c r="C38" i="34"/>
  <c r="C9" i="238" s="1"/>
  <c r="O37" i="34"/>
  <c r="C21" i="219" s="1"/>
  <c r="M37" i="34"/>
  <c r="C19" i="219" s="1"/>
  <c r="L37" i="34"/>
  <c r="C18" i="219" s="1"/>
  <c r="K37" i="34"/>
  <c r="C17" i="219" s="1"/>
  <c r="J37" i="34"/>
  <c r="C16" i="219" s="1"/>
  <c r="I37" i="34"/>
  <c r="C15" i="219" s="1"/>
  <c r="H37" i="34"/>
  <c r="C14" i="219" s="1"/>
  <c r="G37" i="34"/>
  <c r="C13" i="219" s="1"/>
  <c r="F37" i="34"/>
  <c r="C12" i="219" s="1"/>
  <c r="E37" i="34"/>
  <c r="C11" i="219" s="1"/>
  <c r="D37" i="34"/>
  <c r="C10" i="219" s="1"/>
  <c r="C37" i="34"/>
  <c r="C9" i="219" s="1"/>
  <c r="O36" i="34"/>
  <c r="C21" i="218" s="1"/>
  <c r="M36" i="34"/>
  <c r="C19" i="218" s="1"/>
  <c r="L36" i="34"/>
  <c r="C18" i="218" s="1"/>
  <c r="K36" i="34"/>
  <c r="C17" i="218" s="1"/>
  <c r="J36" i="34"/>
  <c r="C16" i="218" s="1"/>
  <c r="I36" i="34"/>
  <c r="C15" i="218" s="1"/>
  <c r="H36" i="34"/>
  <c r="C14" i="218" s="1"/>
  <c r="G36" i="34"/>
  <c r="C13" i="218" s="1"/>
  <c r="F36" i="34"/>
  <c r="C12" i="218" s="1"/>
  <c r="E36" i="34"/>
  <c r="C11" i="218" s="1"/>
  <c r="D36" i="34"/>
  <c r="C10" i="218" s="1"/>
  <c r="C36" i="34"/>
  <c r="C9" i="218" s="1"/>
  <c r="O35" i="34"/>
  <c r="C21" i="217" s="1"/>
  <c r="M35" i="34"/>
  <c r="C19" i="217" s="1"/>
  <c r="L35" i="34"/>
  <c r="C18" i="217" s="1"/>
  <c r="K35" i="34"/>
  <c r="C17" i="217" s="1"/>
  <c r="J35" i="34"/>
  <c r="C16" i="217" s="1"/>
  <c r="I35" i="34"/>
  <c r="C15" i="217" s="1"/>
  <c r="H35" i="34"/>
  <c r="C14" i="217" s="1"/>
  <c r="G35" i="34"/>
  <c r="C13" i="217" s="1"/>
  <c r="F35" i="34"/>
  <c r="C12" i="217" s="1"/>
  <c r="E35" i="34"/>
  <c r="C11" i="217" s="1"/>
  <c r="D35" i="34"/>
  <c r="C10" i="217" s="1"/>
  <c r="C35" i="34"/>
  <c r="C9" i="217" s="1"/>
  <c r="O34" i="34"/>
  <c r="C21" i="216" s="1"/>
  <c r="M34" i="34"/>
  <c r="C19" i="216" s="1"/>
  <c r="L34" i="34"/>
  <c r="C18" i="216" s="1"/>
  <c r="K34" i="34"/>
  <c r="C17" i="216" s="1"/>
  <c r="J34" i="34"/>
  <c r="C16" i="216" s="1"/>
  <c r="I34" i="34"/>
  <c r="C15" i="216" s="1"/>
  <c r="H34" i="34"/>
  <c r="C14" i="216" s="1"/>
  <c r="G34" i="34"/>
  <c r="C13" i="216" s="1"/>
  <c r="F34" i="34"/>
  <c r="C12" i="216" s="1"/>
  <c r="E34" i="34"/>
  <c r="C11" i="216" s="1"/>
  <c r="D34" i="34"/>
  <c r="C10" i="216" s="1"/>
  <c r="C34" i="34"/>
  <c r="C9" i="216" s="1"/>
  <c r="O33" i="34"/>
  <c r="C21" i="206" s="1"/>
  <c r="M33" i="34"/>
  <c r="C19" i="206" s="1"/>
  <c r="L33" i="34"/>
  <c r="C18" i="206" s="1"/>
  <c r="K33" i="34"/>
  <c r="C17" i="206" s="1"/>
  <c r="J33" i="34"/>
  <c r="C16" i="206" s="1"/>
  <c r="I33" i="34"/>
  <c r="C15" i="206" s="1"/>
  <c r="H33" i="34"/>
  <c r="C14" i="206" s="1"/>
  <c r="G33" i="34"/>
  <c r="C13" i="206" s="1"/>
  <c r="F33" i="34"/>
  <c r="C12" i="206" s="1"/>
  <c r="E33" i="34"/>
  <c r="C11" i="206" s="1"/>
  <c r="D33" i="34"/>
  <c r="C10" i="206" s="1"/>
  <c r="C33" i="34"/>
  <c r="C9" i="206" s="1"/>
  <c r="O32" i="34"/>
  <c r="C21" i="207" s="1"/>
  <c r="M32" i="34"/>
  <c r="C19" i="207" s="1"/>
  <c r="L32" i="34"/>
  <c r="C18" i="207" s="1"/>
  <c r="K32" i="34"/>
  <c r="C17" i="207" s="1"/>
  <c r="J32" i="34"/>
  <c r="C16" i="207" s="1"/>
  <c r="I32" i="34"/>
  <c r="C15" i="207" s="1"/>
  <c r="H32" i="34"/>
  <c r="C14" i="207" s="1"/>
  <c r="G32" i="34"/>
  <c r="C13" i="207" s="1"/>
  <c r="F32" i="34"/>
  <c r="C12" i="207" s="1"/>
  <c r="E32" i="34"/>
  <c r="C11" i="207" s="1"/>
  <c r="D32" i="34"/>
  <c r="C10" i="207" s="1"/>
  <c r="C32" i="34"/>
  <c r="C9" i="207" s="1"/>
  <c r="O31" i="34"/>
  <c r="C21" i="208" s="1"/>
  <c r="M31" i="34"/>
  <c r="C19" i="208" s="1"/>
  <c r="L31" i="34"/>
  <c r="C18" i="208" s="1"/>
  <c r="K31" i="34"/>
  <c r="C17" i="208" s="1"/>
  <c r="J31" i="34"/>
  <c r="C16" i="208" s="1"/>
  <c r="I31" i="34"/>
  <c r="C15" i="208" s="1"/>
  <c r="H31" i="34"/>
  <c r="C14" i="208" s="1"/>
  <c r="G31" i="34"/>
  <c r="C13" i="208" s="1"/>
  <c r="F31" i="34"/>
  <c r="C12" i="208" s="1"/>
  <c r="E31" i="34"/>
  <c r="C11" i="208" s="1"/>
  <c r="D31" i="34"/>
  <c r="C10" i="208" s="1"/>
  <c r="C31" i="34"/>
  <c r="C9" i="208" s="1"/>
  <c r="O30" i="34"/>
  <c r="C21" i="209" s="1"/>
  <c r="M30" i="34"/>
  <c r="C19" i="209" s="1"/>
  <c r="L30" i="34"/>
  <c r="C18" i="209" s="1"/>
  <c r="K30" i="34"/>
  <c r="C17" i="209" s="1"/>
  <c r="J30" i="34"/>
  <c r="C16" i="209" s="1"/>
  <c r="I30" i="34"/>
  <c r="C15" i="209" s="1"/>
  <c r="H30" i="34"/>
  <c r="C14" i="209" s="1"/>
  <c r="G30" i="34"/>
  <c r="C13" i="209" s="1"/>
  <c r="F30" i="34"/>
  <c r="C12" i="209" s="1"/>
  <c r="E30" i="34"/>
  <c r="C11" i="209" s="1"/>
  <c r="D30" i="34"/>
  <c r="C10" i="209" s="1"/>
  <c r="C30" i="34"/>
  <c r="C9" i="209" s="1"/>
  <c r="O29" i="34"/>
  <c r="C21" i="210" s="1"/>
  <c r="M29" i="34"/>
  <c r="C19" i="210" s="1"/>
  <c r="L29" i="34"/>
  <c r="C18" i="210" s="1"/>
  <c r="K29" i="34"/>
  <c r="C17" i="210" s="1"/>
  <c r="J29" i="34"/>
  <c r="C16" i="210" s="1"/>
  <c r="I29" i="34"/>
  <c r="C15" i="210" s="1"/>
  <c r="H29" i="34"/>
  <c r="C14" i="210" s="1"/>
  <c r="G29" i="34"/>
  <c r="C13" i="210" s="1"/>
  <c r="F29" i="34"/>
  <c r="C12" i="210" s="1"/>
  <c r="E29" i="34"/>
  <c r="C11" i="210" s="1"/>
  <c r="D29" i="34"/>
  <c r="C10" i="210" s="1"/>
  <c r="C29" i="34"/>
  <c r="C9" i="210" s="1"/>
  <c r="O28" i="34"/>
  <c r="C21" i="211" s="1"/>
  <c r="M28" i="34"/>
  <c r="C19" i="211" s="1"/>
  <c r="L28" i="34"/>
  <c r="C18" i="211" s="1"/>
  <c r="K28" i="34"/>
  <c r="C17" i="211" s="1"/>
  <c r="J28" i="34"/>
  <c r="C16" i="211" s="1"/>
  <c r="I28" i="34"/>
  <c r="C15" i="211" s="1"/>
  <c r="H28" i="34"/>
  <c r="C14" i="211" s="1"/>
  <c r="G28" i="34"/>
  <c r="C13" i="211" s="1"/>
  <c r="F28" i="34"/>
  <c r="C12" i="211" s="1"/>
  <c r="E28" i="34"/>
  <c r="C11" i="211" s="1"/>
  <c r="D28" i="34"/>
  <c r="C10" i="211" s="1"/>
  <c r="C28" i="34"/>
  <c r="C9" i="211" s="1"/>
  <c r="O27" i="34"/>
  <c r="C21" i="212" s="1"/>
  <c r="M27" i="34"/>
  <c r="C19" i="212" s="1"/>
  <c r="L27" i="34"/>
  <c r="C18" i="212" s="1"/>
  <c r="K27" i="34"/>
  <c r="C17" i="212" s="1"/>
  <c r="J27" i="34"/>
  <c r="C16" i="212" s="1"/>
  <c r="I27" i="34"/>
  <c r="C15" i="212" s="1"/>
  <c r="H27" i="34"/>
  <c r="C14" i="212" s="1"/>
  <c r="G27" i="34"/>
  <c r="C13" i="212" s="1"/>
  <c r="F27" i="34"/>
  <c r="C12" i="212" s="1"/>
  <c r="E27" i="34"/>
  <c r="C11" i="212" s="1"/>
  <c r="D27" i="34"/>
  <c r="C10" i="212" s="1"/>
  <c r="C27" i="34"/>
  <c r="C9" i="212" s="1"/>
  <c r="O26" i="34"/>
  <c r="C21" i="213" s="1"/>
  <c r="M26" i="34"/>
  <c r="C19" i="213" s="1"/>
  <c r="L26" i="34"/>
  <c r="C18" i="213" s="1"/>
  <c r="K26" i="34"/>
  <c r="C17" i="213" s="1"/>
  <c r="J26" i="34"/>
  <c r="C16" i="213" s="1"/>
  <c r="I26" i="34"/>
  <c r="C15" i="213" s="1"/>
  <c r="H26" i="34"/>
  <c r="C14" i="213" s="1"/>
  <c r="G26" i="34"/>
  <c r="C13" i="213" s="1"/>
  <c r="F26" i="34"/>
  <c r="C12" i="213" s="1"/>
  <c r="E26" i="34"/>
  <c r="C11" i="213" s="1"/>
  <c r="D26" i="34"/>
  <c r="C10" i="213" s="1"/>
  <c r="C26" i="34"/>
  <c r="C9" i="213" s="1"/>
  <c r="O25" i="34"/>
  <c r="C21" i="214" s="1"/>
  <c r="M25" i="34"/>
  <c r="C19" i="214" s="1"/>
  <c r="L25" i="34"/>
  <c r="C18" i="214" s="1"/>
  <c r="K25" i="34"/>
  <c r="C17" i="214" s="1"/>
  <c r="J25" i="34"/>
  <c r="C16" i="214" s="1"/>
  <c r="I25" i="34"/>
  <c r="C15" i="214" s="1"/>
  <c r="H25" i="34"/>
  <c r="C14" i="214" s="1"/>
  <c r="G25" i="34"/>
  <c r="C13" i="214" s="1"/>
  <c r="F25" i="34"/>
  <c r="C12" i="214" s="1"/>
  <c r="E25" i="34"/>
  <c r="C11" i="214" s="1"/>
  <c r="D25" i="34"/>
  <c r="C10" i="214" s="1"/>
  <c r="C25" i="34"/>
  <c r="C9" i="214" s="1"/>
  <c r="O24" i="34"/>
  <c r="C21" i="215" s="1"/>
  <c r="M24" i="34"/>
  <c r="C19" i="215" s="1"/>
  <c r="L24" i="34"/>
  <c r="C18" i="215" s="1"/>
  <c r="K24" i="34"/>
  <c r="C17" i="215" s="1"/>
  <c r="J24" i="34"/>
  <c r="C16" i="215" s="1"/>
  <c r="I24" i="34"/>
  <c r="C15" i="215" s="1"/>
  <c r="H24" i="34"/>
  <c r="C14" i="215" s="1"/>
  <c r="G24" i="34"/>
  <c r="C13" i="215" s="1"/>
  <c r="F24" i="34"/>
  <c r="C12" i="215" s="1"/>
  <c r="E24" i="34"/>
  <c r="C11" i="215" s="1"/>
  <c r="D24" i="34"/>
  <c r="C10" i="215" s="1"/>
  <c r="C24" i="34"/>
  <c r="C9" i="215" s="1"/>
  <c r="O23" i="34"/>
  <c r="C21" i="205" s="1"/>
  <c r="M23" i="34"/>
  <c r="C19" i="205" s="1"/>
  <c r="L23" i="34"/>
  <c r="C18" i="205" s="1"/>
  <c r="K23" i="34"/>
  <c r="C17" i="205" s="1"/>
  <c r="J23" i="34"/>
  <c r="C16" i="205" s="1"/>
  <c r="I23" i="34"/>
  <c r="C15" i="205" s="1"/>
  <c r="H23" i="34"/>
  <c r="C14" i="205" s="1"/>
  <c r="G23" i="34"/>
  <c r="C13" i="205" s="1"/>
  <c r="F23" i="34"/>
  <c r="C12" i="205" s="1"/>
  <c r="E23" i="34"/>
  <c r="C11" i="205" s="1"/>
  <c r="D23" i="34"/>
  <c r="C10" i="205" s="1"/>
  <c r="C23" i="34"/>
  <c r="C9" i="205" s="1"/>
  <c r="O22" i="34"/>
  <c r="C21" i="204" s="1"/>
  <c r="M22" i="34"/>
  <c r="C19" i="204" s="1"/>
  <c r="L22" i="34"/>
  <c r="C18" i="204" s="1"/>
  <c r="K22" i="34"/>
  <c r="C17" i="204" s="1"/>
  <c r="J22" i="34"/>
  <c r="C16" i="204" s="1"/>
  <c r="I22" i="34"/>
  <c r="C15" i="204" s="1"/>
  <c r="H22" i="34"/>
  <c r="C14" i="204" s="1"/>
  <c r="G22" i="34"/>
  <c r="C13" i="204" s="1"/>
  <c r="F22" i="34"/>
  <c r="C12" i="204" s="1"/>
  <c r="E22" i="34"/>
  <c r="C11" i="204" s="1"/>
  <c r="D22" i="34"/>
  <c r="C10" i="204" s="1"/>
  <c r="C22" i="34"/>
  <c r="C9" i="204" s="1"/>
  <c r="O21" i="34"/>
  <c r="C21" i="203" s="1"/>
  <c r="M21" i="34"/>
  <c r="C19" i="203" s="1"/>
  <c r="L21" i="34"/>
  <c r="C18" i="203" s="1"/>
  <c r="K21" i="34"/>
  <c r="C17" i="203" s="1"/>
  <c r="J21" i="34"/>
  <c r="C16" i="203" s="1"/>
  <c r="I21" i="34"/>
  <c r="C15" i="203" s="1"/>
  <c r="H21" i="34"/>
  <c r="C14" i="203" s="1"/>
  <c r="G21" i="34"/>
  <c r="C13" i="203" s="1"/>
  <c r="F21" i="34"/>
  <c r="C12" i="203" s="1"/>
  <c r="E21" i="34"/>
  <c r="C11" i="203" s="1"/>
  <c r="D21" i="34"/>
  <c r="C10" i="203" s="1"/>
  <c r="C21" i="34"/>
  <c r="C9" i="203" s="1"/>
  <c r="O20" i="34"/>
  <c r="C21" i="202" s="1"/>
  <c r="M20" i="34"/>
  <c r="C19" i="202" s="1"/>
  <c r="L20" i="34"/>
  <c r="C18" i="202" s="1"/>
  <c r="K20" i="34"/>
  <c r="C17" i="202" s="1"/>
  <c r="J20" i="34"/>
  <c r="C16" i="202" s="1"/>
  <c r="I20" i="34"/>
  <c r="C15" i="202" s="1"/>
  <c r="H20" i="34"/>
  <c r="C14" i="202" s="1"/>
  <c r="G20" i="34"/>
  <c r="C13" i="202" s="1"/>
  <c r="F20" i="34"/>
  <c r="C12" i="202" s="1"/>
  <c r="E20" i="34"/>
  <c r="C11" i="202" s="1"/>
  <c r="D20" i="34"/>
  <c r="C10" i="202" s="1"/>
  <c r="C20" i="34"/>
  <c r="C9" i="202" s="1"/>
  <c r="O19" i="34"/>
  <c r="C21" i="201" s="1"/>
  <c r="M19" i="34"/>
  <c r="C19" i="201" s="1"/>
  <c r="L19" i="34"/>
  <c r="C18" i="201" s="1"/>
  <c r="K19" i="34"/>
  <c r="C17" i="201" s="1"/>
  <c r="J19" i="34"/>
  <c r="C16" i="201" s="1"/>
  <c r="I19" i="34"/>
  <c r="C15" i="201" s="1"/>
  <c r="H19" i="34"/>
  <c r="C14" i="201" s="1"/>
  <c r="G19" i="34"/>
  <c r="C13" i="201" s="1"/>
  <c r="F19" i="34"/>
  <c r="C12" i="201" s="1"/>
  <c r="E19" i="34"/>
  <c r="C11" i="201" s="1"/>
  <c r="D19" i="34"/>
  <c r="C10" i="201" s="1"/>
  <c r="C19" i="34"/>
  <c r="C9" i="201" s="1"/>
  <c r="O18" i="34"/>
  <c r="C21" i="200" s="1"/>
  <c r="M18" i="34"/>
  <c r="C19" i="200" s="1"/>
  <c r="L18" i="34"/>
  <c r="C18" i="200" s="1"/>
  <c r="K18" i="34"/>
  <c r="C17" i="200" s="1"/>
  <c r="J18" i="34"/>
  <c r="C16" i="200" s="1"/>
  <c r="I18" i="34"/>
  <c r="C15" i="200" s="1"/>
  <c r="H18" i="34"/>
  <c r="C14" i="200" s="1"/>
  <c r="G18" i="34"/>
  <c r="C13" i="200" s="1"/>
  <c r="F18" i="34"/>
  <c r="C12" i="200" s="1"/>
  <c r="E18" i="34"/>
  <c r="C11" i="200" s="1"/>
  <c r="D18" i="34"/>
  <c r="C10" i="200" s="1"/>
  <c r="C18" i="34"/>
  <c r="C9" i="200" s="1"/>
  <c r="O17" i="34"/>
  <c r="C21" i="199" s="1"/>
  <c r="M17" i="34"/>
  <c r="C19" i="199" s="1"/>
  <c r="L17" i="34"/>
  <c r="C18" i="199" s="1"/>
  <c r="K17" i="34"/>
  <c r="C17" i="199" s="1"/>
  <c r="J17" i="34"/>
  <c r="C16" i="199" s="1"/>
  <c r="I17" i="34"/>
  <c r="C15" i="199" s="1"/>
  <c r="H17" i="34"/>
  <c r="C14" i="199" s="1"/>
  <c r="G17" i="34"/>
  <c r="C13" i="199" s="1"/>
  <c r="F17" i="34"/>
  <c r="C12" i="199" s="1"/>
  <c r="E17" i="34"/>
  <c r="C11" i="199" s="1"/>
  <c r="D17" i="34"/>
  <c r="C10" i="199" s="1"/>
  <c r="C17" i="34"/>
  <c r="C9" i="199" s="1"/>
  <c r="O16" i="34"/>
  <c r="C21" i="198" s="1"/>
  <c r="M16" i="34"/>
  <c r="C19" i="198" s="1"/>
  <c r="L16" i="34"/>
  <c r="C18" i="198" s="1"/>
  <c r="K16" i="34"/>
  <c r="C17" i="198" s="1"/>
  <c r="J16" i="34"/>
  <c r="C16" i="198" s="1"/>
  <c r="I16" i="34"/>
  <c r="C15" i="198" s="1"/>
  <c r="H16" i="34"/>
  <c r="C14" i="198" s="1"/>
  <c r="G16" i="34"/>
  <c r="C13" i="198" s="1"/>
  <c r="F16" i="34"/>
  <c r="C12" i="198" s="1"/>
  <c r="E16" i="34"/>
  <c r="C11" i="198" s="1"/>
  <c r="D16" i="34"/>
  <c r="C10" i="198" s="1"/>
  <c r="C16" i="34"/>
  <c r="C9" i="198" s="1"/>
  <c r="O15" i="34"/>
  <c r="C21" i="197" s="1"/>
  <c r="M15" i="34"/>
  <c r="C19" i="197" s="1"/>
  <c r="L15" i="34"/>
  <c r="C18" i="197" s="1"/>
  <c r="K15" i="34"/>
  <c r="C17" i="197" s="1"/>
  <c r="J15" i="34"/>
  <c r="C16" i="197" s="1"/>
  <c r="I15" i="34"/>
  <c r="C15" i="197" s="1"/>
  <c r="H15" i="34"/>
  <c r="C14" i="197" s="1"/>
  <c r="G15" i="34"/>
  <c r="C13" i="197" s="1"/>
  <c r="F15" i="34"/>
  <c r="C12" i="197" s="1"/>
  <c r="E15" i="34"/>
  <c r="C11" i="197" s="1"/>
  <c r="D15" i="34"/>
  <c r="C10" i="197" s="1"/>
  <c r="C15" i="34"/>
  <c r="C9" i="197" s="1"/>
  <c r="O14" i="34"/>
  <c r="C21" i="196" s="1"/>
  <c r="M14" i="34"/>
  <c r="C19" i="196" s="1"/>
  <c r="L14" i="34"/>
  <c r="C18" i="196" s="1"/>
  <c r="K14" i="34"/>
  <c r="C17" i="196" s="1"/>
  <c r="J14" i="34"/>
  <c r="C16" i="196" s="1"/>
  <c r="I14" i="34"/>
  <c r="C15" i="196" s="1"/>
  <c r="H14" i="34"/>
  <c r="C14" i="196" s="1"/>
  <c r="G14" i="34"/>
  <c r="C13" i="196" s="1"/>
  <c r="F14" i="34"/>
  <c r="C12" i="196" s="1"/>
  <c r="E14" i="34"/>
  <c r="C11" i="196" s="1"/>
  <c r="D14" i="34"/>
  <c r="C10" i="196" s="1"/>
  <c r="C14" i="34"/>
  <c r="C9" i="196" s="1"/>
  <c r="O13" i="34"/>
  <c r="C21" i="195" s="1"/>
  <c r="M13" i="34"/>
  <c r="C19" i="195" s="1"/>
  <c r="L13" i="34"/>
  <c r="C18" i="195" s="1"/>
  <c r="K13" i="34"/>
  <c r="C17" i="195" s="1"/>
  <c r="J13" i="34"/>
  <c r="C16" i="195" s="1"/>
  <c r="I13" i="34"/>
  <c r="C15" i="195" s="1"/>
  <c r="H13" i="34"/>
  <c r="C14" i="195" s="1"/>
  <c r="G13" i="34"/>
  <c r="C13" i="195" s="1"/>
  <c r="F13" i="34"/>
  <c r="C12" i="195" s="1"/>
  <c r="E13" i="34"/>
  <c r="C11" i="195" s="1"/>
  <c r="D13" i="34"/>
  <c r="C10" i="195" s="1"/>
  <c r="C13" i="34"/>
  <c r="C9" i="195" s="1"/>
  <c r="O12" i="34"/>
  <c r="C21" i="194" s="1"/>
  <c r="M12" i="34"/>
  <c r="C19" i="194" s="1"/>
  <c r="L12" i="34"/>
  <c r="C18" i="194" s="1"/>
  <c r="K12" i="34"/>
  <c r="C17" i="194" s="1"/>
  <c r="J12" i="34"/>
  <c r="C16" i="194" s="1"/>
  <c r="I12" i="34"/>
  <c r="C15" i="194" s="1"/>
  <c r="H12" i="34"/>
  <c r="C14" i="194" s="1"/>
  <c r="G12" i="34"/>
  <c r="C13" i="194" s="1"/>
  <c r="F12" i="34"/>
  <c r="C12" i="194" s="1"/>
  <c r="E12" i="34"/>
  <c r="C11" i="194" s="1"/>
  <c r="D12" i="34"/>
  <c r="C10" i="194" s="1"/>
  <c r="C12" i="34"/>
  <c r="C9" i="194" s="1"/>
  <c r="O11" i="34"/>
  <c r="C21" i="193" s="1"/>
  <c r="M11" i="34"/>
  <c r="C19" i="193" s="1"/>
  <c r="L11" i="34"/>
  <c r="C18" i="193" s="1"/>
  <c r="K11" i="34"/>
  <c r="C17" i="193" s="1"/>
  <c r="J11" i="34"/>
  <c r="C16" i="193" s="1"/>
  <c r="I11" i="34"/>
  <c r="C15" i="193" s="1"/>
  <c r="H11" i="34"/>
  <c r="C14" i="193" s="1"/>
  <c r="G11" i="34"/>
  <c r="C13" i="193" s="1"/>
  <c r="F11" i="34"/>
  <c r="C12" i="193" s="1"/>
  <c r="E11" i="34"/>
  <c r="C11" i="193" s="1"/>
  <c r="D11" i="34"/>
  <c r="C10" i="193" s="1"/>
  <c r="C11" i="34"/>
  <c r="C9" i="193" s="1"/>
  <c r="O10" i="34"/>
  <c r="C21" i="192" s="1"/>
  <c r="M10" i="34"/>
  <c r="C19" i="192" s="1"/>
  <c r="L10" i="34"/>
  <c r="C18" i="192" s="1"/>
  <c r="K10" i="34"/>
  <c r="C17" i="192" s="1"/>
  <c r="J10" i="34"/>
  <c r="C16" i="192" s="1"/>
  <c r="I10" i="34"/>
  <c r="C15" i="192" s="1"/>
  <c r="H10" i="34"/>
  <c r="C14" i="192" s="1"/>
  <c r="G10" i="34"/>
  <c r="C13" i="192" s="1"/>
  <c r="F10" i="34"/>
  <c r="C12" i="192" s="1"/>
  <c r="E10" i="34"/>
  <c r="C11" i="192" s="1"/>
  <c r="D10" i="34"/>
  <c r="C10" i="192" s="1"/>
  <c r="C10" i="34"/>
  <c r="C9" i="192" s="1"/>
  <c r="O9" i="34"/>
  <c r="C21" i="191" s="1"/>
  <c r="M9" i="34"/>
  <c r="C19" i="191" s="1"/>
  <c r="L9" i="34"/>
  <c r="C18" i="191" s="1"/>
  <c r="K9" i="34"/>
  <c r="C17" i="191" s="1"/>
  <c r="J9" i="34"/>
  <c r="C16" i="191" s="1"/>
  <c r="I9" i="34"/>
  <c r="C15" i="191" s="1"/>
  <c r="H9" i="34"/>
  <c r="C14" i="191" s="1"/>
  <c r="G9" i="34"/>
  <c r="C13" i="191" s="1"/>
  <c r="F9" i="34"/>
  <c r="C12" i="191" s="1"/>
  <c r="E9" i="34"/>
  <c r="C11" i="191" s="1"/>
  <c r="D9" i="34"/>
  <c r="C10" i="191" s="1"/>
  <c r="C9" i="34"/>
  <c r="C9" i="191" s="1"/>
  <c r="O8" i="34"/>
  <c r="C21" i="190" s="1"/>
  <c r="M8" i="34"/>
  <c r="C19" i="190" s="1"/>
  <c r="L8" i="34"/>
  <c r="C18" i="190" s="1"/>
  <c r="K8" i="34"/>
  <c r="C17" i="190" s="1"/>
  <c r="J8" i="34"/>
  <c r="C16" i="190" s="1"/>
  <c r="I8" i="34"/>
  <c r="C15" i="190" s="1"/>
  <c r="H8" i="34"/>
  <c r="C14" i="190" s="1"/>
  <c r="G8" i="34"/>
  <c r="C13" i="190" s="1"/>
  <c r="F8" i="34"/>
  <c r="C12" i="190" s="1"/>
  <c r="E8" i="34"/>
  <c r="C11" i="190" s="1"/>
  <c r="D8" i="34"/>
  <c r="C10" i="190" s="1"/>
  <c r="C8" i="34"/>
  <c r="C9" i="190" s="1"/>
  <c r="O7" i="34"/>
  <c r="C21" i="189" s="1"/>
  <c r="M7" i="34"/>
  <c r="C19" i="189" s="1"/>
  <c r="L7" i="34"/>
  <c r="C18" i="189" s="1"/>
  <c r="K7" i="34"/>
  <c r="C17" i="189" s="1"/>
  <c r="J7" i="34"/>
  <c r="C16" i="189" s="1"/>
  <c r="I7" i="34"/>
  <c r="C15" i="189" s="1"/>
  <c r="H7" i="34"/>
  <c r="C14" i="189" s="1"/>
  <c r="G7" i="34"/>
  <c r="C13" i="189" s="1"/>
  <c r="F7" i="34"/>
  <c r="C12" i="189" s="1"/>
  <c r="E7" i="34"/>
  <c r="C11" i="189" s="1"/>
  <c r="D7" i="34"/>
  <c r="C10" i="189" s="1"/>
  <c r="C7" i="34"/>
  <c r="C9" i="189" s="1"/>
  <c r="O6" i="34"/>
  <c r="C21" i="188" s="1"/>
  <c r="M6" i="34"/>
  <c r="C19" i="188" s="1"/>
  <c r="L6" i="34"/>
  <c r="C18" i="188" s="1"/>
  <c r="K6" i="34"/>
  <c r="C17" i="188" s="1"/>
  <c r="J6" i="34"/>
  <c r="C16" i="188" s="1"/>
  <c r="I6" i="34"/>
  <c r="C15" i="188" s="1"/>
  <c r="H6" i="34"/>
  <c r="C14" i="188" s="1"/>
  <c r="G6" i="34"/>
  <c r="C13" i="188" s="1"/>
  <c r="F6" i="34"/>
  <c r="C12" i="188" s="1"/>
  <c r="E6" i="34"/>
  <c r="C11" i="188" s="1"/>
  <c r="D6" i="34"/>
  <c r="C10" i="188" s="1"/>
  <c r="C6" i="34"/>
  <c r="C9" i="188" s="1"/>
  <c r="B55" i="27"/>
  <c r="B57" i="43" s="1"/>
  <c r="B54" i="27"/>
  <c r="B56" i="43" s="1"/>
  <c r="B53" i="27"/>
  <c r="B55" i="43" s="1"/>
  <c r="B52" i="27"/>
  <c r="B54" i="43" s="1"/>
  <c r="B51" i="27"/>
  <c r="B53" i="43" s="1"/>
  <c r="B50" i="27"/>
  <c r="B52" i="43" s="1"/>
  <c r="B49" i="27"/>
  <c r="B51" i="43" s="1"/>
  <c r="B48" i="27"/>
  <c r="B50" i="43" s="1"/>
  <c r="B47" i="27"/>
  <c r="B49" i="43" s="1"/>
  <c r="B46" i="27"/>
  <c r="B48" i="43" s="1"/>
  <c r="B45" i="27"/>
  <c r="B47" i="43" s="1"/>
  <c r="B44" i="27"/>
  <c r="B46" i="43" s="1"/>
  <c r="B43" i="27"/>
  <c r="B45" i="43" s="1"/>
  <c r="B42" i="27"/>
  <c r="B44" i="43" s="1"/>
  <c r="B41" i="27"/>
  <c r="B43" i="43" s="1"/>
  <c r="B40" i="27"/>
  <c r="B42" i="43" s="1"/>
  <c r="B39" i="27"/>
  <c r="B41" i="43" s="1"/>
  <c r="B38" i="27"/>
  <c r="B40" i="43" s="1"/>
  <c r="B37" i="27"/>
  <c r="B39" i="43" s="1"/>
  <c r="B36" i="27"/>
  <c r="B38" i="43" s="1"/>
  <c r="B35" i="27"/>
  <c r="B37" i="43" s="1"/>
  <c r="B34" i="27"/>
  <c r="B36" i="43" s="1"/>
  <c r="B33" i="27"/>
  <c r="B35" i="43" s="1"/>
  <c r="B32" i="27"/>
  <c r="B34" i="43" s="1"/>
  <c r="B31" i="27"/>
  <c r="B33" i="43" s="1"/>
  <c r="B30" i="27"/>
  <c r="B32" i="43" s="1"/>
  <c r="B29" i="27"/>
  <c r="B31" i="43" s="1"/>
  <c r="B28" i="27"/>
  <c r="B30" i="43" s="1"/>
  <c r="B27" i="27"/>
  <c r="B29" i="43" s="1"/>
  <c r="B26" i="27"/>
  <c r="B28" i="43" s="1"/>
  <c r="B25" i="27"/>
  <c r="B27" i="43" s="1"/>
  <c r="B24" i="27"/>
  <c r="B26" i="43" s="1"/>
  <c r="B23" i="27"/>
  <c r="B25" i="43" s="1"/>
  <c r="B22" i="27"/>
  <c r="B24" i="43" s="1"/>
  <c r="B21" i="27"/>
  <c r="B23" i="43" s="1"/>
  <c r="B20" i="27"/>
  <c r="B22" i="43" s="1"/>
  <c r="B19" i="27"/>
  <c r="B21" i="43" s="1"/>
  <c r="B18" i="27"/>
  <c r="B20" i="43" s="1"/>
  <c r="B17" i="27"/>
  <c r="B19" i="43" s="1"/>
  <c r="B16" i="27"/>
  <c r="B18" i="43" s="1"/>
  <c r="B15" i="27"/>
  <c r="B17" i="43" s="1"/>
  <c r="B14" i="27"/>
  <c r="B16" i="43" s="1"/>
  <c r="B13" i="27"/>
  <c r="B15" i="43" s="1"/>
  <c r="B12" i="27"/>
  <c r="B14" i="43" s="1"/>
  <c r="B11" i="27"/>
  <c r="B13" i="43" s="1"/>
  <c r="B10" i="27"/>
  <c r="B12" i="43" s="1"/>
  <c r="B9" i="27"/>
  <c r="B11" i="43" s="1"/>
  <c r="B8" i="27"/>
  <c r="B10" i="43" s="1"/>
  <c r="B7" i="27"/>
  <c r="B9" i="43" s="1"/>
  <c r="B6" i="27"/>
  <c r="B8" i="43" s="1"/>
  <c r="C55" i="27"/>
  <c r="F54" i="157" s="1"/>
  <c r="C54" i="27"/>
  <c r="F53" i="157" s="1"/>
  <c r="C53" i="27"/>
  <c r="F52" i="157" s="1"/>
  <c r="C52" i="27"/>
  <c r="F51" i="157" s="1"/>
  <c r="C51" i="27"/>
  <c r="F50" i="157" s="1"/>
  <c r="C50" i="27"/>
  <c r="F49" i="157" s="1"/>
  <c r="C49" i="27"/>
  <c r="F48" i="157" s="1"/>
  <c r="C48" i="27"/>
  <c r="F47" i="157" s="1"/>
  <c r="C47" i="27"/>
  <c r="F46" i="157" s="1"/>
  <c r="C46" i="27"/>
  <c r="F45" i="157" s="1"/>
  <c r="C45" i="27"/>
  <c r="F44" i="157" s="1"/>
  <c r="C44" i="27"/>
  <c r="F43" i="157" s="1"/>
  <c r="C43" i="27"/>
  <c r="F42" i="157" s="1"/>
  <c r="C42" i="27"/>
  <c r="F41" i="157" s="1"/>
  <c r="C41" i="27"/>
  <c r="F40" i="157" s="1"/>
  <c r="C40" i="27"/>
  <c r="F39" i="157" s="1"/>
  <c r="C39" i="27"/>
  <c r="F38" i="157" s="1"/>
  <c r="C38" i="27"/>
  <c r="F37" i="157" s="1"/>
  <c r="C37" i="27"/>
  <c r="F36" i="157" s="1"/>
  <c r="C36" i="27"/>
  <c r="F35" i="157" s="1"/>
  <c r="C35" i="27"/>
  <c r="F34" i="157" s="1"/>
  <c r="C34" i="27"/>
  <c r="F33" i="157" s="1"/>
  <c r="C33" i="27"/>
  <c r="F32" i="157" s="1"/>
  <c r="C32" i="27"/>
  <c r="F31" i="157" s="1"/>
  <c r="C31" i="27"/>
  <c r="F30" i="157" s="1"/>
  <c r="C30" i="27"/>
  <c r="F29" i="157" s="1"/>
  <c r="C29" i="27"/>
  <c r="F28" i="157" s="1"/>
  <c r="C28" i="27"/>
  <c r="F27" i="157" s="1"/>
  <c r="C27" i="27"/>
  <c r="F26" i="157" s="1"/>
  <c r="C26" i="27"/>
  <c r="F25" i="157" s="1"/>
  <c r="C25" i="27"/>
  <c r="F24" i="157" s="1"/>
  <c r="C24" i="27"/>
  <c r="F23" i="157" s="1"/>
  <c r="C23" i="27"/>
  <c r="F22" i="157" s="1"/>
  <c r="C22" i="27"/>
  <c r="F21" i="157" s="1"/>
  <c r="C21" i="27"/>
  <c r="F20" i="157" s="1"/>
  <c r="C20" i="27"/>
  <c r="F19" i="157" s="1"/>
  <c r="C19" i="27"/>
  <c r="F18" i="157" s="1"/>
  <c r="C18" i="27"/>
  <c r="F17" i="157" s="1"/>
  <c r="C17" i="27"/>
  <c r="F16" i="157" s="1"/>
  <c r="C16" i="27"/>
  <c r="F15" i="157" s="1"/>
  <c r="C15" i="27"/>
  <c r="F14" i="157" s="1"/>
  <c r="C14" i="27"/>
  <c r="F13" i="157" s="1"/>
  <c r="C13" i="27"/>
  <c r="F12" i="157" s="1"/>
  <c r="C12" i="27"/>
  <c r="F11" i="157" s="1"/>
  <c r="C11" i="27"/>
  <c r="F10" i="157" s="1"/>
  <c r="C10" i="27"/>
  <c r="F9" i="157" s="1"/>
  <c r="C9" i="27"/>
  <c r="F8" i="157" s="1"/>
  <c r="C8" i="27"/>
  <c r="F7" i="157" s="1"/>
  <c r="C7" i="27"/>
  <c r="F6" i="157" s="1"/>
  <c r="C6" i="27"/>
  <c r="F5" i="157" s="1"/>
  <c r="C5" i="27"/>
  <c r="F4" i="157" s="1"/>
  <c r="B5" i="27"/>
  <c r="B7" i="43" s="1"/>
  <c r="E56" i="33"/>
  <c r="C6" i="233" s="1"/>
  <c r="D56" i="33"/>
  <c r="C5" i="233" s="1"/>
  <c r="C56" i="33"/>
  <c r="C4" i="233" s="1"/>
  <c r="E55" i="33"/>
  <c r="C6" i="234" s="1"/>
  <c r="D55" i="33"/>
  <c r="C5" i="234" s="1"/>
  <c r="C55" i="33"/>
  <c r="C4" i="234" s="1"/>
  <c r="E54" i="33"/>
  <c r="C6" i="235" s="1"/>
  <c r="D54" i="33"/>
  <c r="C5" i="235" s="1"/>
  <c r="C54" i="33"/>
  <c r="C4" i="235" s="1"/>
  <c r="E53" i="33"/>
  <c r="C6" i="236" s="1"/>
  <c r="D53" i="33"/>
  <c r="C5" i="236" s="1"/>
  <c r="C53" i="33"/>
  <c r="C4" i="236" s="1"/>
  <c r="E52" i="33"/>
  <c r="C6" i="237" s="1"/>
  <c r="D52" i="33"/>
  <c r="C5" i="237" s="1"/>
  <c r="C52" i="33"/>
  <c r="C4" i="237" s="1"/>
  <c r="E51" i="33"/>
  <c r="C6" i="232" s="1"/>
  <c r="D51" i="33"/>
  <c r="C5" i="232" s="1"/>
  <c r="C51" i="33"/>
  <c r="C4" i="232" s="1"/>
  <c r="E50" i="33"/>
  <c r="C6" i="223" s="1"/>
  <c r="D50" i="33"/>
  <c r="C5" i="223" s="1"/>
  <c r="C50" i="33"/>
  <c r="C4" i="223" s="1"/>
  <c r="E49" i="33"/>
  <c r="C6" i="224" s="1"/>
  <c r="D49" i="33"/>
  <c r="C5" i="224" s="1"/>
  <c r="C49" i="33"/>
  <c r="C4" i="224" s="1"/>
  <c r="E48" i="33"/>
  <c r="C6" i="225" s="1"/>
  <c r="D48" i="33"/>
  <c r="C5" i="225" s="1"/>
  <c r="C48" i="33"/>
  <c r="C4" i="225" s="1"/>
  <c r="E47" i="33"/>
  <c r="C6" i="226" s="1"/>
  <c r="D47" i="33"/>
  <c r="C5" i="226" s="1"/>
  <c r="C47" i="33"/>
  <c r="C4" i="226" s="1"/>
  <c r="E46" i="33"/>
  <c r="C6" i="227" s="1"/>
  <c r="D46" i="33"/>
  <c r="C5" i="227" s="1"/>
  <c r="C46" i="33"/>
  <c r="C4" i="227" s="1"/>
  <c r="E45" i="33"/>
  <c r="C6" i="228" s="1"/>
  <c r="D45" i="33"/>
  <c r="C5" i="228" s="1"/>
  <c r="C45" i="33"/>
  <c r="C4" i="228" s="1"/>
  <c r="E44" i="33"/>
  <c r="C6" i="229" s="1"/>
  <c r="D44" i="33"/>
  <c r="C5" i="229" s="1"/>
  <c r="C44" i="33"/>
  <c r="C4" i="229" s="1"/>
  <c r="E43" i="33"/>
  <c r="C6" i="230" s="1"/>
  <c r="D43" i="33"/>
  <c r="C5" i="230" s="1"/>
  <c r="C43" i="33"/>
  <c r="C4" i="230" s="1"/>
  <c r="E42" i="33"/>
  <c r="C6" i="222" s="1"/>
  <c r="D42" i="33"/>
  <c r="C5" i="222" s="1"/>
  <c r="C42" i="33"/>
  <c r="C4" i="222" s="1"/>
  <c r="E41" i="33"/>
  <c r="C6" i="231" s="1"/>
  <c r="D41" i="33"/>
  <c r="C5" i="231" s="1"/>
  <c r="C41" i="33"/>
  <c r="C4" i="231" s="1"/>
  <c r="E40" i="33"/>
  <c r="C6" i="221" s="1"/>
  <c r="D40" i="33"/>
  <c r="C5" i="221" s="1"/>
  <c r="C40" i="33"/>
  <c r="C4" i="221" s="1"/>
  <c r="E39" i="33"/>
  <c r="C6" i="220" s="1"/>
  <c r="D39" i="33"/>
  <c r="C5" i="220" s="1"/>
  <c r="C39" i="33"/>
  <c r="C4" i="220" s="1"/>
  <c r="E38" i="33"/>
  <c r="C6" i="238" s="1"/>
  <c r="D38" i="33"/>
  <c r="C5" i="238" s="1"/>
  <c r="C38" i="33"/>
  <c r="C4" i="238" s="1"/>
  <c r="E37" i="33"/>
  <c r="C6" i="219" s="1"/>
  <c r="D37" i="33"/>
  <c r="C5" i="219" s="1"/>
  <c r="C37" i="33"/>
  <c r="C4" i="219" s="1"/>
  <c r="E36" i="33"/>
  <c r="C6" i="218" s="1"/>
  <c r="D36" i="33"/>
  <c r="C5" i="218" s="1"/>
  <c r="C36" i="33"/>
  <c r="C4" i="218" s="1"/>
  <c r="E35" i="33"/>
  <c r="C6" i="217" s="1"/>
  <c r="D35" i="33"/>
  <c r="C5" i="217" s="1"/>
  <c r="C35" i="33"/>
  <c r="C4" i="217" s="1"/>
  <c r="E34" i="33"/>
  <c r="C6" i="216" s="1"/>
  <c r="D34" i="33"/>
  <c r="C5" i="216" s="1"/>
  <c r="C34" i="33"/>
  <c r="C4" i="216" s="1"/>
  <c r="E33" i="33"/>
  <c r="C6" i="206" s="1"/>
  <c r="D33" i="33"/>
  <c r="C5" i="206" s="1"/>
  <c r="C33" i="33"/>
  <c r="C4" i="206" s="1"/>
  <c r="E32" i="33"/>
  <c r="C6" i="207" s="1"/>
  <c r="D32" i="33"/>
  <c r="C5" i="207" s="1"/>
  <c r="C32" i="33"/>
  <c r="C4" i="207" s="1"/>
  <c r="E31" i="33"/>
  <c r="C6" i="208" s="1"/>
  <c r="D31" i="33"/>
  <c r="C5" i="208" s="1"/>
  <c r="C31" i="33"/>
  <c r="C4" i="208" s="1"/>
  <c r="E30" i="33"/>
  <c r="C6" i="209" s="1"/>
  <c r="D30" i="33"/>
  <c r="C5" i="209" s="1"/>
  <c r="C30" i="33"/>
  <c r="C4" i="209" s="1"/>
  <c r="E29" i="33"/>
  <c r="C6" i="210" s="1"/>
  <c r="D29" i="33"/>
  <c r="C5" i="210" s="1"/>
  <c r="C29" i="33"/>
  <c r="C4" i="210" s="1"/>
  <c r="E28" i="33"/>
  <c r="C6" i="211" s="1"/>
  <c r="D28" i="33"/>
  <c r="C5" i="211" s="1"/>
  <c r="C28" i="33"/>
  <c r="C4" i="211" s="1"/>
  <c r="E27" i="33"/>
  <c r="C6" i="212" s="1"/>
  <c r="D27" i="33"/>
  <c r="C5" i="212" s="1"/>
  <c r="C27" i="33"/>
  <c r="C4" i="212" s="1"/>
  <c r="E26" i="33"/>
  <c r="C6" i="213" s="1"/>
  <c r="D26" i="33"/>
  <c r="C5" i="213" s="1"/>
  <c r="C26" i="33"/>
  <c r="C4" i="213" s="1"/>
  <c r="E25" i="33"/>
  <c r="C6" i="214" s="1"/>
  <c r="D25" i="33"/>
  <c r="C5" i="214" s="1"/>
  <c r="C25" i="33"/>
  <c r="C4" i="214" s="1"/>
  <c r="E24" i="33"/>
  <c r="C6" i="215" s="1"/>
  <c r="D24" i="33"/>
  <c r="C5" i="215" s="1"/>
  <c r="C24" i="33"/>
  <c r="C4" i="215" s="1"/>
  <c r="E23" i="33"/>
  <c r="C6" i="205" s="1"/>
  <c r="D23" i="33"/>
  <c r="C5" i="205" s="1"/>
  <c r="C23" i="33"/>
  <c r="C4" i="205" s="1"/>
  <c r="E22" i="33"/>
  <c r="C6" i="204" s="1"/>
  <c r="D22" i="33"/>
  <c r="C5" i="204" s="1"/>
  <c r="C22" i="33"/>
  <c r="C4" i="204" s="1"/>
  <c r="E21" i="33"/>
  <c r="C6" i="203" s="1"/>
  <c r="D21" i="33"/>
  <c r="C5" i="203" s="1"/>
  <c r="C21" i="33"/>
  <c r="C4" i="203" s="1"/>
  <c r="E20" i="33"/>
  <c r="C6" i="202" s="1"/>
  <c r="D20" i="33"/>
  <c r="C5" i="202" s="1"/>
  <c r="C20" i="33"/>
  <c r="C4" i="202" s="1"/>
  <c r="E19" i="33"/>
  <c r="C6" i="201" s="1"/>
  <c r="D19" i="33"/>
  <c r="C5" i="201" s="1"/>
  <c r="C19" i="33"/>
  <c r="C4" i="201" s="1"/>
  <c r="E18" i="33"/>
  <c r="C6" i="200" s="1"/>
  <c r="D18" i="33"/>
  <c r="C5" i="200" s="1"/>
  <c r="C18" i="33"/>
  <c r="C4" i="200" s="1"/>
  <c r="E17" i="33"/>
  <c r="C6" i="199" s="1"/>
  <c r="D17" i="33"/>
  <c r="C5" i="199" s="1"/>
  <c r="C17" i="33"/>
  <c r="C4" i="199" s="1"/>
  <c r="E16" i="33"/>
  <c r="C6" i="198" s="1"/>
  <c r="D16" i="33"/>
  <c r="C5" i="198" s="1"/>
  <c r="C16" i="33"/>
  <c r="C4" i="198" s="1"/>
  <c r="E15" i="33"/>
  <c r="C6" i="197" s="1"/>
  <c r="D15" i="33"/>
  <c r="C5" i="197" s="1"/>
  <c r="C15" i="33"/>
  <c r="C4" i="197" s="1"/>
  <c r="E14" i="33"/>
  <c r="C6" i="196" s="1"/>
  <c r="D14" i="33"/>
  <c r="C5" i="196" s="1"/>
  <c r="C14" i="33"/>
  <c r="C4" i="196" s="1"/>
  <c r="E13" i="33"/>
  <c r="C6" i="195" s="1"/>
  <c r="D13" i="33"/>
  <c r="C5" i="195" s="1"/>
  <c r="C13" i="33"/>
  <c r="C4" i="195" s="1"/>
  <c r="E12" i="33"/>
  <c r="C6" i="194" s="1"/>
  <c r="D12" i="33"/>
  <c r="C5" i="194" s="1"/>
  <c r="C12" i="33"/>
  <c r="C4" i="194" s="1"/>
  <c r="E11" i="33"/>
  <c r="C6" i="193" s="1"/>
  <c r="D11" i="33"/>
  <c r="C5" i="193" s="1"/>
  <c r="C11" i="33"/>
  <c r="C4" i="193" s="1"/>
  <c r="E10" i="33"/>
  <c r="C6" i="192" s="1"/>
  <c r="D10" i="33"/>
  <c r="C5" i="192" s="1"/>
  <c r="C10" i="33"/>
  <c r="C4" i="192" s="1"/>
  <c r="E9" i="33"/>
  <c r="C6" i="191" s="1"/>
  <c r="D9" i="33"/>
  <c r="C5" i="191" s="1"/>
  <c r="C9" i="33"/>
  <c r="C4" i="191" s="1"/>
  <c r="E8" i="33"/>
  <c r="C6" i="190" s="1"/>
  <c r="D8" i="33"/>
  <c r="C5" i="190" s="1"/>
  <c r="C8" i="33"/>
  <c r="C4" i="190" s="1"/>
  <c r="E7" i="33"/>
  <c r="C6" i="189" s="1"/>
  <c r="D7" i="33"/>
  <c r="C5" i="189" s="1"/>
  <c r="C7" i="33"/>
  <c r="C4" i="189" s="1"/>
  <c r="E6" i="33"/>
  <c r="C6" i="188" s="1"/>
  <c r="D6" i="33"/>
  <c r="C5" i="188" s="1"/>
  <c r="C6" i="33"/>
  <c r="C4" i="188" s="1"/>
  <c r="P56" i="245"/>
  <c r="P55"/>
  <c r="P54"/>
  <c r="P53"/>
  <c r="P52"/>
  <c r="P51"/>
  <c r="P50"/>
  <c r="P49"/>
  <c r="P48"/>
  <c r="P47"/>
  <c r="P46"/>
  <c r="P45"/>
  <c r="P44"/>
  <c r="P43"/>
  <c r="P42"/>
  <c r="P41"/>
  <c r="P40"/>
  <c r="P39"/>
  <c r="P38"/>
  <c r="P37"/>
  <c r="P36"/>
  <c r="P35"/>
  <c r="P34"/>
  <c r="P33"/>
  <c r="P32"/>
  <c r="P31"/>
  <c r="P30"/>
  <c r="P29"/>
  <c r="P28"/>
  <c r="P27"/>
  <c r="P26"/>
  <c r="P25"/>
  <c r="P24"/>
  <c r="P23"/>
  <c r="P22"/>
  <c r="P21"/>
  <c r="P20"/>
  <c r="P19"/>
  <c r="P18"/>
  <c r="P17"/>
  <c r="P16"/>
  <c r="P15"/>
  <c r="P14"/>
  <c r="P13"/>
  <c r="P12"/>
  <c r="P11"/>
  <c r="P10"/>
  <c r="P9"/>
  <c r="P8"/>
  <c r="P7"/>
  <c r="D5" i="11"/>
  <c r="C5"/>
  <c r="D55" i="27"/>
  <c r="I54" i="157" s="1"/>
  <c r="D54" i="27"/>
  <c r="I53" i="157" s="1"/>
  <c r="D53" i="27"/>
  <c r="I52" i="157" s="1"/>
  <c r="D52" i="27"/>
  <c r="I51" i="157" s="1"/>
  <c r="D51" i="27"/>
  <c r="I50" i="157" s="1"/>
  <c r="D50" i="27"/>
  <c r="I49" i="157" s="1"/>
  <c r="D49" i="27"/>
  <c r="I48" i="157" s="1"/>
  <c r="D48" i="27"/>
  <c r="I47" i="157" s="1"/>
  <c r="D47" i="27"/>
  <c r="I46" i="157" s="1"/>
  <c r="D46" i="27"/>
  <c r="I45" i="157" s="1"/>
  <c r="D45" i="27"/>
  <c r="I44" i="157" s="1"/>
  <c r="D44" i="27"/>
  <c r="I43" i="157" s="1"/>
  <c r="D43" i="27"/>
  <c r="I42" i="157" s="1"/>
  <c r="D42" i="27"/>
  <c r="I41" i="157" s="1"/>
  <c r="D41" i="27"/>
  <c r="I40" i="157" s="1"/>
  <c r="D40" i="27"/>
  <c r="I39" i="157" s="1"/>
  <c r="D39" i="27"/>
  <c r="I38" i="157" s="1"/>
  <c r="D38" i="27"/>
  <c r="I37" i="157" s="1"/>
  <c r="D37" i="27"/>
  <c r="I36" i="157" s="1"/>
  <c r="D36" i="27"/>
  <c r="I35" i="157" s="1"/>
  <c r="D35" i="27"/>
  <c r="I34" i="157" s="1"/>
  <c r="D34" i="27"/>
  <c r="I33" i="157" s="1"/>
  <c r="D33" i="27"/>
  <c r="I32" i="157" s="1"/>
  <c r="D32" i="27"/>
  <c r="I31" i="157" s="1"/>
  <c r="D31" i="27"/>
  <c r="I30" i="157" s="1"/>
  <c r="D30" i="27"/>
  <c r="I29" i="157" s="1"/>
  <c r="D29" i="27"/>
  <c r="I28" i="157" s="1"/>
  <c r="D28" i="27"/>
  <c r="I27" i="157" s="1"/>
  <c r="D27" i="27"/>
  <c r="I26" i="157" s="1"/>
  <c r="D26" i="27"/>
  <c r="I25" i="157" s="1"/>
  <c r="D25" i="27"/>
  <c r="I24" i="157" s="1"/>
  <c r="D24" i="27"/>
  <c r="I23" i="157" s="1"/>
  <c r="D23" i="27"/>
  <c r="I22" i="157" s="1"/>
  <c r="D22" i="27"/>
  <c r="I21" i="157" s="1"/>
  <c r="D21" i="27"/>
  <c r="I20" i="157" s="1"/>
  <c r="D20" i="27"/>
  <c r="I19" i="157" s="1"/>
  <c r="D19" i="27"/>
  <c r="I18" i="157" s="1"/>
  <c r="D18" i="27"/>
  <c r="I17" i="157" s="1"/>
  <c r="D17" i="27"/>
  <c r="I16" i="157" s="1"/>
  <c r="D16" i="27"/>
  <c r="I15" i="157" s="1"/>
  <c r="D15" i="27"/>
  <c r="I14" i="157" s="1"/>
  <c r="D14" i="27"/>
  <c r="I13" i="157" s="1"/>
  <c r="D13" i="27"/>
  <c r="I12" i="157" s="1"/>
  <c r="D12" i="27"/>
  <c r="I11" i="157" s="1"/>
  <c r="D11" i="27"/>
  <c r="I10" i="157" s="1"/>
  <c r="D10" i="27"/>
  <c r="I9" i="157" s="1"/>
  <c r="D9" i="27"/>
  <c r="I8" i="157" s="1"/>
  <c r="D8" i="27"/>
  <c r="I7" i="157" s="1"/>
  <c r="D7" i="27"/>
  <c r="I6" i="157" s="1"/>
  <c r="D6" i="27"/>
  <c r="I5" i="157" s="1"/>
  <c r="D5" i="249"/>
  <c r="B56" i="250"/>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F55" i="252"/>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s="1"/>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56" i="251"/>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H4" i="252"/>
  <c r="G4"/>
  <c r="E4"/>
  <c r="D4"/>
  <c r="C4"/>
  <c r="O5" i="251"/>
  <c r="M5"/>
  <c r="L5"/>
  <c r="K5"/>
  <c r="J5"/>
  <c r="I5"/>
  <c r="H5"/>
  <c r="G5"/>
  <c r="F5"/>
  <c r="E5"/>
  <c r="D5"/>
  <c r="C5"/>
  <c r="E5" i="250"/>
  <c r="D5"/>
  <c r="C5"/>
  <c r="B5"/>
  <c r="C5" i="249"/>
  <c r="I56" i="245"/>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H56"/>
  <c r="J56" s="1"/>
  <c r="H55"/>
  <c r="J55" s="1"/>
  <c r="H54"/>
  <c r="J54" s="1"/>
  <c r="H53"/>
  <c r="J53" s="1"/>
  <c r="H52"/>
  <c r="J52" s="1"/>
  <c r="H51"/>
  <c r="J51" s="1"/>
  <c r="H50"/>
  <c r="J50" s="1"/>
  <c r="H49"/>
  <c r="J49" s="1"/>
  <c r="H48"/>
  <c r="J48" s="1"/>
  <c r="H47"/>
  <c r="J47" s="1"/>
  <c r="H46"/>
  <c r="J46" s="1"/>
  <c r="H45"/>
  <c r="J45" s="1"/>
  <c r="H44"/>
  <c r="J44" s="1"/>
  <c r="H43"/>
  <c r="J43" s="1"/>
  <c r="H42"/>
  <c r="J42" s="1"/>
  <c r="H41"/>
  <c r="J41" s="1"/>
  <c r="H40"/>
  <c r="J40" s="1"/>
  <c r="H39"/>
  <c r="J39" s="1"/>
  <c r="H38"/>
  <c r="J38" s="1"/>
  <c r="H37"/>
  <c r="J37" s="1"/>
  <c r="H36"/>
  <c r="J36" s="1"/>
  <c r="H35"/>
  <c r="J35" s="1"/>
  <c r="H34"/>
  <c r="J34" s="1"/>
  <c r="H33"/>
  <c r="J33" s="1"/>
  <c r="H32"/>
  <c r="J32" s="1"/>
  <c r="H31"/>
  <c r="J31" s="1"/>
  <c r="H30"/>
  <c r="J30" s="1"/>
  <c r="H29"/>
  <c r="J29" s="1"/>
  <c r="H28"/>
  <c r="J28" s="1"/>
  <c r="H27"/>
  <c r="J27" s="1"/>
  <c r="H26"/>
  <c r="J26" s="1"/>
  <c r="H25"/>
  <c r="J25" s="1"/>
  <c r="H24"/>
  <c r="J24" s="1"/>
  <c r="H23"/>
  <c r="J23" s="1"/>
  <c r="H22"/>
  <c r="J22" s="1"/>
  <c r="H21"/>
  <c r="J21" s="1"/>
  <c r="H20"/>
  <c r="J20" s="1"/>
  <c r="H19"/>
  <c r="J19" s="1"/>
  <c r="H18"/>
  <c r="J18" s="1"/>
  <c r="H17"/>
  <c r="J17" s="1"/>
  <c r="H16"/>
  <c r="J16" s="1"/>
  <c r="H15"/>
  <c r="J15" s="1"/>
  <c r="H14"/>
  <c r="J14" s="1"/>
  <c r="H13"/>
  <c r="J13" s="1"/>
  <c r="H12"/>
  <c r="J12" s="1"/>
  <c r="H11"/>
  <c r="J11" s="1"/>
  <c r="H10"/>
  <c r="J10" s="1"/>
  <c r="H9"/>
  <c r="J9" s="1"/>
  <c r="H8"/>
  <c r="J8" s="1"/>
  <c r="H7"/>
  <c r="J7" s="1"/>
  <c r="I6"/>
  <c r="I5" s="1"/>
  <c r="H6"/>
  <c r="B5" i="246"/>
  <c r="C5"/>
  <c r="O5" i="245"/>
  <c r="Q5"/>
  <c r="N5"/>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L5" i="246"/>
  <c r="K5"/>
  <c r="F5"/>
  <c r="F5" i="179" s="1"/>
  <c r="E5" i="246"/>
  <c r="E5" i="179" s="1"/>
  <c r="F55" i="242"/>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4" s="1"/>
  <c r="F5"/>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56" i="241"/>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F5" i="247"/>
  <c r="E5"/>
  <c r="D5"/>
  <c r="C5"/>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H4" i="242"/>
  <c r="H5" i="169" s="1"/>
  <c r="G4" i="242"/>
  <c r="G5" i="169" s="1"/>
  <c r="E4" i="242"/>
  <c r="D4"/>
  <c r="C4"/>
  <c r="O5" i="241"/>
  <c r="N5"/>
  <c r="M5"/>
  <c r="L5"/>
  <c r="K5"/>
  <c r="J5"/>
  <c r="I5"/>
  <c r="H5"/>
  <c r="G5"/>
  <c r="F5"/>
  <c r="E5"/>
  <c r="D5"/>
  <c r="C5"/>
  <c r="B4" i="242" l="1"/>
  <c r="B5" i="247"/>
  <c r="G5" i="246" s="1"/>
  <c r="I6"/>
  <c r="I8"/>
  <c r="J8" s="1"/>
  <c r="I10"/>
  <c r="I12"/>
  <c r="I14"/>
  <c r="I16"/>
  <c r="J16" s="1"/>
  <c r="I18"/>
  <c r="I20"/>
  <c r="I22"/>
  <c r="I24"/>
  <c r="J24" s="1"/>
  <c r="I26"/>
  <c r="I28"/>
  <c r="I30"/>
  <c r="I32"/>
  <c r="J32" s="1"/>
  <c r="I34"/>
  <c r="I36"/>
  <c r="I38"/>
  <c r="I40"/>
  <c r="J40" s="1"/>
  <c r="I42"/>
  <c r="I44"/>
  <c r="I46"/>
  <c r="I48"/>
  <c r="J48" s="1"/>
  <c r="I50"/>
  <c r="I52"/>
  <c r="I54"/>
  <c r="I56"/>
  <c r="J56" s="1"/>
  <c r="I7"/>
  <c r="I9"/>
  <c r="I11"/>
  <c r="I13"/>
  <c r="J13" s="1"/>
  <c r="I15"/>
  <c r="I17"/>
  <c r="J17" s="1"/>
  <c r="I19"/>
  <c r="J19" s="1"/>
  <c r="I21"/>
  <c r="J21" s="1"/>
  <c r="I23"/>
  <c r="I25"/>
  <c r="J25" s="1"/>
  <c r="I27"/>
  <c r="I29"/>
  <c r="J29" s="1"/>
  <c r="I31"/>
  <c r="I33"/>
  <c r="J33" s="1"/>
  <c r="I35"/>
  <c r="J35" s="1"/>
  <c r="I37"/>
  <c r="J37" s="1"/>
  <c r="I39"/>
  <c r="I41"/>
  <c r="J41" s="1"/>
  <c r="I43"/>
  <c r="J43" s="1"/>
  <c r="I45"/>
  <c r="J45" s="1"/>
  <c r="I47"/>
  <c r="I49"/>
  <c r="J49" s="1"/>
  <c r="I51"/>
  <c r="J51" s="1"/>
  <c r="I53"/>
  <c r="J53" s="1"/>
  <c r="I55"/>
  <c r="B5" i="241"/>
  <c r="H5" i="246" s="1"/>
  <c r="J7"/>
  <c r="J11"/>
  <c r="J15"/>
  <c r="J23"/>
  <c r="J27"/>
  <c r="J31"/>
  <c r="J39"/>
  <c r="J47"/>
  <c r="J55"/>
  <c r="C16" i="177"/>
  <c r="D16" s="1"/>
  <c r="E16" s="1"/>
  <c r="B23" i="174"/>
  <c r="C8" i="177"/>
  <c r="D8" s="1"/>
  <c r="E8" s="1"/>
  <c r="J5" i="179"/>
  <c r="C4" i="177" s="1"/>
  <c r="C5" i="179"/>
  <c r="B9" i="178"/>
  <c r="J6" i="246"/>
  <c r="J10"/>
  <c r="J12"/>
  <c r="J14"/>
  <c r="J18"/>
  <c r="J20"/>
  <c r="J22"/>
  <c r="J26"/>
  <c r="J28"/>
  <c r="J30"/>
  <c r="J34"/>
  <c r="J36"/>
  <c r="J38"/>
  <c r="J42"/>
  <c r="J44"/>
  <c r="J46"/>
  <c r="J50"/>
  <c r="J52"/>
  <c r="J54"/>
  <c r="C17" i="177"/>
  <c r="D17" s="1"/>
  <c r="E17" s="1"/>
  <c r="C9"/>
  <c r="D9" s="1"/>
  <c r="E9" s="1"/>
  <c r="B24" i="174"/>
  <c r="G6" i="245"/>
  <c r="G8"/>
  <c r="G10"/>
  <c r="G12"/>
  <c r="G14"/>
  <c r="G16"/>
  <c r="G18"/>
  <c r="G20"/>
  <c r="G22"/>
  <c r="G24"/>
  <c r="G26"/>
  <c r="G28"/>
  <c r="G30"/>
  <c r="G32"/>
  <c r="G34"/>
  <c r="G36"/>
  <c r="G38"/>
  <c r="G40"/>
  <c r="G42"/>
  <c r="G44"/>
  <c r="G46"/>
  <c r="G48"/>
  <c r="G50"/>
  <c r="G52"/>
  <c r="G54"/>
  <c r="G56"/>
  <c r="B3" i="178"/>
  <c r="J9" i="246"/>
  <c r="C6" i="157"/>
  <c r="C8"/>
  <c r="C10"/>
  <c r="C12"/>
  <c r="C14"/>
  <c r="C16"/>
  <c r="C18"/>
  <c r="C20"/>
  <c r="C22"/>
  <c r="C24"/>
  <c r="C26"/>
  <c r="C28"/>
  <c r="C30"/>
  <c r="C32"/>
  <c r="C34"/>
  <c r="C36"/>
  <c r="C38"/>
  <c r="C40"/>
  <c r="C42"/>
  <c r="C44"/>
  <c r="C46"/>
  <c r="C48"/>
  <c r="C50"/>
  <c r="C52"/>
  <c r="C54"/>
  <c r="C5"/>
  <c r="C7"/>
  <c r="C9"/>
  <c r="C11"/>
  <c r="C13"/>
  <c r="C15"/>
  <c r="C17"/>
  <c r="C19"/>
  <c r="C21"/>
  <c r="C23"/>
  <c r="C25"/>
  <c r="C27"/>
  <c r="C29"/>
  <c r="C31"/>
  <c r="C33"/>
  <c r="C35"/>
  <c r="C37"/>
  <c r="C39"/>
  <c r="C41"/>
  <c r="C43"/>
  <c r="C45"/>
  <c r="C47"/>
  <c r="C49"/>
  <c r="C51"/>
  <c r="C53"/>
  <c r="B5" i="251"/>
  <c r="B5" i="249" s="1"/>
  <c r="B4" i="252"/>
  <c r="G7" i="245"/>
  <c r="G9"/>
  <c r="G11"/>
  <c r="G13"/>
  <c r="G15"/>
  <c r="G17"/>
  <c r="G19"/>
  <c r="G21"/>
  <c r="G23"/>
  <c r="G25"/>
  <c r="G27"/>
  <c r="G29"/>
  <c r="G31"/>
  <c r="G33"/>
  <c r="G35"/>
  <c r="G37"/>
  <c r="G39"/>
  <c r="G41"/>
  <c r="G43"/>
  <c r="G45"/>
  <c r="G47"/>
  <c r="G49"/>
  <c r="G51"/>
  <c r="G53"/>
  <c r="G55"/>
  <c r="H5"/>
  <c r="J6"/>
  <c r="J5" s="1"/>
  <c r="C4" i="27"/>
  <c r="F3" i="157" s="1"/>
  <c r="E5" i="245"/>
  <c r="P6"/>
  <c r="P5" s="1"/>
  <c r="D5" i="27"/>
  <c r="I4" i="157" s="1"/>
  <c r="C4" s="1"/>
  <c r="S6" i="245"/>
  <c r="F5"/>
  <c r="D5" i="246"/>
  <c r="M5" i="179" l="1"/>
  <c r="I5" i="246"/>
  <c r="J5"/>
  <c r="D24" i="174"/>
  <c r="C25" i="176"/>
  <c r="B25" i="174"/>
  <c r="C26" i="176" s="1"/>
  <c r="C24"/>
  <c r="D23" i="174"/>
  <c r="D25" s="1"/>
  <c r="G5" i="245"/>
  <c r="D4" i="27"/>
  <c r="I3" i="157" s="1"/>
  <c r="B5" i="159"/>
  <c r="G25" i="176" l="1"/>
  <c r="G24"/>
  <c r="D5" i="159"/>
  <c r="B4" i="178"/>
  <c r="G26" i="176"/>
  <c r="B55" i="162"/>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E4"/>
  <c r="E5" i="169" s="1"/>
  <c r="D4" i="162"/>
  <c r="D5" i="169" s="1"/>
  <c r="C4" i="162"/>
  <c r="C5" i="169" s="1"/>
  <c r="B56" i="161"/>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O5"/>
  <c r="O5" i="173" s="1"/>
  <c r="N5" i="161"/>
  <c r="N5" i="173" s="1"/>
  <c r="M5" i="161"/>
  <c r="M5" i="173" s="1"/>
  <c r="L5" i="161"/>
  <c r="L5" i="173" s="1"/>
  <c r="K5" i="161"/>
  <c r="K5" i="173" s="1"/>
  <c r="J5" i="161"/>
  <c r="J5" i="173" s="1"/>
  <c r="I5" i="161"/>
  <c r="I5" i="173" s="1"/>
  <c r="H5" i="161"/>
  <c r="H5" i="173" s="1"/>
  <c r="G5" i="161"/>
  <c r="G5" i="173" s="1"/>
  <c r="F5" i="161"/>
  <c r="F5" i="173" s="1"/>
  <c r="E5" i="161"/>
  <c r="E5" i="173" s="1"/>
  <c r="D5" i="161"/>
  <c r="D5" i="173" s="1"/>
  <c r="C5" i="161"/>
  <c r="C5" i="173" s="1"/>
  <c r="F5" i="160"/>
  <c r="F5" i="172" s="1"/>
  <c r="E5" i="160"/>
  <c r="E5" i="172" s="1"/>
  <c r="D5" i="160"/>
  <c r="D5" i="172" s="1"/>
  <c r="C5" i="160"/>
  <c r="C5" i="172" s="1"/>
  <c r="B56" i="160"/>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F4" i="162" l="1"/>
  <c r="B5" i="160"/>
  <c r="G5" i="159" s="1"/>
  <c r="B5" i="161"/>
  <c r="H5" i="159" s="1"/>
  <c r="B4" i="162"/>
  <c r="I5" i="159" l="1"/>
  <c r="J54" i="157"/>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J5"/>
  <c r="J4"/>
  <c r="J3"/>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L56" i="245" l="1"/>
  <c r="C56" s="1"/>
  <c r="L55"/>
  <c r="C55" s="1"/>
  <c r="L54"/>
  <c r="C54" s="1"/>
  <c r="L53"/>
  <c r="C53" s="1"/>
  <c r="L52"/>
  <c r="C52" s="1"/>
  <c r="L51"/>
  <c r="C51" s="1"/>
  <c r="L50"/>
  <c r="C50" s="1"/>
  <c r="L49"/>
  <c r="C49" s="1"/>
  <c r="L48"/>
  <c r="C48" s="1"/>
  <c r="L47"/>
  <c r="C47" s="1"/>
  <c r="L46"/>
  <c r="C46" s="1"/>
  <c r="L45"/>
  <c r="C45" s="1"/>
  <c r="L44"/>
  <c r="C44" s="1"/>
  <c r="L43"/>
  <c r="C43" s="1"/>
  <c r="L42"/>
  <c r="C42" s="1"/>
  <c r="L41"/>
  <c r="C41" s="1"/>
  <c r="L40"/>
  <c r="C40" s="1"/>
  <c r="L39"/>
  <c r="C39" s="1"/>
  <c r="L38"/>
  <c r="C38" s="1"/>
  <c r="L37"/>
  <c r="C37" s="1"/>
  <c r="L36"/>
  <c r="C36" s="1"/>
  <c r="L35"/>
  <c r="C35" s="1"/>
  <c r="L34"/>
  <c r="C34" s="1"/>
  <c r="L33"/>
  <c r="C33" s="1"/>
  <c r="L32"/>
  <c r="C32" s="1"/>
  <c r="L31"/>
  <c r="C31" s="1"/>
  <c r="L30"/>
  <c r="C30" s="1"/>
  <c r="L29"/>
  <c r="C29" s="1"/>
  <c r="L28"/>
  <c r="C28" s="1"/>
  <c r="L27"/>
  <c r="C27" s="1"/>
  <c r="L26"/>
  <c r="C26" s="1"/>
  <c r="L25"/>
  <c r="C25" s="1"/>
  <c r="L24"/>
  <c r="C24" s="1"/>
  <c r="L23"/>
  <c r="C23" s="1"/>
  <c r="L22"/>
  <c r="C22" s="1"/>
  <c r="L21"/>
  <c r="C21" s="1"/>
  <c r="L20"/>
  <c r="C20" s="1"/>
  <c r="L19"/>
  <c r="C19" s="1"/>
  <c r="L18"/>
  <c r="C18" s="1"/>
  <c r="L17"/>
  <c r="C17" s="1"/>
  <c r="L16"/>
  <c r="C16" s="1"/>
  <c r="L15"/>
  <c r="C15" s="1"/>
  <c r="L14"/>
  <c r="C14" s="1"/>
  <c r="L13"/>
  <c r="C13" s="1"/>
  <c r="L12"/>
  <c r="C12" s="1"/>
  <c r="L11"/>
  <c r="C11" s="1"/>
  <c r="L10"/>
  <c r="C10" s="1"/>
  <c r="L9"/>
  <c r="C9" s="1"/>
  <c r="L8"/>
  <c r="C8" s="1"/>
  <c r="L7"/>
  <c r="C7" s="1"/>
  <c r="L6"/>
  <c r="C6" s="1"/>
  <c r="K56"/>
  <c r="B56" s="1"/>
  <c r="K54"/>
  <c r="B54" s="1"/>
  <c r="K53"/>
  <c r="B53" s="1"/>
  <c r="K52"/>
  <c r="B52" s="1"/>
  <c r="K51"/>
  <c r="B51" s="1"/>
  <c r="K50"/>
  <c r="B50" s="1"/>
  <c r="K49"/>
  <c r="B49" s="1"/>
  <c r="K48"/>
  <c r="B48" s="1"/>
  <c r="K46"/>
  <c r="B46" s="1"/>
  <c r="K44"/>
  <c r="B44" s="1"/>
  <c r="K43"/>
  <c r="B43" s="1"/>
  <c r="K42"/>
  <c r="B42" s="1"/>
  <c r="K41"/>
  <c r="B41" s="1"/>
  <c r="K40"/>
  <c r="B40" s="1"/>
  <c r="K38"/>
  <c r="B38" s="1"/>
  <c r="K37"/>
  <c r="B37" s="1"/>
  <c r="K36"/>
  <c r="B36" s="1"/>
  <c r="K35"/>
  <c r="B35" s="1"/>
  <c r="K34"/>
  <c r="B34" s="1"/>
  <c r="K32"/>
  <c r="B32" s="1"/>
  <c r="K30"/>
  <c r="B30" s="1"/>
  <c r="K28"/>
  <c r="B28" s="1"/>
  <c r="K27"/>
  <c r="B27" s="1"/>
  <c r="K26"/>
  <c r="B26" s="1"/>
  <c r="K25"/>
  <c r="B25" s="1"/>
  <c r="K24"/>
  <c r="B24" s="1"/>
  <c r="K22"/>
  <c r="B22" s="1"/>
  <c r="K20"/>
  <c r="B20" s="1"/>
  <c r="K18"/>
  <c r="B18" s="1"/>
  <c r="K16"/>
  <c r="B16" s="1"/>
  <c r="K14"/>
  <c r="B14" s="1"/>
  <c r="K12"/>
  <c r="B12" s="1"/>
  <c r="K10"/>
  <c r="B10" s="1"/>
  <c r="K9"/>
  <c r="B9" s="1"/>
  <c r="K8"/>
  <c r="B8" s="1"/>
  <c r="K6"/>
  <c r="B6" s="1"/>
  <c r="M6" l="1"/>
  <c r="D6" s="1"/>
  <c r="M10"/>
  <c r="M14"/>
  <c r="M18"/>
  <c r="M22"/>
  <c r="K7"/>
  <c r="B7" s="1"/>
  <c r="M9"/>
  <c r="K11"/>
  <c r="B11" s="1"/>
  <c r="K13"/>
  <c r="B13" s="1"/>
  <c r="K15"/>
  <c r="B15" s="1"/>
  <c r="K17"/>
  <c r="B17" s="1"/>
  <c r="K19"/>
  <c r="B19" s="1"/>
  <c r="K21"/>
  <c r="B21" s="1"/>
  <c r="K23"/>
  <c r="B23" s="1"/>
  <c r="M25"/>
  <c r="M27"/>
  <c r="K29"/>
  <c r="B29" s="1"/>
  <c r="K31"/>
  <c r="B31" s="1"/>
  <c r="K33"/>
  <c r="B33" s="1"/>
  <c r="M35"/>
  <c r="M37"/>
  <c r="K39"/>
  <c r="B39" s="1"/>
  <c r="M41"/>
  <c r="M43"/>
  <c r="K45"/>
  <c r="B45" s="1"/>
  <c r="K47"/>
  <c r="B47" s="1"/>
  <c r="M49"/>
  <c r="M51"/>
  <c r="M53"/>
  <c r="K55"/>
  <c r="B55" s="1"/>
  <c r="L5"/>
  <c r="M8"/>
  <c r="M12"/>
  <c r="M16"/>
  <c r="M20"/>
  <c r="M24"/>
  <c r="M26"/>
  <c r="M28"/>
  <c r="M30"/>
  <c r="M32"/>
  <c r="M34"/>
  <c r="M36"/>
  <c r="M38"/>
  <c r="M40"/>
  <c r="M42"/>
  <c r="M44"/>
  <c r="M46"/>
  <c r="M48"/>
  <c r="M50"/>
  <c r="M52"/>
  <c r="M54"/>
  <c r="M56"/>
  <c r="F55" i="14"/>
  <c r="F55" i="35" s="1"/>
  <c r="F54" i="14"/>
  <c r="F54" i="35" s="1"/>
  <c r="F53" i="14"/>
  <c r="F53" i="35" s="1"/>
  <c r="F52" i="14"/>
  <c r="F52" i="35" s="1"/>
  <c r="F51" i="14"/>
  <c r="F51" i="35" s="1"/>
  <c r="F50" i="14"/>
  <c r="F50" i="35" s="1"/>
  <c r="F49" i="14"/>
  <c r="F49" i="35" s="1"/>
  <c r="F48" i="14"/>
  <c r="F48" i="35" s="1"/>
  <c r="F47" i="14"/>
  <c r="F47" i="35" s="1"/>
  <c r="F46" i="14"/>
  <c r="F46" i="35" s="1"/>
  <c r="F45" i="14"/>
  <c r="F45" i="35" s="1"/>
  <c r="F44" i="14"/>
  <c r="F44" i="35" s="1"/>
  <c r="F43" i="14"/>
  <c r="F43" i="35" s="1"/>
  <c r="F42" i="14"/>
  <c r="F42" i="35" s="1"/>
  <c r="F41" i="14"/>
  <c r="F41" i="35" s="1"/>
  <c r="F40" i="14"/>
  <c r="F40" i="35" s="1"/>
  <c r="F39" i="14"/>
  <c r="F39" i="35" s="1"/>
  <c r="F38" i="14"/>
  <c r="F38" i="35" s="1"/>
  <c r="F37" i="14"/>
  <c r="F37" i="35" s="1"/>
  <c r="F36" i="14"/>
  <c r="F36" i="35" s="1"/>
  <c r="F35" i="14"/>
  <c r="F35" i="35" s="1"/>
  <c r="F34" i="14"/>
  <c r="F34" i="35" s="1"/>
  <c r="F33" i="14"/>
  <c r="F33" i="35" s="1"/>
  <c r="F32" i="14"/>
  <c r="F32" i="35" s="1"/>
  <c r="F31" i="14"/>
  <c r="F31" i="35" s="1"/>
  <c r="F30" i="14"/>
  <c r="F30" i="35" s="1"/>
  <c r="F29" i="14"/>
  <c r="F29" i="35" s="1"/>
  <c r="F28" i="14"/>
  <c r="F28" i="35" s="1"/>
  <c r="F27" i="14"/>
  <c r="F27" i="35" s="1"/>
  <c r="F26" i="14"/>
  <c r="F26" i="35" s="1"/>
  <c r="F25" i="14"/>
  <c r="F25" i="35" s="1"/>
  <c r="F24" i="14"/>
  <c r="F24" i="35" s="1"/>
  <c r="F23" i="14"/>
  <c r="F23" i="35" s="1"/>
  <c r="F22" i="14"/>
  <c r="F22" i="35" s="1"/>
  <c r="F21" i="14"/>
  <c r="F21" i="35" s="1"/>
  <c r="F20" i="14"/>
  <c r="F20" i="35" s="1"/>
  <c r="F19" i="14"/>
  <c r="F19" i="35" s="1"/>
  <c r="F18" i="14"/>
  <c r="F18" i="35" s="1"/>
  <c r="F17" i="14"/>
  <c r="F17" i="35" s="1"/>
  <c r="F16" i="14"/>
  <c r="F16" i="35" s="1"/>
  <c r="F15" i="14"/>
  <c r="F15" i="35" s="1"/>
  <c r="F14" i="14"/>
  <c r="F14" i="35" s="1"/>
  <c r="F13" i="14"/>
  <c r="F13" i="35" s="1"/>
  <c r="F12" i="14"/>
  <c r="F12" i="35" s="1"/>
  <c r="F11" i="14"/>
  <c r="F11" i="35" s="1"/>
  <c r="F10" i="14"/>
  <c r="F10" i="35" s="1"/>
  <c r="F9" i="14"/>
  <c r="F9" i="35" s="1"/>
  <c r="F8" i="14"/>
  <c r="F8" i="35" s="1"/>
  <c r="F7" i="14"/>
  <c r="F7" i="35" s="1"/>
  <c r="F6" i="14"/>
  <c r="F6" i="35" s="1"/>
  <c r="F5" i="14"/>
  <c r="F5" i="35" s="1"/>
  <c r="B55" i="14"/>
  <c r="B55" i="35" s="1"/>
  <c r="B54" i="14"/>
  <c r="B54" i="35" s="1"/>
  <c r="B53" i="14"/>
  <c r="B53" i="35" s="1"/>
  <c r="B52" i="14"/>
  <c r="B52" i="35" s="1"/>
  <c r="B51" i="14"/>
  <c r="B51" i="35" s="1"/>
  <c r="B50" i="14"/>
  <c r="B50" i="35" s="1"/>
  <c r="B49" i="14"/>
  <c r="B49" i="35" s="1"/>
  <c r="B48" i="14"/>
  <c r="B48" i="35" s="1"/>
  <c r="B47" i="14"/>
  <c r="B47" i="35" s="1"/>
  <c r="B46" i="14"/>
  <c r="B46" i="35" s="1"/>
  <c r="B45" i="14"/>
  <c r="B45" i="35" s="1"/>
  <c r="B44" i="14"/>
  <c r="B44" i="35" s="1"/>
  <c r="B43" i="14"/>
  <c r="B43" i="35" s="1"/>
  <c r="B42" i="14"/>
  <c r="B42" i="35" s="1"/>
  <c r="B41" i="14"/>
  <c r="B41" i="35" s="1"/>
  <c r="B40" i="14"/>
  <c r="B40" i="35" s="1"/>
  <c r="B39" i="14"/>
  <c r="B39" i="35" s="1"/>
  <c r="B38" i="14"/>
  <c r="B38" i="35" s="1"/>
  <c r="B37" i="14"/>
  <c r="B37" i="35" s="1"/>
  <c r="B36" i="14"/>
  <c r="B36" i="35" s="1"/>
  <c r="B35" i="14"/>
  <c r="B35" i="35" s="1"/>
  <c r="B34" i="14"/>
  <c r="B34" i="35" s="1"/>
  <c r="B33" i="14"/>
  <c r="B33" i="35" s="1"/>
  <c r="B32" i="14"/>
  <c r="B32" i="35" s="1"/>
  <c r="B31" i="14"/>
  <c r="B31" i="35" s="1"/>
  <c r="B30" i="14"/>
  <c r="B30" i="35" s="1"/>
  <c r="B29" i="14"/>
  <c r="B29" i="35" s="1"/>
  <c r="B28" i="14"/>
  <c r="B28" i="35" s="1"/>
  <c r="B27" i="14"/>
  <c r="B27" i="35" s="1"/>
  <c r="B26" i="14"/>
  <c r="B26" i="35" s="1"/>
  <c r="B25" i="14"/>
  <c r="B25" i="35" s="1"/>
  <c r="B24" i="14"/>
  <c r="B24" i="35" s="1"/>
  <c r="B23" i="14"/>
  <c r="B23" i="35" s="1"/>
  <c r="B22" i="14"/>
  <c r="B22" i="35" s="1"/>
  <c r="B21" i="14"/>
  <c r="B21" i="35" s="1"/>
  <c r="B20" i="14"/>
  <c r="B20" i="35" s="1"/>
  <c r="B19" i="14"/>
  <c r="B19" i="35" s="1"/>
  <c r="B18" i="14"/>
  <c r="B18" i="35" s="1"/>
  <c r="B17" i="14"/>
  <c r="B17" i="35" s="1"/>
  <c r="B16" i="14"/>
  <c r="B16" i="35" s="1"/>
  <c r="B15" i="14"/>
  <c r="B15" i="35" s="1"/>
  <c r="B14" i="14"/>
  <c r="B14" i="35" s="1"/>
  <c r="B13" i="14"/>
  <c r="B13" i="35" s="1"/>
  <c r="B12" i="14"/>
  <c r="B12" i="35" s="1"/>
  <c r="B11" i="14"/>
  <c r="B11" i="35" s="1"/>
  <c r="B10" i="14"/>
  <c r="B10" i="35" s="1"/>
  <c r="B9" i="14"/>
  <c r="B9" i="35" s="1"/>
  <c r="B8" i="14"/>
  <c r="B8" i="35" s="1"/>
  <c r="B7" i="14"/>
  <c r="B7" i="35" s="1"/>
  <c r="B6" i="14"/>
  <c r="B6" i="35" s="1"/>
  <c r="B5" i="14"/>
  <c r="B5" i="35" s="1"/>
  <c r="B56" i="13"/>
  <c r="B56" i="34" s="1"/>
  <c r="C8" i="233" s="1"/>
  <c r="B55" i="13"/>
  <c r="B55" i="34" s="1"/>
  <c r="C8" i="234" s="1"/>
  <c r="B54" i="13"/>
  <c r="B54" i="34" s="1"/>
  <c r="C8" i="235" s="1"/>
  <c r="B53" i="13"/>
  <c r="B53" i="34" s="1"/>
  <c r="C8" i="236" s="1"/>
  <c r="B52" i="13"/>
  <c r="B52" i="34" s="1"/>
  <c r="C8" i="237" s="1"/>
  <c r="B51" i="13"/>
  <c r="B51" i="34" s="1"/>
  <c r="C8" i="232" s="1"/>
  <c r="B50" i="13"/>
  <c r="B50" i="34" s="1"/>
  <c r="C8" i="223" s="1"/>
  <c r="B49" i="13"/>
  <c r="B49" i="34" s="1"/>
  <c r="C8" i="224" s="1"/>
  <c r="B48" i="13"/>
  <c r="B48" i="34" s="1"/>
  <c r="C8" i="225" s="1"/>
  <c r="B47" i="13"/>
  <c r="B47" i="34" s="1"/>
  <c r="C8" i="226" s="1"/>
  <c r="B46" i="13"/>
  <c r="B46" i="34" s="1"/>
  <c r="C8" i="227" s="1"/>
  <c r="B45" i="13"/>
  <c r="B45" i="34" s="1"/>
  <c r="C8" i="228" s="1"/>
  <c r="B44" i="13"/>
  <c r="B44" i="34" s="1"/>
  <c r="C8" i="229" s="1"/>
  <c r="B43" i="13"/>
  <c r="B43" i="34" s="1"/>
  <c r="C8" i="230" s="1"/>
  <c r="B42" i="13"/>
  <c r="B42" i="34" s="1"/>
  <c r="C8" i="222" s="1"/>
  <c r="B41" i="13"/>
  <c r="B41" i="34" s="1"/>
  <c r="C8" i="231" s="1"/>
  <c r="B40" i="13"/>
  <c r="B40" i="34" s="1"/>
  <c r="C8" i="221" s="1"/>
  <c r="B39" i="13"/>
  <c r="B39" i="34" s="1"/>
  <c r="C8" i="220" s="1"/>
  <c r="B38" i="13"/>
  <c r="B38" i="34" s="1"/>
  <c r="C8" i="238" s="1"/>
  <c r="B37" i="13"/>
  <c r="B37" i="34" s="1"/>
  <c r="C8" i="219" s="1"/>
  <c r="B36" i="13"/>
  <c r="B36" i="34" s="1"/>
  <c r="C8" i="218" s="1"/>
  <c r="B35" i="13"/>
  <c r="B35" i="34" s="1"/>
  <c r="C8" i="217" s="1"/>
  <c r="B34" i="13"/>
  <c r="B34" i="34" s="1"/>
  <c r="C8" i="216" s="1"/>
  <c r="B33" i="13"/>
  <c r="B33" i="34" s="1"/>
  <c r="C8" i="206" s="1"/>
  <c r="B32" i="13"/>
  <c r="B32" i="34" s="1"/>
  <c r="C8" i="207" s="1"/>
  <c r="B31" i="13"/>
  <c r="B31" i="34" s="1"/>
  <c r="C8" i="208" s="1"/>
  <c r="B30" i="13"/>
  <c r="B30" i="34" s="1"/>
  <c r="C8" i="209" s="1"/>
  <c r="B29" i="13"/>
  <c r="B29" i="34" s="1"/>
  <c r="C8" i="210" s="1"/>
  <c r="B28" i="13"/>
  <c r="B28" i="34" s="1"/>
  <c r="C8" i="211" s="1"/>
  <c r="B27" i="13"/>
  <c r="B27" i="34" s="1"/>
  <c r="C8" i="212" s="1"/>
  <c r="B26" i="13"/>
  <c r="B26" i="34" s="1"/>
  <c r="C8" i="213" s="1"/>
  <c r="B25" i="13"/>
  <c r="B25" i="34" s="1"/>
  <c r="C8" i="214" s="1"/>
  <c r="B24" i="13"/>
  <c r="B24" i="34" s="1"/>
  <c r="C8" i="215" s="1"/>
  <c r="B23" i="13"/>
  <c r="B23" i="34" s="1"/>
  <c r="C8" i="205" s="1"/>
  <c r="B22" i="13"/>
  <c r="B22" i="34" s="1"/>
  <c r="C8" i="204" s="1"/>
  <c r="B21" i="13"/>
  <c r="B21" i="34" s="1"/>
  <c r="C8" i="203" s="1"/>
  <c r="B20" i="13"/>
  <c r="B20" i="34" s="1"/>
  <c r="C8" i="202" s="1"/>
  <c r="B19" i="13"/>
  <c r="B19" i="34" s="1"/>
  <c r="C8" i="201" s="1"/>
  <c r="B18" i="13"/>
  <c r="B18" i="34" s="1"/>
  <c r="C8" i="200" s="1"/>
  <c r="B17" i="13"/>
  <c r="B17" i="34" s="1"/>
  <c r="C8" i="199" s="1"/>
  <c r="B16" i="13"/>
  <c r="B16" i="34" s="1"/>
  <c r="C8" i="198" s="1"/>
  <c r="B15" i="13"/>
  <c r="B15" i="34" s="1"/>
  <c r="C8" i="197" s="1"/>
  <c r="B14" i="13"/>
  <c r="B14" i="34" s="1"/>
  <c r="C8" i="196" s="1"/>
  <c r="B13" i="13"/>
  <c r="B13" i="34" s="1"/>
  <c r="C8" i="195" s="1"/>
  <c r="B12" i="13"/>
  <c r="B12" i="34" s="1"/>
  <c r="C8" i="194" s="1"/>
  <c r="B11" i="13"/>
  <c r="B11" i="34" s="1"/>
  <c r="C8" i="193" s="1"/>
  <c r="B10" i="13"/>
  <c r="B10" i="34" s="1"/>
  <c r="C8" i="192" s="1"/>
  <c r="B9" i="13"/>
  <c r="B9" i="34" s="1"/>
  <c r="C8" i="191" s="1"/>
  <c r="B8" i="13"/>
  <c r="B8" i="34" s="1"/>
  <c r="C8" i="190" s="1"/>
  <c r="B7" i="13"/>
  <c r="B7" i="34" s="1"/>
  <c r="C8" i="189" s="1"/>
  <c r="B6" i="13"/>
  <c r="B6" i="34" s="1"/>
  <c r="C8" i="188" s="1"/>
  <c r="B56" i="12"/>
  <c r="B56" i="33" s="1"/>
  <c r="C3" i="233" s="1"/>
  <c r="B55" i="12"/>
  <c r="B55" i="33" s="1"/>
  <c r="C3" i="234" s="1"/>
  <c r="B54" i="12"/>
  <c r="B54" i="33" s="1"/>
  <c r="C3" i="235" s="1"/>
  <c r="B53" i="12"/>
  <c r="B53" i="33" s="1"/>
  <c r="C3" i="236" s="1"/>
  <c r="B52" i="12"/>
  <c r="B52" i="33" s="1"/>
  <c r="C3" i="237" s="1"/>
  <c r="B51" i="12"/>
  <c r="B51" i="33" s="1"/>
  <c r="C3" i="232" s="1"/>
  <c r="B50" i="12"/>
  <c r="B50" i="33" s="1"/>
  <c r="C3" i="223" s="1"/>
  <c r="B49" i="12"/>
  <c r="B49" i="33" s="1"/>
  <c r="C3" i="224" s="1"/>
  <c r="B48" i="12"/>
  <c r="B48" i="33" s="1"/>
  <c r="C3" i="225" s="1"/>
  <c r="B47" i="12"/>
  <c r="B47" i="33" s="1"/>
  <c r="C3" i="226" s="1"/>
  <c r="B46" i="12"/>
  <c r="B46" i="33" s="1"/>
  <c r="C3" i="227" s="1"/>
  <c r="B45" i="12"/>
  <c r="B45" i="33" s="1"/>
  <c r="C3" i="228" s="1"/>
  <c r="B44" i="12"/>
  <c r="B44" i="33" s="1"/>
  <c r="C3" i="229" s="1"/>
  <c r="B43" i="12"/>
  <c r="B43" i="33" s="1"/>
  <c r="C3" i="230" s="1"/>
  <c r="B42" i="12"/>
  <c r="B42" i="33" s="1"/>
  <c r="C3" i="222" s="1"/>
  <c r="B41" i="12"/>
  <c r="B41" i="33" s="1"/>
  <c r="C3" i="231" s="1"/>
  <c r="B40" i="12"/>
  <c r="B40" i="33" s="1"/>
  <c r="C3" i="221" s="1"/>
  <c r="B39" i="12"/>
  <c r="B39" i="33" s="1"/>
  <c r="C3" i="220" s="1"/>
  <c r="B38" i="12"/>
  <c r="B38" i="33" s="1"/>
  <c r="C3" i="238" s="1"/>
  <c r="B37" i="12"/>
  <c r="B37" i="33" s="1"/>
  <c r="C3" i="219" s="1"/>
  <c r="B36" i="12"/>
  <c r="B36" i="33" s="1"/>
  <c r="C3" i="218" s="1"/>
  <c r="B35" i="12"/>
  <c r="B35" i="33" s="1"/>
  <c r="C3" i="217" s="1"/>
  <c r="B34" i="12"/>
  <c r="B34" i="33" s="1"/>
  <c r="C3" i="216" s="1"/>
  <c r="B33" i="12"/>
  <c r="B33" i="33" s="1"/>
  <c r="C3" i="206" s="1"/>
  <c r="B32" i="12"/>
  <c r="B32" i="33" s="1"/>
  <c r="C3" i="207" s="1"/>
  <c r="B31" i="12"/>
  <c r="B31" i="33" s="1"/>
  <c r="C3" i="208" s="1"/>
  <c r="B30" i="12"/>
  <c r="B30" i="33" s="1"/>
  <c r="C3" i="209" s="1"/>
  <c r="B29" i="12"/>
  <c r="B29" i="33" s="1"/>
  <c r="C3" i="210" s="1"/>
  <c r="B28" i="12"/>
  <c r="B28" i="33" s="1"/>
  <c r="C3" i="211" s="1"/>
  <c r="B27" i="12"/>
  <c r="B27" i="33" s="1"/>
  <c r="C3" i="212" s="1"/>
  <c r="B26" i="12"/>
  <c r="B26" i="33" s="1"/>
  <c r="C3" i="213" s="1"/>
  <c r="B25" i="12"/>
  <c r="B25" i="33" s="1"/>
  <c r="C3" i="214" s="1"/>
  <c r="B24" i="12"/>
  <c r="B24" i="33" s="1"/>
  <c r="C3" i="215" s="1"/>
  <c r="B23" i="12"/>
  <c r="B23" i="33" s="1"/>
  <c r="C3" i="205" s="1"/>
  <c r="B22" i="12"/>
  <c r="B22" i="33" s="1"/>
  <c r="C3" i="204" s="1"/>
  <c r="B21" i="12"/>
  <c r="B21" i="33" s="1"/>
  <c r="C3" i="203" s="1"/>
  <c r="B20" i="12"/>
  <c r="B20" i="33" s="1"/>
  <c r="C3" i="202" s="1"/>
  <c r="B19" i="12"/>
  <c r="B19" i="33" s="1"/>
  <c r="C3" i="201" s="1"/>
  <c r="B18" i="12"/>
  <c r="B18" i="33" s="1"/>
  <c r="C3" i="200" s="1"/>
  <c r="B17" i="12"/>
  <c r="B17" i="33" s="1"/>
  <c r="C3" i="199" s="1"/>
  <c r="B16" i="12"/>
  <c r="B16" i="33" s="1"/>
  <c r="C3" i="198" s="1"/>
  <c r="B15" i="12"/>
  <c r="B15" i="33" s="1"/>
  <c r="C3" i="197" s="1"/>
  <c r="B14" i="12"/>
  <c r="B14" i="33" s="1"/>
  <c r="C3" i="196" s="1"/>
  <c r="B13" i="12"/>
  <c r="B13" i="33" s="1"/>
  <c r="C3" i="195" s="1"/>
  <c r="B12" i="12"/>
  <c r="B12" i="33" s="1"/>
  <c r="C3" i="194" s="1"/>
  <c r="B11" i="12"/>
  <c r="B11" i="33" s="1"/>
  <c r="C3" i="193" s="1"/>
  <c r="B10" i="12"/>
  <c r="B10" i="33" s="1"/>
  <c r="C3" i="192" s="1"/>
  <c r="B9" i="12"/>
  <c r="B9" i="33" s="1"/>
  <c r="C3" i="191" s="1"/>
  <c r="B8" i="12"/>
  <c r="B8" i="33" s="1"/>
  <c r="C3" i="190" s="1"/>
  <c r="B7" i="12"/>
  <c r="B7" i="33" s="1"/>
  <c r="C3" i="189" s="1"/>
  <c r="B6" i="12"/>
  <c r="B6" i="33" s="1"/>
  <c r="C3" i="188" s="1"/>
  <c r="C22" l="1"/>
  <c r="C26" s="1"/>
  <c r="C22" i="190"/>
  <c r="C26" s="1"/>
  <c r="C22" i="192"/>
  <c r="C26" s="1"/>
  <c r="C22" i="194"/>
  <c r="C26" s="1"/>
  <c r="C22" i="196"/>
  <c r="C26" s="1"/>
  <c r="C22" i="198"/>
  <c r="C26" s="1"/>
  <c r="C22" i="200"/>
  <c r="C26" s="1"/>
  <c r="C22" i="202"/>
  <c r="C26" s="1"/>
  <c r="C22" i="204"/>
  <c r="C26" s="1"/>
  <c r="C22" i="215"/>
  <c r="C26" s="1"/>
  <c r="C22" i="213"/>
  <c r="C26" s="1"/>
  <c r="C22" i="211"/>
  <c r="C26" s="1"/>
  <c r="C22" i="209"/>
  <c r="C26" s="1"/>
  <c r="C22" i="207"/>
  <c r="C26" s="1"/>
  <c r="C22" i="216"/>
  <c r="C26" s="1"/>
  <c r="C22" i="218"/>
  <c r="C26" s="1"/>
  <c r="C22" i="238"/>
  <c r="C26" s="1"/>
  <c r="C22" i="221"/>
  <c r="C26" s="1"/>
  <c r="C22" i="222"/>
  <c r="C26" s="1"/>
  <c r="C22" i="229"/>
  <c r="C26" s="1"/>
  <c r="C22" i="227"/>
  <c r="C26" s="1"/>
  <c r="C22" i="225"/>
  <c r="C26" s="1"/>
  <c r="C22" i="223"/>
  <c r="C26" s="1"/>
  <c r="C22" i="237"/>
  <c r="C26" s="1"/>
  <c r="C22" i="235"/>
  <c r="C26" s="1"/>
  <c r="C22" i="233"/>
  <c r="C26" s="1"/>
  <c r="C22" i="189"/>
  <c r="C26" s="1"/>
  <c r="C22" i="191"/>
  <c r="C26" s="1"/>
  <c r="C22" i="193"/>
  <c r="C26" s="1"/>
  <c r="C22" i="195"/>
  <c r="C26" s="1"/>
  <c r="C22" i="197"/>
  <c r="C26" s="1"/>
  <c r="C22" i="199"/>
  <c r="C26" s="1"/>
  <c r="C22" i="201"/>
  <c r="C26" s="1"/>
  <c r="C22" i="203"/>
  <c r="C26" s="1"/>
  <c r="C22" i="205"/>
  <c r="C26" s="1"/>
  <c r="C22" i="214"/>
  <c r="C26" s="1"/>
  <c r="C22" i="212"/>
  <c r="C26" s="1"/>
  <c r="C22" i="210"/>
  <c r="C26" s="1"/>
  <c r="C22" i="208"/>
  <c r="C26" s="1"/>
  <c r="C22" i="206"/>
  <c r="C26" s="1"/>
  <c r="C22" i="217"/>
  <c r="C26" s="1"/>
  <c r="C22" i="219"/>
  <c r="C26" s="1"/>
  <c r="C22" i="220"/>
  <c r="C26" s="1"/>
  <c r="C22" i="231"/>
  <c r="C26" s="1"/>
  <c r="C22" i="230"/>
  <c r="C26" s="1"/>
  <c r="C22" i="228"/>
  <c r="C26" s="1"/>
  <c r="C22" i="226"/>
  <c r="C26" s="1"/>
  <c r="C22" i="224"/>
  <c r="C26" s="1"/>
  <c r="C22" i="232"/>
  <c r="C26" s="1"/>
  <c r="C22" i="236"/>
  <c r="C26" s="1"/>
  <c r="C22" i="234"/>
  <c r="C26" s="1"/>
  <c r="K5" i="245"/>
  <c r="B5" s="1"/>
  <c r="M55"/>
  <c r="M47"/>
  <c r="M45"/>
  <c r="M39"/>
  <c r="M33"/>
  <c r="M31"/>
  <c r="M29"/>
  <c r="M23"/>
  <c r="M21"/>
  <c r="M19"/>
  <c r="M17"/>
  <c r="M15"/>
  <c r="M13"/>
  <c r="M11"/>
  <c r="M7"/>
  <c r="M5"/>
  <c r="B28" i="233" l="1"/>
  <c r="D28" s="1"/>
  <c r="B28" i="234"/>
  <c r="D28" s="1"/>
  <c r="B28" i="235"/>
  <c r="D28" s="1"/>
  <c r="B28" i="236"/>
  <c r="D28" s="1"/>
  <c r="B28" i="237"/>
  <c r="D28" s="1"/>
  <c r="B28" i="232"/>
  <c r="D28" s="1"/>
  <c r="B28" i="223"/>
  <c r="D28" s="1"/>
  <c r="B28" i="224"/>
  <c r="D28" s="1"/>
  <c r="B28" i="225"/>
  <c r="D28" s="1"/>
  <c r="B28" i="226"/>
  <c r="D28" s="1"/>
  <c r="B28" i="227"/>
  <c r="D28" s="1"/>
  <c r="B28" i="228"/>
  <c r="D28" s="1"/>
  <c r="B28" i="229"/>
  <c r="D28" s="1"/>
  <c r="B28" i="230"/>
  <c r="D28" s="1"/>
  <c r="B28" i="222"/>
  <c r="D28" s="1"/>
  <c r="B28" i="231"/>
  <c r="D28" s="1"/>
  <c r="B28" i="221"/>
  <c r="D28" s="1"/>
  <c r="B28" i="220"/>
  <c r="D28" s="1"/>
  <c r="B28" i="238"/>
  <c r="D28" s="1"/>
  <c r="B28" i="219"/>
  <c r="D28" s="1"/>
  <c r="B28" i="218"/>
  <c r="D28" s="1"/>
  <c r="B28" i="216"/>
  <c r="D28" s="1"/>
  <c r="B28" i="206"/>
  <c r="D28" s="1"/>
  <c r="B28" i="207"/>
  <c r="D28" s="1"/>
  <c r="B28" i="208"/>
  <c r="D28" s="1"/>
  <c r="B28" i="209"/>
  <c r="D28" s="1"/>
  <c r="B28" i="210"/>
  <c r="D28" s="1"/>
  <c r="B28" i="211"/>
  <c r="D28" s="1"/>
  <c r="B28" i="212"/>
  <c r="D28" s="1"/>
  <c r="B28" i="213"/>
  <c r="D28" s="1"/>
  <c r="B28" i="214"/>
  <c r="D28" s="1"/>
  <c r="B28" i="215"/>
  <c r="D28" s="1"/>
  <c r="B28" i="205"/>
  <c r="D28" s="1"/>
  <c r="B28" i="204"/>
  <c r="D28" s="1"/>
  <c r="B28" i="203"/>
  <c r="D28" s="1"/>
  <c r="B28" i="202"/>
  <c r="D28" s="1"/>
  <c r="B28" i="201"/>
  <c r="D28" s="1"/>
  <c r="B28" i="200"/>
  <c r="D28" s="1"/>
  <c r="B28" i="199"/>
  <c r="D28" s="1"/>
  <c r="B28" i="198"/>
  <c r="D28" s="1"/>
  <c r="B28" i="197"/>
  <c r="D28" s="1"/>
  <c r="B28" i="196"/>
  <c r="D28" s="1"/>
  <c r="B28" i="195"/>
  <c r="D28" s="1"/>
  <c r="B28" i="194"/>
  <c r="D28" s="1"/>
  <c r="B28" i="193"/>
  <c r="D28" s="1"/>
  <c r="B28" i="192"/>
  <c r="D28" s="1"/>
  <c r="B28" i="191"/>
  <c r="D28" s="1"/>
  <c r="B28" i="190"/>
  <c r="D28" s="1"/>
  <c r="B28" i="189"/>
  <c r="D28" s="1"/>
  <c r="B27" i="233"/>
  <c r="D27" s="1"/>
  <c r="B27" i="234"/>
  <c r="D27" s="1"/>
  <c r="B27" i="235"/>
  <c r="D27" s="1"/>
  <c r="B27" i="236"/>
  <c r="D27" s="1"/>
  <c r="B27" i="237"/>
  <c r="D27" s="1"/>
  <c r="B27" i="232"/>
  <c r="D27" s="1"/>
  <c r="B27" i="223"/>
  <c r="D27" s="1"/>
  <c r="B27" i="224"/>
  <c r="D27" s="1"/>
  <c r="B27" i="225"/>
  <c r="D27" s="1"/>
  <c r="B27" i="226"/>
  <c r="D27" s="1"/>
  <c r="B27" i="227"/>
  <c r="D27" s="1"/>
  <c r="B27" i="228"/>
  <c r="D27" s="1"/>
  <c r="B27" i="229"/>
  <c r="D27" s="1"/>
  <c r="B27" i="230"/>
  <c r="D27" s="1"/>
  <c r="B27" i="222"/>
  <c r="D27" s="1"/>
  <c r="B27" i="231"/>
  <c r="D27" s="1"/>
  <c r="B27" i="221"/>
  <c r="D27" s="1"/>
  <c r="B27" i="220"/>
  <c r="D27" s="1"/>
  <c r="B27" i="238"/>
  <c r="D27" s="1"/>
  <c r="B27" i="219"/>
  <c r="D27" s="1"/>
  <c r="B27" i="218"/>
  <c r="D27" s="1"/>
  <c r="B27" i="217"/>
  <c r="D27" s="1"/>
  <c r="B27" i="216"/>
  <c r="D27" s="1"/>
  <c r="B27" i="206"/>
  <c r="D27" s="1"/>
  <c r="B27" i="207"/>
  <c r="D27" s="1"/>
  <c r="B27" i="208"/>
  <c r="D27" s="1"/>
  <c r="B27" i="209"/>
  <c r="D27" s="1"/>
  <c r="B27" i="210"/>
  <c r="D27" s="1"/>
  <c r="B27" i="211"/>
  <c r="D27" s="1"/>
  <c r="B27" i="212"/>
  <c r="D27" s="1"/>
  <c r="B27" i="213"/>
  <c r="D27" s="1"/>
  <c r="B27" i="214"/>
  <c r="D27" s="1"/>
  <c r="B27" i="215"/>
  <c r="D27" s="1"/>
  <c r="B27" i="205"/>
  <c r="D27" s="1"/>
  <c r="B27" i="204"/>
  <c r="D27" s="1"/>
  <c r="B27" i="203"/>
  <c r="D27" s="1"/>
  <c r="B27" i="202"/>
  <c r="D27" s="1"/>
  <c r="B27" i="201"/>
  <c r="D27" s="1"/>
  <c r="B27" i="200"/>
  <c r="D27" s="1"/>
  <c r="B27" i="199"/>
  <c r="D27" s="1"/>
  <c r="B27" i="198"/>
  <c r="D27" s="1"/>
  <c r="B27" i="197"/>
  <c r="D27" s="1"/>
  <c r="B27" i="196"/>
  <c r="D27" s="1"/>
  <c r="B27" i="195"/>
  <c r="D27" s="1"/>
  <c r="B27" i="194"/>
  <c r="D27" s="1"/>
  <c r="B27" i="193"/>
  <c r="D27" s="1"/>
  <c r="B27" i="192"/>
  <c r="D27" s="1"/>
  <c r="B27" i="191"/>
  <c r="D27" s="1"/>
  <c r="B27" i="190"/>
  <c r="D27" s="1"/>
  <c r="B27" i="189"/>
  <c r="D27" s="1"/>
  <c r="B28" i="188"/>
  <c r="D28" s="1"/>
  <c r="B27"/>
  <c r="D27" s="1"/>
  <c r="H56" i="185"/>
  <c r="G56"/>
  <c r="E56"/>
  <c r="D56"/>
  <c r="H55"/>
  <c r="E55"/>
  <c r="D55"/>
  <c r="C55"/>
  <c r="H54"/>
  <c r="G54"/>
  <c r="E54"/>
  <c r="D54"/>
  <c r="H53"/>
  <c r="E53"/>
  <c r="D53"/>
  <c r="C53"/>
  <c r="H52"/>
  <c r="G52"/>
  <c r="E52"/>
  <c r="D52"/>
  <c r="H51"/>
  <c r="E51"/>
  <c r="D51"/>
  <c r="C51"/>
  <c r="H50"/>
  <c r="G50"/>
  <c r="E50"/>
  <c r="D50"/>
  <c r="H49"/>
  <c r="E49"/>
  <c r="D49"/>
  <c r="C49"/>
  <c r="H48"/>
  <c r="G48"/>
  <c r="E48"/>
  <c r="D48"/>
  <c r="H47"/>
  <c r="E47"/>
  <c r="D47"/>
  <c r="C47"/>
  <c r="H46"/>
  <c r="G46"/>
  <c r="E46"/>
  <c r="D46"/>
  <c r="H45"/>
  <c r="E45"/>
  <c r="D45"/>
  <c r="C45"/>
  <c r="H44"/>
  <c r="G44"/>
  <c r="E44"/>
  <c r="D44"/>
  <c r="H43"/>
  <c r="E43"/>
  <c r="D43"/>
  <c r="C43"/>
  <c r="H42"/>
  <c r="G42"/>
  <c r="E42"/>
  <c r="D42"/>
  <c r="H41"/>
  <c r="E41"/>
  <c r="D41"/>
  <c r="C41"/>
  <c r="H40"/>
  <c r="G40"/>
  <c r="E40"/>
  <c r="D40"/>
  <c r="H39"/>
  <c r="E39"/>
  <c r="D39"/>
  <c r="C39"/>
  <c r="H38"/>
  <c r="G38"/>
  <c r="E38"/>
  <c r="D38"/>
  <c r="H37"/>
  <c r="E37"/>
  <c r="D37"/>
  <c r="C37"/>
  <c r="H36"/>
  <c r="G36"/>
  <c r="E36"/>
  <c r="D36"/>
  <c r="H35"/>
  <c r="E35"/>
  <c r="D35"/>
  <c r="C35"/>
  <c r="H34"/>
  <c r="G34"/>
  <c r="E34"/>
  <c r="D34"/>
  <c r="H33"/>
  <c r="E33"/>
  <c r="D33"/>
  <c r="C33"/>
  <c r="H32"/>
  <c r="G32"/>
  <c r="E32"/>
  <c r="D32"/>
  <c r="H31"/>
  <c r="E31"/>
  <c r="D31"/>
  <c r="C31"/>
  <c r="H30"/>
  <c r="G30"/>
  <c r="E30"/>
  <c r="D30"/>
  <c r="H29"/>
  <c r="E29"/>
  <c r="D29"/>
  <c r="C29"/>
  <c r="H28"/>
  <c r="G28"/>
  <c r="E28"/>
  <c r="D28"/>
  <c r="H27"/>
  <c r="E27"/>
  <c r="D27"/>
  <c r="C27"/>
  <c r="H26"/>
  <c r="G26"/>
  <c r="E26"/>
  <c r="D26"/>
  <c r="H25"/>
  <c r="E25"/>
  <c r="D25"/>
  <c r="C25"/>
  <c r="H24"/>
  <c r="G24"/>
  <c r="E24"/>
  <c r="D24"/>
  <c r="H23"/>
  <c r="E23"/>
  <c r="D23"/>
  <c r="C23"/>
  <c r="H22"/>
  <c r="G22"/>
  <c r="E22"/>
  <c r="D22"/>
  <c r="H21"/>
  <c r="E21"/>
  <c r="D21"/>
  <c r="C21"/>
  <c r="H20"/>
  <c r="G20"/>
  <c r="E20"/>
  <c r="D20"/>
  <c r="H19"/>
  <c r="E19"/>
  <c r="D19"/>
  <c r="C19"/>
  <c r="H18"/>
  <c r="G18"/>
  <c r="E18"/>
  <c r="D18"/>
  <c r="H17"/>
  <c r="E17"/>
  <c r="D17"/>
  <c r="C17"/>
  <c r="H16"/>
  <c r="G16"/>
  <c r="E16"/>
  <c r="D16"/>
  <c r="H15"/>
  <c r="E15"/>
  <c r="D15"/>
  <c r="H14"/>
  <c r="E14"/>
  <c r="D14"/>
  <c r="C14"/>
  <c r="H13"/>
  <c r="E13"/>
  <c r="D13"/>
  <c r="H12"/>
  <c r="E12"/>
  <c r="D12"/>
  <c r="H11"/>
  <c r="E11"/>
  <c r="D11"/>
  <c r="C11"/>
  <c r="H10"/>
  <c r="E10"/>
  <c r="D10"/>
  <c r="H9"/>
  <c r="E9"/>
  <c r="D9"/>
  <c r="H8"/>
  <c r="E8"/>
  <c r="D8"/>
  <c r="H7"/>
  <c r="E7"/>
  <c r="D7"/>
  <c r="C7"/>
  <c r="H6"/>
  <c r="G6"/>
  <c r="E6"/>
  <c r="D6"/>
  <c r="C6"/>
  <c r="B4" i="229"/>
  <c r="D4" s="1"/>
  <c r="B4" i="230"/>
  <c r="D4" s="1"/>
  <c r="B4" i="222"/>
  <c r="D4" s="1"/>
  <c r="B4" i="231"/>
  <c r="D4" s="1"/>
  <c r="B4" i="221"/>
  <c r="D4" s="1"/>
  <c r="B4" i="220"/>
  <c r="D4" s="1"/>
  <c r="B4" i="238"/>
  <c r="D4" s="1"/>
  <c r="B4" i="219"/>
  <c r="D4" s="1"/>
  <c r="B4" i="218"/>
  <c r="D4" s="1"/>
  <c r="B4" i="217"/>
  <c r="D4" s="1"/>
  <c r="B4" i="216"/>
  <c r="D4" s="1"/>
  <c r="B4" i="206"/>
  <c r="D4" s="1"/>
  <c r="B4" i="207"/>
  <c r="D4" s="1"/>
  <c r="B4" i="208"/>
  <c r="D4" s="1"/>
  <c r="B4" i="209"/>
  <c r="D4" s="1"/>
  <c r="B4" i="210"/>
  <c r="D4" s="1"/>
  <c r="B4" i="211"/>
  <c r="D4" s="1"/>
  <c r="B4" i="212"/>
  <c r="D4" s="1"/>
  <c r="B4" i="213"/>
  <c r="D4" s="1"/>
  <c r="B4" i="214"/>
  <c r="B4" i="215"/>
  <c r="D4" s="1"/>
  <c r="B4" i="205"/>
  <c r="D4" s="1"/>
  <c r="B4" i="204"/>
  <c r="D4" s="1"/>
  <c r="B4" i="203"/>
  <c r="D4" s="1"/>
  <c r="B4" i="202"/>
  <c r="D4" s="1"/>
  <c r="B4" i="201"/>
  <c r="D4" s="1"/>
  <c r="B4" i="200"/>
  <c r="D4" s="1"/>
  <c r="B4" i="199"/>
  <c r="D4" s="1"/>
  <c r="B4" i="198"/>
  <c r="D4" s="1"/>
  <c r="B4" i="197"/>
  <c r="D4" s="1"/>
  <c r="B4" i="196"/>
  <c r="D4" s="1"/>
  <c r="B4" i="195"/>
  <c r="D4" s="1"/>
  <c r="B4" i="194"/>
  <c r="D4" s="1"/>
  <c r="B4" i="193"/>
  <c r="D4" s="1"/>
  <c r="B4" i="192"/>
  <c r="D4" s="1"/>
  <c r="B4" i="191"/>
  <c r="D4" s="1"/>
  <c r="B4" i="190"/>
  <c r="D4" s="1"/>
  <c r="B4" i="189"/>
  <c r="D4" s="1"/>
  <c r="B4" i="188"/>
  <c r="B17" i="185" l="1"/>
  <c r="B19"/>
  <c r="B21"/>
  <c r="B11"/>
  <c r="F6"/>
  <c r="F16"/>
  <c r="F18"/>
  <c r="F20"/>
  <c r="F22"/>
  <c r="F24"/>
  <c r="F26"/>
  <c r="F28"/>
  <c r="F30"/>
  <c r="F32"/>
  <c r="F34"/>
  <c r="F36"/>
  <c r="F38"/>
  <c r="F40"/>
  <c r="F42"/>
  <c r="F44"/>
  <c r="F46"/>
  <c r="F48"/>
  <c r="F50"/>
  <c r="F52"/>
  <c r="F54"/>
  <c r="B7"/>
  <c r="B23"/>
  <c r="B25"/>
  <c r="B27"/>
  <c r="B29"/>
  <c r="B31"/>
  <c r="B33"/>
  <c r="B35"/>
  <c r="B37"/>
  <c r="B39"/>
  <c r="B41"/>
  <c r="B43"/>
  <c r="B45"/>
  <c r="B47"/>
  <c r="B49"/>
  <c r="B51"/>
  <c r="B53"/>
  <c r="B55"/>
  <c r="B6"/>
  <c r="E7" i="183"/>
  <c r="B6" i="189"/>
  <c r="D6" s="1"/>
  <c r="E8" i="183"/>
  <c r="B6" i="190"/>
  <c r="D6" s="1"/>
  <c r="E9" i="183"/>
  <c r="B6" i="191"/>
  <c r="D6" s="1"/>
  <c r="E10" i="183"/>
  <c r="B6" i="192"/>
  <c r="D6" s="1"/>
  <c r="E11" i="183"/>
  <c r="B6" i="193"/>
  <c r="D6" s="1"/>
  <c r="E12" i="183"/>
  <c r="B6" i="194"/>
  <c r="D6" s="1"/>
  <c r="E13" i="183"/>
  <c r="B6" i="195"/>
  <c r="D6" s="1"/>
  <c r="E14" i="183"/>
  <c r="B6" i="196"/>
  <c r="D6" s="1"/>
  <c r="E15" i="183"/>
  <c r="B6" i="197"/>
  <c r="D6" s="1"/>
  <c r="E16" i="183"/>
  <c r="B6" i="198"/>
  <c r="D6" s="1"/>
  <c r="E17" i="183"/>
  <c r="B6" i="199"/>
  <c r="D6" s="1"/>
  <c r="E18" i="183"/>
  <c r="B6" i="200"/>
  <c r="D6" s="1"/>
  <c r="E19" i="183"/>
  <c r="B6" i="201"/>
  <c r="D6" s="1"/>
  <c r="E20" i="183"/>
  <c r="B6" i="202"/>
  <c r="D6" s="1"/>
  <c r="E21" i="183"/>
  <c r="B6" i="203"/>
  <c r="D6" s="1"/>
  <c r="E22" i="183"/>
  <c r="B6" i="204"/>
  <c r="D6" s="1"/>
  <c r="E23" i="183"/>
  <c r="B6" i="205"/>
  <c r="D6" s="1"/>
  <c r="E24" i="183"/>
  <c r="B6" i="215"/>
  <c r="D4" i="214"/>
  <c r="E25" i="183"/>
  <c r="B6" i="214"/>
  <c r="D6" s="1"/>
  <c r="E26" i="183"/>
  <c r="B6" i="213"/>
  <c r="D6" s="1"/>
  <c r="E27" i="183"/>
  <c r="B6" i="212"/>
  <c r="D6" s="1"/>
  <c r="E28" i="183"/>
  <c r="B6" i="211"/>
  <c r="D6" s="1"/>
  <c r="E29" i="183"/>
  <c r="B6" i="210"/>
  <c r="D6" s="1"/>
  <c r="E30" i="183"/>
  <c r="B6" i="209"/>
  <c r="D6" s="1"/>
  <c r="E31" i="183"/>
  <c r="B6" i="208"/>
  <c r="D6" s="1"/>
  <c r="E32" i="183"/>
  <c r="B6" i="207"/>
  <c r="D6" s="1"/>
  <c r="E33" i="183"/>
  <c r="B6" i="206"/>
  <c r="D6" s="1"/>
  <c r="E34" i="183"/>
  <c r="B6" i="216"/>
  <c r="D6" s="1"/>
  <c r="E35" i="183"/>
  <c r="B6" i="217"/>
  <c r="D6" s="1"/>
  <c r="E36" i="183"/>
  <c r="B6" i="218"/>
  <c r="D6" s="1"/>
  <c r="E37" i="183"/>
  <c r="B6" i="219"/>
  <c r="D6" s="1"/>
  <c r="E38" i="183"/>
  <c r="B6" i="238"/>
  <c r="D6" s="1"/>
  <c r="E39" i="183"/>
  <c r="B6" i="220"/>
  <c r="D6" s="1"/>
  <c r="E40" i="183"/>
  <c r="B6" i="221"/>
  <c r="D6" s="1"/>
  <c r="E41" i="183"/>
  <c r="B6" i="231"/>
  <c r="D6" s="1"/>
  <c r="E42" i="183"/>
  <c r="B6" i="222"/>
  <c r="D6" s="1"/>
  <c r="E43" i="183"/>
  <c r="B6" i="230"/>
  <c r="D6" s="1"/>
  <c r="E44" i="183"/>
  <c r="B6" i="229"/>
  <c r="D6" s="1"/>
  <c r="C45" i="183"/>
  <c r="B4" i="228"/>
  <c r="D4" s="1"/>
  <c r="E45" i="183"/>
  <c r="B6" i="228"/>
  <c r="D6" s="1"/>
  <c r="C46" i="183"/>
  <c r="B4" i="227"/>
  <c r="D4" s="1"/>
  <c r="E46" i="183"/>
  <c r="B6" i="227"/>
  <c r="D6" s="1"/>
  <c r="C47" i="183"/>
  <c r="B4" i="226"/>
  <c r="D4" s="1"/>
  <c r="E47" i="183"/>
  <c r="B6" i="226"/>
  <c r="D6" s="1"/>
  <c r="C48" i="183"/>
  <c r="B4" i="225"/>
  <c r="D4" s="1"/>
  <c r="E48" i="183"/>
  <c r="B6" i="225"/>
  <c r="D6" s="1"/>
  <c r="C49" i="183"/>
  <c r="B4" i="224"/>
  <c r="D4" s="1"/>
  <c r="E49" i="183"/>
  <c r="B6" i="224"/>
  <c r="D6" s="1"/>
  <c r="C50" i="183"/>
  <c r="B4" i="223"/>
  <c r="D4" s="1"/>
  <c r="E50" i="183"/>
  <c r="B6" i="223"/>
  <c r="D6" s="1"/>
  <c r="C51" i="183"/>
  <c r="B4" i="232"/>
  <c r="D4" s="1"/>
  <c r="E51" i="183"/>
  <c r="B6" i="232"/>
  <c r="D6" s="1"/>
  <c r="C52" i="183"/>
  <c r="B4" i="237"/>
  <c r="D4" s="1"/>
  <c r="E52" i="183"/>
  <c r="B6" i="237"/>
  <c r="D6" s="1"/>
  <c r="C53" i="183"/>
  <c r="B4" i="236"/>
  <c r="D4" s="1"/>
  <c r="E53" i="183"/>
  <c r="B6" i="236"/>
  <c r="D6" s="1"/>
  <c r="C54" i="183"/>
  <c r="B4" i="235"/>
  <c r="D4" s="1"/>
  <c r="E54" i="183"/>
  <c r="B6" i="235"/>
  <c r="D6" s="1"/>
  <c r="C55" i="183"/>
  <c r="B4" i="234"/>
  <c r="D4" s="1"/>
  <c r="E55" i="183"/>
  <c r="B6" i="234"/>
  <c r="D6" s="1"/>
  <c r="C56" i="183"/>
  <c r="B4" i="233"/>
  <c r="D4" s="1"/>
  <c r="E56" i="183"/>
  <c r="B6" i="233"/>
  <c r="D6" s="1"/>
  <c r="F8" i="169"/>
  <c r="G8" i="185"/>
  <c r="F8" s="1"/>
  <c r="F10" i="169"/>
  <c r="G10" i="185"/>
  <c r="F10" s="1"/>
  <c r="F12" i="169"/>
  <c r="G12" i="185"/>
  <c r="F12" s="1"/>
  <c r="F14" i="169"/>
  <c r="G14" i="185"/>
  <c r="F14" s="1"/>
  <c r="F56"/>
  <c r="D7" i="183"/>
  <c r="B5" i="189"/>
  <c r="D5" s="1"/>
  <c r="F7" i="183"/>
  <c r="B7" i="189"/>
  <c r="D7" s="1"/>
  <c r="D8" i="183"/>
  <c r="B5" i="190"/>
  <c r="D5" s="1"/>
  <c r="F8" i="183"/>
  <c r="B7" i="190"/>
  <c r="D7" s="1"/>
  <c r="D9" i="183"/>
  <c r="B5" i="191"/>
  <c r="D5" s="1"/>
  <c r="F9" i="183"/>
  <c r="B7" i="191"/>
  <c r="D7" s="1"/>
  <c r="D10" i="183"/>
  <c r="B5" i="192"/>
  <c r="D5" s="1"/>
  <c r="F10" i="183"/>
  <c r="B7" i="192"/>
  <c r="D7" s="1"/>
  <c r="D11" i="183"/>
  <c r="B5" i="193"/>
  <c r="D5" s="1"/>
  <c r="F11" i="183"/>
  <c r="B7" i="193"/>
  <c r="D7" s="1"/>
  <c r="D12" i="183"/>
  <c r="B5" i="194"/>
  <c r="D5" s="1"/>
  <c r="F12" i="183"/>
  <c r="B7" i="194"/>
  <c r="D7" s="1"/>
  <c r="D13" i="183"/>
  <c r="B5" i="195"/>
  <c r="D5" s="1"/>
  <c r="F13" i="183"/>
  <c r="B7" i="195"/>
  <c r="D7" s="1"/>
  <c r="D14" i="183"/>
  <c r="B5" i="196"/>
  <c r="D5" s="1"/>
  <c r="F14" i="183"/>
  <c r="B7" i="196"/>
  <c r="D7" s="1"/>
  <c r="D15" i="183"/>
  <c r="B5" i="197"/>
  <c r="D5" s="1"/>
  <c r="F15" i="183"/>
  <c r="B7" i="197"/>
  <c r="D7" s="1"/>
  <c r="D16" i="183"/>
  <c r="B5" i="198"/>
  <c r="D5" s="1"/>
  <c r="F16" i="183"/>
  <c r="B7" i="198"/>
  <c r="D7" s="1"/>
  <c r="D17" i="183"/>
  <c r="B5" i="199"/>
  <c r="D5" s="1"/>
  <c r="F17" i="183"/>
  <c r="B7" i="199"/>
  <c r="D7" s="1"/>
  <c r="D18" i="183"/>
  <c r="B5" i="200"/>
  <c r="D5" s="1"/>
  <c r="F18" i="183"/>
  <c r="B7" i="200"/>
  <c r="D7" s="1"/>
  <c r="D19" i="183"/>
  <c r="B5" i="201"/>
  <c r="D5" s="1"/>
  <c r="F19" i="183"/>
  <c r="B7" i="201"/>
  <c r="D7" s="1"/>
  <c r="D20" i="183"/>
  <c r="B5" i="202"/>
  <c r="D5" s="1"/>
  <c r="F20" i="183"/>
  <c r="B7" i="202"/>
  <c r="D7" s="1"/>
  <c r="D21" i="183"/>
  <c r="B5" i="203"/>
  <c r="D5" s="1"/>
  <c r="F21" i="183"/>
  <c r="B7" i="203"/>
  <c r="D7" s="1"/>
  <c r="D22" i="183"/>
  <c r="B5" i="204"/>
  <c r="D5" s="1"/>
  <c r="F22" i="183"/>
  <c r="B7" i="204"/>
  <c r="D7" s="1"/>
  <c r="D23" i="183"/>
  <c r="B5" i="205"/>
  <c r="D5" s="1"/>
  <c r="F23" i="183"/>
  <c r="B7" i="205"/>
  <c r="D7" s="1"/>
  <c r="D24" i="183"/>
  <c r="B5" i="215"/>
  <c r="D5" s="1"/>
  <c r="F24" i="183"/>
  <c r="B7" i="215"/>
  <c r="D7" s="1"/>
  <c r="D25" i="183"/>
  <c r="B5" i="214"/>
  <c r="D5" s="1"/>
  <c r="F25" i="183"/>
  <c r="B7" i="214"/>
  <c r="D7" s="1"/>
  <c r="D26" i="183"/>
  <c r="B5" i="213"/>
  <c r="D5" s="1"/>
  <c r="F26" i="183"/>
  <c r="B7" i="213"/>
  <c r="D7" s="1"/>
  <c r="D27" i="183"/>
  <c r="B5" i="212"/>
  <c r="D5" s="1"/>
  <c r="F27" i="183"/>
  <c r="B7" i="212"/>
  <c r="D7" s="1"/>
  <c r="D28" i="183"/>
  <c r="B5" i="211"/>
  <c r="D5" s="1"/>
  <c r="F28" i="183"/>
  <c r="B7" i="211"/>
  <c r="D7" s="1"/>
  <c r="D29" i="183"/>
  <c r="B5" i="210"/>
  <c r="D5" s="1"/>
  <c r="F29" i="183"/>
  <c r="B7" i="210"/>
  <c r="D7" s="1"/>
  <c r="D30" i="183"/>
  <c r="B5" i="209"/>
  <c r="D5" s="1"/>
  <c r="F30" i="183"/>
  <c r="B7" i="209"/>
  <c r="D7" s="1"/>
  <c r="D31" i="183"/>
  <c r="B5" i="208"/>
  <c r="D5" s="1"/>
  <c r="F31" i="183"/>
  <c r="B7" i="208"/>
  <c r="D7" s="1"/>
  <c r="D32" i="183"/>
  <c r="B5" i="207"/>
  <c r="D5" s="1"/>
  <c r="F32" i="183"/>
  <c r="B7" i="207"/>
  <c r="D7" s="1"/>
  <c r="D33" i="183"/>
  <c r="B5" i="206"/>
  <c r="D5" s="1"/>
  <c r="F33" i="183"/>
  <c r="B7" i="206"/>
  <c r="D7" s="1"/>
  <c r="D34" i="183"/>
  <c r="B5" i="216"/>
  <c r="D5" s="1"/>
  <c r="F34" i="183"/>
  <c r="B7" i="216"/>
  <c r="D7" s="1"/>
  <c r="D35" i="183"/>
  <c r="B5" i="217"/>
  <c r="D5" s="1"/>
  <c r="F35" i="183"/>
  <c r="B7" i="217"/>
  <c r="D7" s="1"/>
  <c r="D36" i="183"/>
  <c r="B5" i="218"/>
  <c r="D5" s="1"/>
  <c r="F36" i="183"/>
  <c r="B7" i="218"/>
  <c r="D7" s="1"/>
  <c r="D37" i="183"/>
  <c r="B5" i="219"/>
  <c r="D5" s="1"/>
  <c r="F37" i="183"/>
  <c r="B7" i="219"/>
  <c r="D7" s="1"/>
  <c r="D38" i="183"/>
  <c r="B5" i="238"/>
  <c r="D5" s="1"/>
  <c r="F38" i="183"/>
  <c r="B7" i="238"/>
  <c r="D7" s="1"/>
  <c r="D39" i="183"/>
  <c r="B5" i="220"/>
  <c r="D5" s="1"/>
  <c r="F39" i="183"/>
  <c r="B7" i="220"/>
  <c r="D7" s="1"/>
  <c r="D40" i="183"/>
  <c r="B5" i="221"/>
  <c r="D5" s="1"/>
  <c r="F40" i="183"/>
  <c r="B7" i="221"/>
  <c r="D7" s="1"/>
  <c r="D41" i="183"/>
  <c r="B5" i="231"/>
  <c r="D5" s="1"/>
  <c r="F41" i="183"/>
  <c r="B7" i="231"/>
  <c r="D7" s="1"/>
  <c r="D42" i="183"/>
  <c r="B5" i="222"/>
  <c r="D5" s="1"/>
  <c r="F42" i="183"/>
  <c r="B7" i="222"/>
  <c r="D7" s="1"/>
  <c r="D43" i="183"/>
  <c r="B5" i="230"/>
  <c r="D5" s="1"/>
  <c r="F43" i="183"/>
  <c r="B7" i="230"/>
  <c r="D7" s="1"/>
  <c r="D44" i="183"/>
  <c r="B5" i="229"/>
  <c r="D5" s="1"/>
  <c r="F44" i="183"/>
  <c r="B7" i="229"/>
  <c r="D7" s="1"/>
  <c r="D45" i="183"/>
  <c r="B5" i="228"/>
  <c r="D5" s="1"/>
  <c r="F45" i="183"/>
  <c r="B7" i="228"/>
  <c r="D7" s="1"/>
  <c r="D46" i="183"/>
  <c r="B5" i="227"/>
  <c r="D5" s="1"/>
  <c r="F46" i="183"/>
  <c r="B7" i="227"/>
  <c r="D7" s="1"/>
  <c r="D47" i="183"/>
  <c r="B5" i="226"/>
  <c r="D5" s="1"/>
  <c r="F47" i="183"/>
  <c r="B7" i="226"/>
  <c r="D7" s="1"/>
  <c r="D48" i="183"/>
  <c r="B5" i="225"/>
  <c r="D5" s="1"/>
  <c r="F48" i="183"/>
  <c r="B7" i="225"/>
  <c r="D7" s="1"/>
  <c r="D49" i="183"/>
  <c r="B5" i="224"/>
  <c r="D5" s="1"/>
  <c r="F49" i="183"/>
  <c r="B7" i="224"/>
  <c r="D7" s="1"/>
  <c r="D50" i="183"/>
  <c r="B5" i="223"/>
  <c r="D5" s="1"/>
  <c r="F50" i="183"/>
  <c r="B7" i="223"/>
  <c r="D7" s="1"/>
  <c r="D51" i="183"/>
  <c r="B5" i="232"/>
  <c r="D5" s="1"/>
  <c r="F51" i="183"/>
  <c r="B7" i="232"/>
  <c r="D7" s="1"/>
  <c r="D52" i="183"/>
  <c r="B5" i="237"/>
  <c r="D5" s="1"/>
  <c r="F52" i="183"/>
  <c r="B7" i="237"/>
  <c r="D7" s="1"/>
  <c r="D53" i="183"/>
  <c r="B5" i="236"/>
  <c r="D5" s="1"/>
  <c r="F53" i="183"/>
  <c r="B7" i="236"/>
  <c r="D7" s="1"/>
  <c r="D54" i="183"/>
  <c r="B5" i="235"/>
  <c r="D5" s="1"/>
  <c r="F54" i="183"/>
  <c r="B7" i="235"/>
  <c r="D7" s="1"/>
  <c r="D55" i="183"/>
  <c r="B5" i="234"/>
  <c r="D5" s="1"/>
  <c r="F55" i="183"/>
  <c r="B7" i="234"/>
  <c r="D7" s="1"/>
  <c r="D56" i="183"/>
  <c r="B5" i="233"/>
  <c r="D5" s="1"/>
  <c r="F56" i="183"/>
  <c r="B7" i="233"/>
  <c r="D7" s="1"/>
  <c r="F7" i="169"/>
  <c r="G7" i="185"/>
  <c r="F7" s="1"/>
  <c r="F9" i="169"/>
  <c r="G9" i="185"/>
  <c r="F9" s="1"/>
  <c r="F11" i="169"/>
  <c r="G11" i="185"/>
  <c r="F11" s="1"/>
  <c r="F13" i="169"/>
  <c r="G13" i="185"/>
  <c r="F13" s="1"/>
  <c r="F15" i="169"/>
  <c r="G15" i="185"/>
  <c r="F15" s="1"/>
  <c r="F17" i="169"/>
  <c r="G17" i="185"/>
  <c r="F17" s="1"/>
  <c r="F19" i="169"/>
  <c r="G19" i="185"/>
  <c r="F19" s="1"/>
  <c r="F21" i="169"/>
  <c r="G21" i="185"/>
  <c r="F21" s="1"/>
  <c r="F23" i="169"/>
  <c r="G23" i="185"/>
  <c r="F23" s="1"/>
  <c r="F25" i="169"/>
  <c r="G25" i="185"/>
  <c r="F25" s="1"/>
  <c r="F27" i="169"/>
  <c r="G27" i="185"/>
  <c r="F27" s="1"/>
  <c r="F29" i="169"/>
  <c r="G29" i="185"/>
  <c r="F29" s="1"/>
  <c r="F31" i="169"/>
  <c r="G31" i="185"/>
  <c r="F31" s="1"/>
  <c r="F33" i="169"/>
  <c r="G33" i="185"/>
  <c r="F33" s="1"/>
  <c r="F35" i="169"/>
  <c r="G35" i="185"/>
  <c r="F35" s="1"/>
  <c r="F37" i="169"/>
  <c r="G37" i="185"/>
  <c r="F37" s="1"/>
  <c r="F39" i="169"/>
  <c r="G39" i="185"/>
  <c r="F39" s="1"/>
  <c r="F41" i="169"/>
  <c r="G41" i="185"/>
  <c r="F41" s="1"/>
  <c r="F43" i="169"/>
  <c r="G43" i="185"/>
  <c r="F43" s="1"/>
  <c r="F45" i="169"/>
  <c r="G45" i="185"/>
  <c r="F45" s="1"/>
  <c r="F47" i="169"/>
  <c r="G47" i="185"/>
  <c r="F47" s="1"/>
  <c r="F49" i="169"/>
  <c r="G49" i="185"/>
  <c r="F49" s="1"/>
  <c r="F51" i="169"/>
  <c r="G51" i="185"/>
  <c r="F51" s="1"/>
  <c r="F53" i="169"/>
  <c r="G53" i="185"/>
  <c r="F53" s="1"/>
  <c r="F55" i="169"/>
  <c r="G55" i="185"/>
  <c r="F55" s="1"/>
  <c r="B14"/>
  <c r="B28" i="174"/>
  <c r="D8" i="179"/>
  <c r="G8" s="1"/>
  <c r="D10"/>
  <c r="G10" s="1"/>
  <c r="D12"/>
  <c r="G12" s="1"/>
  <c r="D14"/>
  <c r="G14" s="1"/>
  <c r="D16"/>
  <c r="G16" s="1"/>
  <c r="D18"/>
  <c r="G18" s="1"/>
  <c r="D20"/>
  <c r="G20" s="1"/>
  <c r="D22"/>
  <c r="G22" s="1"/>
  <c r="D24"/>
  <c r="G24" s="1"/>
  <c r="D26"/>
  <c r="G26" s="1"/>
  <c r="D28"/>
  <c r="G28" s="1"/>
  <c r="D30"/>
  <c r="G30" s="1"/>
  <c r="D32"/>
  <c r="G32" s="1"/>
  <c r="D34"/>
  <c r="G34" s="1"/>
  <c r="D36"/>
  <c r="G36" s="1"/>
  <c r="D38"/>
  <c r="G38" s="1"/>
  <c r="D40"/>
  <c r="G40" s="1"/>
  <c r="D42"/>
  <c r="G42" s="1"/>
  <c r="D44"/>
  <c r="G44" s="1"/>
  <c r="D46"/>
  <c r="G46" s="1"/>
  <c r="D48"/>
  <c r="G48" s="1"/>
  <c r="D50"/>
  <c r="G50" s="1"/>
  <c r="D52"/>
  <c r="G52" s="1"/>
  <c r="D54"/>
  <c r="G54" s="1"/>
  <c r="D56"/>
  <c r="G56" s="1"/>
  <c r="B27" i="174"/>
  <c r="B9" i="188"/>
  <c r="D9" s="1"/>
  <c r="B6" i="173"/>
  <c r="C6" i="184"/>
  <c r="B11" i="188"/>
  <c r="D11" s="1"/>
  <c r="E6" i="184"/>
  <c r="B13" i="188"/>
  <c r="D13" s="1"/>
  <c r="G6" i="184"/>
  <c r="B15" i="188"/>
  <c r="D15" s="1"/>
  <c r="I6" i="184"/>
  <c r="B17" i="188"/>
  <c r="D17" s="1"/>
  <c r="K6" i="184"/>
  <c r="B19" i="188"/>
  <c r="D19" s="1"/>
  <c r="M6" i="184"/>
  <c r="B21" i="188"/>
  <c r="D21" s="1"/>
  <c r="O6" i="184"/>
  <c r="D7"/>
  <c r="B10" i="189"/>
  <c r="D10" s="1"/>
  <c r="F7" i="184"/>
  <c r="B12" i="189"/>
  <c r="D12" s="1"/>
  <c r="H7" i="184"/>
  <c r="B14" i="189"/>
  <c r="D14" s="1"/>
  <c r="J7" i="184"/>
  <c r="B16" i="189"/>
  <c r="D16" s="1"/>
  <c r="L7" i="184"/>
  <c r="B18" i="189"/>
  <c r="D18" s="1"/>
  <c r="N7" i="184"/>
  <c r="B20" i="189"/>
  <c r="D20" s="1"/>
  <c r="C8" i="184"/>
  <c r="B9" i="190"/>
  <c r="D9" s="1"/>
  <c r="B8" i="173"/>
  <c r="E8" i="184"/>
  <c r="B11" i="190"/>
  <c r="D11" s="1"/>
  <c r="G8" i="184"/>
  <c r="B13" i="190"/>
  <c r="D13" s="1"/>
  <c r="I8" i="184"/>
  <c r="B15" i="190"/>
  <c r="D15" s="1"/>
  <c r="K8" i="184"/>
  <c r="B17" i="190"/>
  <c r="D17" s="1"/>
  <c r="M8" i="184"/>
  <c r="B19" i="190"/>
  <c r="D19" s="1"/>
  <c r="B21"/>
  <c r="D21" s="1"/>
  <c r="O8" i="184"/>
  <c r="D9"/>
  <c r="B10" i="191"/>
  <c r="D10" s="1"/>
  <c r="F9" i="184"/>
  <c r="B12" i="191"/>
  <c r="D12" s="1"/>
  <c r="H9" i="184"/>
  <c r="B14" i="191"/>
  <c r="D14" s="1"/>
  <c r="J9" i="184"/>
  <c r="B16" i="191"/>
  <c r="D16" s="1"/>
  <c r="L9" i="184"/>
  <c r="B18" i="191"/>
  <c r="D18" s="1"/>
  <c r="N9" i="184"/>
  <c r="B20" i="191"/>
  <c r="D20" s="1"/>
  <c r="C10" i="184"/>
  <c r="B9" i="192"/>
  <c r="D9" s="1"/>
  <c r="B10" i="173"/>
  <c r="E10" i="184"/>
  <c r="B11" i="192"/>
  <c r="D11" s="1"/>
  <c r="G10" i="184"/>
  <c r="B13" i="192"/>
  <c r="D13" s="1"/>
  <c r="I10" i="184"/>
  <c r="B15" i="192"/>
  <c r="D15" s="1"/>
  <c r="K10" i="184"/>
  <c r="B17" i="192"/>
  <c r="D17" s="1"/>
  <c r="M10" i="184"/>
  <c r="B19" i="192"/>
  <c r="D19" s="1"/>
  <c r="B21"/>
  <c r="D21" s="1"/>
  <c r="O10" i="184"/>
  <c r="D11"/>
  <c r="B10" i="193"/>
  <c r="D10" s="1"/>
  <c r="F11" i="184"/>
  <c r="B12" i="193"/>
  <c r="D12" s="1"/>
  <c r="H11" i="184"/>
  <c r="B14" i="193"/>
  <c r="D14" s="1"/>
  <c r="J11" i="184"/>
  <c r="B16" i="193"/>
  <c r="D16" s="1"/>
  <c r="L11" i="184"/>
  <c r="B18" i="193"/>
  <c r="D18" s="1"/>
  <c r="N11" i="184"/>
  <c r="B20" i="193"/>
  <c r="D20" s="1"/>
  <c r="C12" i="184"/>
  <c r="B9" i="194"/>
  <c r="D9" s="1"/>
  <c r="B12" i="173"/>
  <c r="E12" i="184"/>
  <c r="B11" i="194"/>
  <c r="D11" s="1"/>
  <c r="G12" i="184"/>
  <c r="B13" i="194"/>
  <c r="D13" s="1"/>
  <c r="I12" i="184"/>
  <c r="B15" i="194"/>
  <c r="D15" s="1"/>
  <c r="K12" i="184"/>
  <c r="B17" i="194"/>
  <c r="D17" s="1"/>
  <c r="M12" i="184"/>
  <c r="B19" i="194"/>
  <c r="D19" s="1"/>
  <c r="B21"/>
  <c r="D21" s="1"/>
  <c r="O12" i="184"/>
  <c r="D13"/>
  <c r="B10" i="195"/>
  <c r="D10" s="1"/>
  <c r="F13" i="184"/>
  <c r="B12" i="195"/>
  <c r="D12" s="1"/>
  <c r="H13" i="184"/>
  <c r="B14" i="195"/>
  <c r="D14" s="1"/>
  <c r="J13" i="184"/>
  <c r="B16" i="195"/>
  <c r="D16" s="1"/>
  <c r="L13" i="184"/>
  <c r="B18" i="195"/>
  <c r="D18" s="1"/>
  <c r="N13" i="184"/>
  <c r="B20" i="195"/>
  <c r="D20" s="1"/>
  <c r="C14" i="184"/>
  <c r="B9" i="196"/>
  <c r="D9" s="1"/>
  <c r="B14" i="173"/>
  <c r="E14" i="184"/>
  <c r="B11" i="196"/>
  <c r="D11" s="1"/>
  <c r="G14" i="184"/>
  <c r="B13" i="196"/>
  <c r="D13" s="1"/>
  <c r="I14" i="184"/>
  <c r="B15" i="196"/>
  <c r="D15" s="1"/>
  <c r="K14" i="184"/>
  <c r="B17" i="196"/>
  <c r="D17" s="1"/>
  <c r="M14" i="184"/>
  <c r="B19" i="196"/>
  <c r="D19" s="1"/>
  <c r="B21"/>
  <c r="D21" s="1"/>
  <c r="O14" i="184"/>
  <c r="D15"/>
  <c r="B10" i="197"/>
  <c r="D10" s="1"/>
  <c r="F15" i="184"/>
  <c r="B12" i="197"/>
  <c r="D12" s="1"/>
  <c r="H15" i="184"/>
  <c r="B14" i="197"/>
  <c r="D14" s="1"/>
  <c r="J15" i="184"/>
  <c r="B16" i="197"/>
  <c r="D16" s="1"/>
  <c r="L15" i="184"/>
  <c r="B18" i="197"/>
  <c r="D18" s="1"/>
  <c r="N15" i="184"/>
  <c r="B20" i="197"/>
  <c r="D20" s="1"/>
  <c r="C16" i="184"/>
  <c r="B9" i="198"/>
  <c r="D9" s="1"/>
  <c r="B16" i="173"/>
  <c r="E16" i="184"/>
  <c r="B11" i="198"/>
  <c r="D11" s="1"/>
  <c r="G16" i="184"/>
  <c r="B13" i="198"/>
  <c r="D13" s="1"/>
  <c r="I16" i="184"/>
  <c r="B15" i="198"/>
  <c r="D15" s="1"/>
  <c r="K16" i="184"/>
  <c r="B17" i="198"/>
  <c r="D17" s="1"/>
  <c r="M16" i="184"/>
  <c r="B19" i="198"/>
  <c r="D19" s="1"/>
  <c r="B21"/>
  <c r="D21" s="1"/>
  <c r="O16" i="184"/>
  <c r="D17"/>
  <c r="B10" i="199"/>
  <c r="D10" s="1"/>
  <c r="F17" i="184"/>
  <c r="B12" i="199"/>
  <c r="D12" s="1"/>
  <c r="H17" i="184"/>
  <c r="B14" i="199"/>
  <c r="D14" s="1"/>
  <c r="J17" i="184"/>
  <c r="B16" i="199"/>
  <c r="D16" s="1"/>
  <c r="B10" i="188"/>
  <c r="D10" s="1"/>
  <c r="D6" i="184"/>
  <c r="B12" i="188"/>
  <c r="D12" s="1"/>
  <c r="F6" i="184"/>
  <c r="B14" i="188"/>
  <c r="D14" s="1"/>
  <c r="H6" i="184"/>
  <c r="B16" i="188"/>
  <c r="D16" s="1"/>
  <c r="J6" i="184"/>
  <c r="B18" i="188"/>
  <c r="D18" s="1"/>
  <c r="L6" i="184"/>
  <c r="B20" i="188"/>
  <c r="D20" s="1"/>
  <c r="N6" i="184"/>
  <c r="C7"/>
  <c r="B9" i="189"/>
  <c r="D9" s="1"/>
  <c r="B7" i="173"/>
  <c r="E7" i="184"/>
  <c r="B11" i="189"/>
  <c r="D11" s="1"/>
  <c r="G7" i="184"/>
  <c r="B13" i="189"/>
  <c r="D13" s="1"/>
  <c r="I7" i="184"/>
  <c r="B15" i="189"/>
  <c r="D15" s="1"/>
  <c r="K7" i="184"/>
  <c r="B17" i="189"/>
  <c r="D17" s="1"/>
  <c r="M7" i="184"/>
  <c r="B19" i="189"/>
  <c r="D19" s="1"/>
  <c r="B21"/>
  <c r="D21" s="1"/>
  <c r="O7" i="184"/>
  <c r="D8"/>
  <c r="B10" i="190"/>
  <c r="D10" s="1"/>
  <c r="F8" i="184"/>
  <c r="B12" i="190"/>
  <c r="D12" s="1"/>
  <c r="H8" i="184"/>
  <c r="B14" i="190"/>
  <c r="D14" s="1"/>
  <c r="J8" i="184"/>
  <c r="B16" i="190"/>
  <c r="D16" s="1"/>
  <c r="L8" i="184"/>
  <c r="B18" i="190"/>
  <c r="D18" s="1"/>
  <c r="N8" i="184"/>
  <c r="B20" i="190"/>
  <c r="D20" s="1"/>
  <c r="C9" i="184"/>
  <c r="B9" i="191"/>
  <c r="D9" s="1"/>
  <c r="B9" i="173"/>
  <c r="E9" i="184"/>
  <c r="B11" i="191"/>
  <c r="D11" s="1"/>
  <c r="G9" i="184"/>
  <c r="B13" i="191"/>
  <c r="D13" s="1"/>
  <c r="I9" i="184"/>
  <c r="B15" i="191"/>
  <c r="D15" s="1"/>
  <c r="K9" i="184"/>
  <c r="B17" i="191"/>
  <c r="D17" s="1"/>
  <c r="M9" i="184"/>
  <c r="B19" i="191"/>
  <c r="D19" s="1"/>
  <c r="B21"/>
  <c r="D21" s="1"/>
  <c r="O9" i="184"/>
  <c r="D10"/>
  <c r="B10" i="192"/>
  <c r="D10" s="1"/>
  <c r="F10" i="184"/>
  <c r="B12" i="192"/>
  <c r="D12" s="1"/>
  <c r="H10" i="184"/>
  <c r="B14" i="192"/>
  <c r="D14" s="1"/>
  <c r="J10" i="184"/>
  <c r="B16" i="192"/>
  <c r="D16" s="1"/>
  <c r="L10" i="184"/>
  <c r="B18" i="192"/>
  <c r="D18" s="1"/>
  <c r="N10" i="184"/>
  <c r="B20" i="192"/>
  <c r="D20" s="1"/>
  <c r="C11" i="184"/>
  <c r="B9" i="193"/>
  <c r="D9" s="1"/>
  <c r="B11" i="173"/>
  <c r="E11" i="184"/>
  <c r="B11" i="193"/>
  <c r="D11" s="1"/>
  <c r="G11" i="184"/>
  <c r="B13" i="193"/>
  <c r="D13" s="1"/>
  <c r="I11" i="184"/>
  <c r="B15" i="193"/>
  <c r="D15" s="1"/>
  <c r="K11" i="184"/>
  <c r="B17" i="193"/>
  <c r="D17" s="1"/>
  <c r="M11" i="184"/>
  <c r="B19" i="193"/>
  <c r="D19" s="1"/>
  <c r="B21"/>
  <c r="D21" s="1"/>
  <c r="O11" i="184"/>
  <c r="D12"/>
  <c r="B10" i="194"/>
  <c r="D10" s="1"/>
  <c r="F12" i="184"/>
  <c r="B12" i="194"/>
  <c r="D12" s="1"/>
  <c r="H12" i="184"/>
  <c r="B14" i="194"/>
  <c r="D14" s="1"/>
  <c r="J12" i="184"/>
  <c r="B16" i="194"/>
  <c r="D16" s="1"/>
  <c r="L12" i="184"/>
  <c r="B18" i="194"/>
  <c r="D18" s="1"/>
  <c r="N12" i="184"/>
  <c r="B20" i="194"/>
  <c r="D20" s="1"/>
  <c r="C13" i="184"/>
  <c r="B9" i="195"/>
  <c r="D9" s="1"/>
  <c r="B13" i="173"/>
  <c r="E13" i="184"/>
  <c r="B11" i="195"/>
  <c r="D11" s="1"/>
  <c r="G13" i="184"/>
  <c r="B13" i="195"/>
  <c r="D13" s="1"/>
  <c r="I13" i="184"/>
  <c r="B15" i="195"/>
  <c r="D15" s="1"/>
  <c r="K13" i="184"/>
  <c r="B17" i="195"/>
  <c r="D17" s="1"/>
  <c r="M13" i="184"/>
  <c r="B19" i="195"/>
  <c r="D19" s="1"/>
  <c r="B21"/>
  <c r="D21" s="1"/>
  <c r="O13" i="184"/>
  <c r="D14"/>
  <c r="B10" i="196"/>
  <c r="D10" s="1"/>
  <c r="F14" i="184"/>
  <c r="B12" i="196"/>
  <c r="D12" s="1"/>
  <c r="H14" i="184"/>
  <c r="B14" i="196"/>
  <c r="D14" s="1"/>
  <c r="J14" i="184"/>
  <c r="B16" i="196"/>
  <c r="D16" s="1"/>
  <c r="L14" i="184"/>
  <c r="B18" i="196"/>
  <c r="D18" s="1"/>
  <c r="N14" i="184"/>
  <c r="B20" i="196"/>
  <c r="D20" s="1"/>
  <c r="C15" i="184"/>
  <c r="B9" i="197"/>
  <c r="D9" s="1"/>
  <c r="B15" i="173"/>
  <c r="E15" i="184"/>
  <c r="B11" i="197"/>
  <c r="D11" s="1"/>
  <c r="G15" i="184"/>
  <c r="B13" i="197"/>
  <c r="D13" s="1"/>
  <c r="I15" i="184"/>
  <c r="B15" i="197"/>
  <c r="D15" s="1"/>
  <c r="K15" i="184"/>
  <c r="B17" i="197"/>
  <c r="D17" s="1"/>
  <c r="M15" i="184"/>
  <c r="B19" i="197"/>
  <c r="D19" s="1"/>
  <c r="B21"/>
  <c r="D21" s="1"/>
  <c r="O15" i="184"/>
  <c r="D16"/>
  <c r="B10" i="198"/>
  <c r="D10" s="1"/>
  <c r="F16" i="184"/>
  <c r="B12" i="198"/>
  <c r="D12" s="1"/>
  <c r="H16" i="184"/>
  <c r="B14" i="198"/>
  <c r="D14" s="1"/>
  <c r="J16" i="184"/>
  <c r="B16" i="198"/>
  <c r="D16" s="1"/>
  <c r="L16" i="184"/>
  <c r="B18" i="198"/>
  <c r="D18" s="1"/>
  <c r="N16" i="184"/>
  <c r="B20" i="198"/>
  <c r="D20" s="1"/>
  <c r="C17" i="184"/>
  <c r="B9" i="199"/>
  <c r="D9" s="1"/>
  <c r="B17" i="173"/>
  <c r="D17" i="171" s="1"/>
  <c r="E17" i="184"/>
  <c r="B11" i="199"/>
  <c r="D11" s="1"/>
  <c r="G17" i="184"/>
  <c r="B13" i="199"/>
  <c r="D13" s="1"/>
  <c r="I17" i="184"/>
  <c r="B15" i="199"/>
  <c r="D15" s="1"/>
  <c r="K17" i="184"/>
  <c r="B17" i="199"/>
  <c r="D17" s="1"/>
  <c r="M17" i="184"/>
  <c r="B19" i="199"/>
  <c r="B21"/>
  <c r="D21" s="1"/>
  <c r="O17" i="184"/>
  <c r="D18"/>
  <c r="B10" i="200"/>
  <c r="D10" s="1"/>
  <c r="F18" i="184"/>
  <c r="B12" i="200"/>
  <c r="D12" s="1"/>
  <c r="H18" i="184"/>
  <c r="B14" i="200"/>
  <c r="D14" s="1"/>
  <c r="J18" i="184"/>
  <c r="B16" i="200"/>
  <c r="D16" s="1"/>
  <c r="L18" i="184"/>
  <c r="B18" i="200"/>
  <c r="D18" s="1"/>
  <c r="N18" i="184"/>
  <c r="B20" i="200"/>
  <c r="D20" s="1"/>
  <c r="L17" i="184"/>
  <c r="B18" i="199"/>
  <c r="D18" s="1"/>
  <c r="N17" i="184"/>
  <c r="B20" i="199"/>
  <c r="D20" s="1"/>
  <c r="C18" i="184"/>
  <c r="B9" i="200"/>
  <c r="D9" s="1"/>
  <c r="B18" i="173"/>
  <c r="E18" i="184"/>
  <c r="B11" i="200"/>
  <c r="D11" s="1"/>
  <c r="G18" i="184"/>
  <c r="B13" i="200"/>
  <c r="D13" s="1"/>
  <c r="I18" i="184"/>
  <c r="B15" i="200"/>
  <c r="D15" s="1"/>
  <c r="K18" i="184"/>
  <c r="B17" i="200"/>
  <c r="D17" s="1"/>
  <c r="M18" i="184"/>
  <c r="B19" i="200"/>
  <c r="D19" s="1"/>
  <c r="B21"/>
  <c r="D21" s="1"/>
  <c r="O18" i="184"/>
  <c r="D19"/>
  <c r="B10" i="201"/>
  <c r="D10" s="1"/>
  <c r="F19" i="184"/>
  <c r="B12" i="201"/>
  <c r="D12" s="1"/>
  <c r="H19" i="184"/>
  <c r="B14" i="201"/>
  <c r="D14" s="1"/>
  <c r="J19" i="184"/>
  <c r="B16" i="201"/>
  <c r="D16" s="1"/>
  <c r="L19" i="184"/>
  <c r="B18" i="201"/>
  <c r="D18" s="1"/>
  <c r="N19" i="184"/>
  <c r="B20" i="201"/>
  <c r="D20" s="1"/>
  <c r="C20" i="184"/>
  <c r="B9" i="202"/>
  <c r="D9" s="1"/>
  <c r="B20" i="173"/>
  <c r="E20" i="184"/>
  <c r="B11" i="202"/>
  <c r="D11" s="1"/>
  <c r="G20" i="184"/>
  <c r="B13" i="202"/>
  <c r="D13" s="1"/>
  <c r="I20" i="184"/>
  <c r="B15" i="202"/>
  <c r="D15" s="1"/>
  <c r="K20" i="184"/>
  <c r="B17" i="202"/>
  <c r="D17" s="1"/>
  <c r="M20" i="184"/>
  <c r="B19" i="202"/>
  <c r="D19" s="1"/>
  <c r="B21"/>
  <c r="D21" s="1"/>
  <c r="O20" i="184"/>
  <c r="D21"/>
  <c r="B10" i="203"/>
  <c r="D10" s="1"/>
  <c r="F21" i="184"/>
  <c r="B12" i="203"/>
  <c r="D12" s="1"/>
  <c r="H21" i="184"/>
  <c r="B14" i="203"/>
  <c r="D14" s="1"/>
  <c r="J21" i="184"/>
  <c r="B16" i="203"/>
  <c r="D16" s="1"/>
  <c r="L21" i="184"/>
  <c r="B18" i="203"/>
  <c r="D18" s="1"/>
  <c r="N21" i="184"/>
  <c r="B20" i="203"/>
  <c r="D20" s="1"/>
  <c r="C22" i="184"/>
  <c r="B9" i="204"/>
  <c r="D9" s="1"/>
  <c r="B22" i="173"/>
  <c r="E22" i="184"/>
  <c r="B11" i="204"/>
  <c r="D11" s="1"/>
  <c r="G22" i="184"/>
  <c r="B13" i="204"/>
  <c r="D13" s="1"/>
  <c r="I22" i="184"/>
  <c r="B15" i="204"/>
  <c r="D15" s="1"/>
  <c r="K22" i="184"/>
  <c r="B17" i="204"/>
  <c r="D17" s="1"/>
  <c r="M22" i="184"/>
  <c r="B19" i="204"/>
  <c r="D19" s="1"/>
  <c r="B21"/>
  <c r="D21" s="1"/>
  <c r="O22" i="184"/>
  <c r="D23"/>
  <c r="B10" i="205"/>
  <c r="D10" s="1"/>
  <c r="F23" i="184"/>
  <c r="B12" i="205"/>
  <c r="D12" s="1"/>
  <c r="H23" i="184"/>
  <c r="B14" i="205"/>
  <c r="D14" s="1"/>
  <c r="J23" i="184"/>
  <c r="B16" i="205"/>
  <c r="D16" s="1"/>
  <c r="L23" i="184"/>
  <c r="B18" i="205"/>
  <c r="D18" s="1"/>
  <c r="N23" i="184"/>
  <c r="B20" i="205"/>
  <c r="D20" s="1"/>
  <c r="C24" i="184"/>
  <c r="B9" i="215"/>
  <c r="D9" s="1"/>
  <c r="B24" i="173"/>
  <c r="E24" i="184"/>
  <c r="B11" i="215"/>
  <c r="D11" s="1"/>
  <c r="G24" i="184"/>
  <c r="B13" i="215"/>
  <c r="D13" s="1"/>
  <c r="I24" i="184"/>
  <c r="B15" i="215"/>
  <c r="D15" s="1"/>
  <c r="K24" i="184"/>
  <c r="B17" i="215"/>
  <c r="D17" s="1"/>
  <c r="M24" i="184"/>
  <c r="B19" i="215"/>
  <c r="D19" s="1"/>
  <c r="B21"/>
  <c r="D21" s="1"/>
  <c r="O24" i="184"/>
  <c r="D25"/>
  <c r="B10" i="214"/>
  <c r="D10" s="1"/>
  <c r="F25" i="184"/>
  <c r="B12" i="214"/>
  <c r="D12" s="1"/>
  <c r="H25" i="184"/>
  <c r="B14" i="214"/>
  <c r="D14" s="1"/>
  <c r="J25" i="184"/>
  <c r="B16" i="214"/>
  <c r="D16" s="1"/>
  <c r="L25" i="184"/>
  <c r="B18" i="214"/>
  <c r="D18" s="1"/>
  <c r="N25" i="184"/>
  <c r="B20" i="214"/>
  <c r="D20" s="1"/>
  <c r="C26" i="184"/>
  <c r="B9" i="213"/>
  <c r="D9" s="1"/>
  <c r="B26" i="173"/>
  <c r="E26" i="184"/>
  <c r="B11" i="213"/>
  <c r="D11" s="1"/>
  <c r="G26" i="184"/>
  <c r="B13" i="213"/>
  <c r="D13" s="1"/>
  <c r="I26" i="184"/>
  <c r="B15" i="213"/>
  <c r="D15" s="1"/>
  <c r="K26" i="184"/>
  <c r="B17" i="213"/>
  <c r="D17" s="1"/>
  <c r="M26" i="184"/>
  <c r="B19" i="213"/>
  <c r="D19" s="1"/>
  <c r="B21"/>
  <c r="D21" s="1"/>
  <c r="O26" i="184"/>
  <c r="D27"/>
  <c r="B10" i="212"/>
  <c r="D10" s="1"/>
  <c r="F27" i="184"/>
  <c r="B12" i="212"/>
  <c r="D12" s="1"/>
  <c r="H27" i="184"/>
  <c r="B14" i="212"/>
  <c r="D14" s="1"/>
  <c r="J27" i="184"/>
  <c r="B16" i="212"/>
  <c r="D16" s="1"/>
  <c r="L27" i="184"/>
  <c r="B18" i="212"/>
  <c r="D18" s="1"/>
  <c r="N27" i="184"/>
  <c r="B20" i="212"/>
  <c r="D20" s="1"/>
  <c r="C28" i="184"/>
  <c r="B9" i="211"/>
  <c r="D9" s="1"/>
  <c r="B28" i="173"/>
  <c r="E28" i="184"/>
  <c r="B11" i="211"/>
  <c r="D11" s="1"/>
  <c r="G28" i="184"/>
  <c r="B13" i="211"/>
  <c r="D13" s="1"/>
  <c r="I28" i="184"/>
  <c r="B15" i="211"/>
  <c r="D15" s="1"/>
  <c r="K28" i="184"/>
  <c r="B17" i="211"/>
  <c r="D17" s="1"/>
  <c r="M28" i="184"/>
  <c r="B19" i="211"/>
  <c r="D19" s="1"/>
  <c r="B21"/>
  <c r="D21" s="1"/>
  <c r="O28" i="184"/>
  <c r="D29"/>
  <c r="B10" i="210"/>
  <c r="D10" s="1"/>
  <c r="F29" i="184"/>
  <c r="B12" i="210"/>
  <c r="D12" s="1"/>
  <c r="H29" i="184"/>
  <c r="B14" i="210"/>
  <c r="D14" s="1"/>
  <c r="J29" i="184"/>
  <c r="B16" i="210"/>
  <c r="D16" s="1"/>
  <c r="L29" i="184"/>
  <c r="B18" i="210"/>
  <c r="D18" s="1"/>
  <c r="N29" i="184"/>
  <c r="B20" i="210"/>
  <c r="D20" s="1"/>
  <c r="C30" i="184"/>
  <c r="B9" i="209"/>
  <c r="D9" s="1"/>
  <c r="B30" i="173"/>
  <c r="D30" i="171" s="1"/>
  <c r="E30" i="184"/>
  <c r="B11" i="209"/>
  <c r="D11" s="1"/>
  <c r="G30" i="184"/>
  <c r="B13" i="209"/>
  <c r="D13" s="1"/>
  <c r="I30" i="184"/>
  <c r="B15" i="209"/>
  <c r="D15" s="1"/>
  <c r="K30" i="184"/>
  <c r="B17" i="209"/>
  <c r="D17" s="1"/>
  <c r="M30" i="184"/>
  <c r="B19" i="209"/>
  <c r="D19" s="1"/>
  <c r="B21"/>
  <c r="O30" i="184"/>
  <c r="D31"/>
  <c r="B10" i="208"/>
  <c r="D10" s="1"/>
  <c r="F31" i="184"/>
  <c r="B12" i="208"/>
  <c r="D12" s="1"/>
  <c r="H31" i="184"/>
  <c r="B14" i="208"/>
  <c r="D14" s="1"/>
  <c r="J31" i="184"/>
  <c r="B16" i="208"/>
  <c r="D16" s="1"/>
  <c r="L31" i="184"/>
  <c r="B18" i="208"/>
  <c r="D18" s="1"/>
  <c r="N31" i="184"/>
  <c r="B20" i="208"/>
  <c r="D20" s="1"/>
  <c r="C32" i="184"/>
  <c r="B9" i="207"/>
  <c r="D9" s="1"/>
  <c r="B32" i="173"/>
  <c r="D32" i="171" s="1"/>
  <c r="E32" i="184"/>
  <c r="B11" i="207"/>
  <c r="D11" s="1"/>
  <c r="G32" i="184"/>
  <c r="B13" i="207"/>
  <c r="D13" s="1"/>
  <c r="I32" i="184"/>
  <c r="B15" i="207"/>
  <c r="D15" s="1"/>
  <c r="K32" i="184"/>
  <c r="B17" i="207"/>
  <c r="D17" s="1"/>
  <c r="M32" i="184"/>
  <c r="B19" i="207"/>
  <c r="D19" s="1"/>
  <c r="B21"/>
  <c r="O32" i="184"/>
  <c r="D33"/>
  <c r="B10" i="206"/>
  <c r="D10" s="1"/>
  <c r="F33" i="184"/>
  <c r="B12" i="206"/>
  <c r="D12" s="1"/>
  <c r="H33" i="184"/>
  <c r="B14" i="206"/>
  <c r="D14" s="1"/>
  <c r="J33" i="184"/>
  <c r="B16" i="206"/>
  <c r="D16" s="1"/>
  <c r="L33" i="184"/>
  <c r="B18" i="206"/>
  <c r="D18" s="1"/>
  <c r="N33" i="184"/>
  <c r="B20" i="206"/>
  <c r="D20" s="1"/>
  <c r="C34" i="184"/>
  <c r="B9" i="216"/>
  <c r="D9" s="1"/>
  <c r="B34" i="173"/>
  <c r="D34" i="171" s="1"/>
  <c r="E34" i="184"/>
  <c r="B11" i="216"/>
  <c r="D11" s="1"/>
  <c r="G34" i="184"/>
  <c r="B13" i="216"/>
  <c r="D13" s="1"/>
  <c r="I34" i="184"/>
  <c r="B15" i="216"/>
  <c r="D15" s="1"/>
  <c r="K34" i="184"/>
  <c r="B17" i="216"/>
  <c r="D17" s="1"/>
  <c r="M34" i="184"/>
  <c r="B19" i="216"/>
  <c r="D19" s="1"/>
  <c r="B21"/>
  <c r="O34" i="184"/>
  <c r="D35"/>
  <c r="B10" i="217"/>
  <c r="D10" s="1"/>
  <c r="F35" i="184"/>
  <c r="B12" i="217"/>
  <c r="D12" s="1"/>
  <c r="H35" i="184"/>
  <c r="B14" i="217"/>
  <c r="D14" s="1"/>
  <c r="J35" i="184"/>
  <c r="B16" i="217"/>
  <c r="D16" s="1"/>
  <c r="L35" i="184"/>
  <c r="B18" i="217"/>
  <c r="D18" s="1"/>
  <c r="N35" i="184"/>
  <c r="B20" i="217"/>
  <c r="D20" s="1"/>
  <c r="C36" i="184"/>
  <c r="B9" i="218"/>
  <c r="D9" s="1"/>
  <c r="B36" i="173"/>
  <c r="D36" i="171" s="1"/>
  <c r="E36" i="184"/>
  <c r="B11" i="218"/>
  <c r="D11" s="1"/>
  <c r="G36" i="184"/>
  <c r="B13" i="218"/>
  <c r="D13" s="1"/>
  <c r="I36" i="184"/>
  <c r="B15" i="218"/>
  <c r="D15" s="1"/>
  <c r="K36" i="184"/>
  <c r="B17" i="218"/>
  <c r="D17" s="1"/>
  <c r="M36" i="184"/>
  <c r="B19" i="218"/>
  <c r="D19" s="1"/>
  <c r="B21"/>
  <c r="O36" i="184"/>
  <c r="D37"/>
  <c r="B10" i="219"/>
  <c r="D10" s="1"/>
  <c r="F37" i="184"/>
  <c r="B12" i="219"/>
  <c r="D12" s="1"/>
  <c r="H37" i="184"/>
  <c r="B14" i="219"/>
  <c r="D14" s="1"/>
  <c r="J37" i="184"/>
  <c r="B16" i="219"/>
  <c r="D16" s="1"/>
  <c r="L37" i="184"/>
  <c r="B18" i="219"/>
  <c r="D18" s="1"/>
  <c r="N37" i="184"/>
  <c r="B20" i="219"/>
  <c r="D20" s="1"/>
  <c r="C38" i="184"/>
  <c r="B9" i="238"/>
  <c r="D9" s="1"/>
  <c r="B38" i="173"/>
  <c r="D38" i="171" s="1"/>
  <c r="E38" i="184"/>
  <c r="B11" i="238"/>
  <c r="D11" s="1"/>
  <c r="G38" i="184"/>
  <c r="B13" i="238"/>
  <c r="D13" s="1"/>
  <c r="I38" i="184"/>
  <c r="B15" i="238"/>
  <c r="D15" s="1"/>
  <c r="K38" i="184"/>
  <c r="B17" i="238"/>
  <c r="D17" s="1"/>
  <c r="M38" i="184"/>
  <c r="B19" i="238"/>
  <c r="D19" s="1"/>
  <c r="B21"/>
  <c r="O38" i="184"/>
  <c r="D39"/>
  <c r="B10" i="220"/>
  <c r="D10" s="1"/>
  <c r="F39" i="184"/>
  <c r="B12" i="220"/>
  <c r="D12" s="1"/>
  <c r="H39" i="184"/>
  <c r="B14" i="220"/>
  <c r="D14" s="1"/>
  <c r="J39" i="184"/>
  <c r="B16" i="220"/>
  <c r="D16" s="1"/>
  <c r="L39" i="184"/>
  <c r="B18" i="220"/>
  <c r="D18" s="1"/>
  <c r="N39" i="184"/>
  <c r="B20" i="220"/>
  <c r="D20" s="1"/>
  <c r="C40" i="184"/>
  <c r="B9" i="221"/>
  <c r="D9" s="1"/>
  <c r="B40" i="173"/>
  <c r="D40" i="171" s="1"/>
  <c r="E40" i="184"/>
  <c r="B11" i="221"/>
  <c r="D11" s="1"/>
  <c r="G40" i="184"/>
  <c r="B13" i="221"/>
  <c r="D13" s="1"/>
  <c r="I40" i="184"/>
  <c r="B15" i="221"/>
  <c r="D15" s="1"/>
  <c r="K40" i="184"/>
  <c r="B17" i="221"/>
  <c r="D17" s="1"/>
  <c r="M40" i="184"/>
  <c r="B19" i="221"/>
  <c r="D19" s="1"/>
  <c r="B21"/>
  <c r="O40" i="184"/>
  <c r="D41"/>
  <c r="B10" i="231"/>
  <c r="D10" s="1"/>
  <c r="F41" i="184"/>
  <c r="B12" i="231"/>
  <c r="D12" s="1"/>
  <c r="H41" i="184"/>
  <c r="B14" i="231"/>
  <c r="D14" s="1"/>
  <c r="J41" i="184"/>
  <c r="B16" i="231"/>
  <c r="D16" s="1"/>
  <c r="L41" i="184"/>
  <c r="B18" i="231"/>
  <c r="D18" s="1"/>
  <c r="N41" i="184"/>
  <c r="B20" i="231"/>
  <c r="D20" s="1"/>
  <c r="C42" i="184"/>
  <c r="B9" i="222"/>
  <c r="D9" s="1"/>
  <c r="B42" i="173"/>
  <c r="D42" i="171" s="1"/>
  <c r="E42" i="184"/>
  <c r="B11" i="222"/>
  <c r="D11" s="1"/>
  <c r="G42" i="184"/>
  <c r="B13" i="222"/>
  <c r="D13" s="1"/>
  <c r="I42" i="184"/>
  <c r="B15" i="222"/>
  <c r="D15" s="1"/>
  <c r="K42" i="184"/>
  <c r="B17" i="222"/>
  <c r="D17" s="1"/>
  <c r="M42" i="184"/>
  <c r="B19" i="222"/>
  <c r="D19" s="1"/>
  <c r="B21"/>
  <c r="O42" i="184"/>
  <c r="D43"/>
  <c r="B10" i="230"/>
  <c r="D10" s="1"/>
  <c r="F43" i="184"/>
  <c r="B12" i="230"/>
  <c r="D12" s="1"/>
  <c r="H43" i="184"/>
  <c r="B14" i="230"/>
  <c r="D14" s="1"/>
  <c r="J43" i="184"/>
  <c r="B16" i="230"/>
  <c r="D16" s="1"/>
  <c r="L43" i="184"/>
  <c r="B18" i="230"/>
  <c r="D18" s="1"/>
  <c r="N43" i="184"/>
  <c r="B20" i="230"/>
  <c r="D20" s="1"/>
  <c r="C44" i="184"/>
  <c r="B9" i="229"/>
  <c r="D9" s="1"/>
  <c r="B44" i="173"/>
  <c r="D44" i="171" s="1"/>
  <c r="E44" i="184"/>
  <c r="B11" i="229"/>
  <c r="D11" s="1"/>
  <c r="G44" i="184"/>
  <c r="B13" i="229"/>
  <c r="D13" s="1"/>
  <c r="I44" i="184"/>
  <c r="B15" i="229"/>
  <c r="D15" s="1"/>
  <c r="K44" i="184"/>
  <c r="B17" i="229"/>
  <c r="D17" s="1"/>
  <c r="M44" i="184"/>
  <c r="B19" i="229"/>
  <c r="D19" s="1"/>
  <c r="B21"/>
  <c r="O44" i="184"/>
  <c r="D45"/>
  <c r="B10" i="228"/>
  <c r="D10" s="1"/>
  <c r="F45" i="184"/>
  <c r="B12" i="228"/>
  <c r="D12" s="1"/>
  <c r="H45" i="184"/>
  <c r="B14" i="228"/>
  <c r="D14" s="1"/>
  <c r="J45" i="184"/>
  <c r="B16" i="228"/>
  <c r="D16" s="1"/>
  <c r="L45" i="184"/>
  <c r="B18" i="228"/>
  <c r="D18" s="1"/>
  <c r="N45" i="184"/>
  <c r="B20" i="228"/>
  <c r="D20" s="1"/>
  <c r="C46" i="184"/>
  <c r="B9" i="227"/>
  <c r="D9" s="1"/>
  <c r="B46" i="173"/>
  <c r="D46" i="171" s="1"/>
  <c r="E46" i="184"/>
  <c r="B11" i="227"/>
  <c r="D11" s="1"/>
  <c r="G46" i="184"/>
  <c r="B13" i="227"/>
  <c r="D13" s="1"/>
  <c r="I46" i="184"/>
  <c r="B15" i="227"/>
  <c r="D15" s="1"/>
  <c r="K46" i="184"/>
  <c r="B17" i="227"/>
  <c r="D17" s="1"/>
  <c r="M46" i="184"/>
  <c r="B19" i="227"/>
  <c r="D19" s="1"/>
  <c r="B21"/>
  <c r="O46" i="184"/>
  <c r="D47"/>
  <c r="B10" i="226"/>
  <c r="D10" s="1"/>
  <c r="F47" i="184"/>
  <c r="B12" i="226"/>
  <c r="D12" s="1"/>
  <c r="H47" i="184"/>
  <c r="B14" i="226"/>
  <c r="D14" s="1"/>
  <c r="J47" i="184"/>
  <c r="B16" i="226"/>
  <c r="D16" s="1"/>
  <c r="L47" i="184"/>
  <c r="B18" i="226"/>
  <c r="D18" s="1"/>
  <c r="N47" i="184"/>
  <c r="B20" i="226"/>
  <c r="D20" s="1"/>
  <c r="C48" i="184"/>
  <c r="B9" i="225"/>
  <c r="D9" s="1"/>
  <c r="B48" i="173"/>
  <c r="D48" i="171" s="1"/>
  <c r="E48" i="184"/>
  <c r="B11" i="225"/>
  <c r="D11" s="1"/>
  <c r="G48" i="184"/>
  <c r="B13" i="225"/>
  <c r="D13" s="1"/>
  <c r="I48" i="184"/>
  <c r="B15" i="225"/>
  <c r="D15" s="1"/>
  <c r="K48" i="184"/>
  <c r="B17" i="225"/>
  <c r="D17" s="1"/>
  <c r="M48" i="184"/>
  <c r="B19" i="225"/>
  <c r="D19" s="1"/>
  <c r="B21"/>
  <c r="O48" i="184"/>
  <c r="D49"/>
  <c r="B10" i="224"/>
  <c r="D10" s="1"/>
  <c r="F49" i="184"/>
  <c r="B12" i="224"/>
  <c r="D12" s="1"/>
  <c r="H49" i="184"/>
  <c r="B14" i="224"/>
  <c r="D14" s="1"/>
  <c r="J49" i="184"/>
  <c r="B16" i="224"/>
  <c r="D16" s="1"/>
  <c r="L49" i="184"/>
  <c r="B18" i="224"/>
  <c r="D18" s="1"/>
  <c r="N49" i="184"/>
  <c r="B20" i="224"/>
  <c r="D20" s="1"/>
  <c r="C50" i="184"/>
  <c r="B9" i="223"/>
  <c r="D9" s="1"/>
  <c r="B50" i="173"/>
  <c r="D50" i="171" s="1"/>
  <c r="E50" i="184"/>
  <c r="B11" i="223"/>
  <c r="D11" s="1"/>
  <c r="G50" i="184"/>
  <c r="B13" i="223"/>
  <c r="D13" s="1"/>
  <c r="I50" i="184"/>
  <c r="B15" i="223"/>
  <c r="D15" s="1"/>
  <c r="K50" i="184"/>
  <c r="B17" i="223"/>
  <c r="D17" s="1"/>
  <c r="M50" i="184"/>
  <c r="B19" i="223"/>
  <c r="D19" s="1"/>
  <c r="B21"/>
  <c r="O50" i="184"/>
  <c r="D51"/>
  <c r="B10" i="232"/>
  <c r="D10" s="1"/>
  <c r="F51" i="184"/>
  <c r="B12" i="232"/>
  <c r="D12" s="1"/>
  <c r="H51" i="184"/>
  <c r="B14" i="232"/>
  <c r="D14" s="1"/>
  <c r="J51" i="184"/>
  <c r="B16" i="232"/>
  <c r="D16" s="1"/>
  <c r="L51" i="184"/>
  <c r="B18" i="232"/>
  <c r="D18" s="1"/>
  <c r="N51" i="184"/>
  <c r="B20" i="232"/>
  <c r="D20" s="1"/>
  <c r="C52" i="184"/>
  <c r="B9" i="237"/>
  <c r="D9" s="1"/>
  <c r="B52" i="173"/>
  <c r="D52" i="171" s="1"/>
  <c r="E52" i="184"/>
  <c r="B11" i="237"/>
  <c r="D11" s="1"/>
  <c r="G52" i="184"/>
  <c r="B13" i="237"/>
  <c r="D13" s="1"/>
  <c r="I52" i="184"/>
  <c r="B15" i="237"/>
  <c r="D15" s="1"/>
  <c r="K52" i="184"/>
  <c r="B17" i="237"/>
  <c r="D17" s="1"/>
  <c r="M52" i="184"/>
  <c r="B19" i="237"/>
  <c r="D19" s="1"/>
  <c r="B21"/>
  <c r="O52" i="184"/>
  <c r="D53"/>
  <c r="B10" i="236"/>
  <c r="D10" s="1"/>
  <c r="F53" i="184"/>
  <c r="B12" i="236"/>
  <c r="D12" s="1"/>
  <c r="H53" i="184"/>
  <c r="B14" i="236"/>
  <c r="D14" s="1"/>
  <c r="J53" i="184"/>
  <c r="B16" i="236"/>
  <c r="D16" s="1"/>
  <c r="L53" i="184"/>
  <c r="B18" i="236"/>
  <c r="D18" s="1"/>
  <c r="N53" i="184"/>
  <c r="B20" i="236"/>
  <c r="D20" s="1"/>
  <c r="C54" i="184"/>
  <c r="B9" i="235"/>
  <c r="D9" s="1"/>
  <c r="B54" i="173"/>
  <c r="D54" i="171" s="1"/>
  <c r="E54" i="184"/>
  <c r="B11" i="235"/>
  <c r="D11" s="1"/>
  <c r="G54" i="184"/>
  <c r="B13" i="235"/>
  <c r="D13" s="1"/>
  <c r="I54" i="184"/>
  <c r="B15" i="235"/>
  <c r="D15" s="1"/>
  <c r="K54" i="184"/>
  <c r="B17" i="235"/>
  <c r="D17" s="1"/>
  <c r="M54" i="184"/>
  <c r="B19" i="235"/>
  <c r="D19" s="1"/>
  <c r="B21"/>
  <c r="O54" i="184"/>
  <c r="D55"/>
  <c r="B10" i="234"/>
  <c r="D10" s="1"/>
  <c r="F55" i="184"/>
  <c r="B12" i="234"/>
  <c r="D12" s="1"/>
  <c r="H55" i="184"/>
  <c r="B14" i="234"/>
  <c r="D14" s="1"/>
  <c r="J55" i="184"/>
  <c r="B16" i="234"/>
  <c r="D16" s="1"/>
  <c r="L55" i="184"/>
  <c r="B18" i="234"/>
  <c r="D18" s="1"/>
  <c r="N55" i="184"/>
  <c r="B20" i="234"/>
  <c r="D20" s="1"/>
  <c r="C56" i="184"/>
  <c r="B9" i="233"/>
  <c r="D9" s="1"/>
  <c r="B56" i="173"/>
  <c r="D56" i="171" s="1"/>
  <c r="E56" i="184"/>
  <c r="B11" i="233"/>
  <c r="D11" s="1"/>
  <c r="G56" i="184"/>
  <c r="B13" i="233"/>
  <c r="D13" s="1"/>
  <c r="I56" i="184"/>
  <c r="B15" i="233"/>
  <c r="D15" s="1"/>
  <c r="K56" i="184"/>
  <c r="B17" i="233"/>
  <c r="D17" s="1"/>
  <c r="M56" i="184"/>
  <c r="B19" i="233"/>
  <c r="D19" s="1"/>
  <c r="B21"/>
  <c r="O56" i="184"/>
  <c r="C19"/>
  <c r="B9" i="201"/>
  <c r="D9" s="1"/>
  <c r="B19" i="173"/>
  <c r="E19" i="184"/>
  <c r="B11" i="201"/>
  <c r="D11" s="1"/>
  <c r="G19" i="184"/>
  <c r="B13" i="201"/>
  <c r="D13" s="1"/>
  <c r="I19" i="184"/>
  <c r="B15" i="201"/>
  <c r="D15" s="1"/>
  <c r="K19" i="184"/>
  <c r="B17" i="201"/>
  <c r="D17" s="1"/>
  <c r="M19" i="184"/>
  <c r="B19" i="201"/>
  <c r="D19" s="1"/>
  <c r="B21"/>
  <c r="D21" s="1"/>
  <c r="O19" i="184"/>
  <c r="D20"/>
  <c r="B10" i="202"/>
  <c r="D10" s="1"/>
  <c r="F20" i="184"/>
  <c r="B12" i="202"/>
  <c r="D12" s="1"/>
  <c r="H20" i="184"/>
  <c r="B14" i="202"/>
  <c r="D14" s="1"/>
  <c r="J20" i="184"/>
  <c r="B16" i="202"/>
  <c r="D16" s="1"/>
  <c r="L20" i="184"/>
  <c r="B18" i="202"/>
  <c r="D18" s="1"/>
  <c r="N20" i="184"/>
  <c r="B20" i="202"/>
  <c r="D20" s="1"/>
  <c r="C21" i="184"/>
  <c r="B9" i="203"/>
  <c r="D9" s="1"/>
  <c r="B21" i="173"/>
  <c r="E21" i="184"/>
  <c r="B11" i="203"/>
  <c r="D11" s="1"/>
  <c r="G21" i="184"/>
  <c r="B13" i="203"/>
  <c r="D13" s="1"/>
  <c r="I21" i="184"/>
  <c r="B15" i="203"/>
  <c r="D15" s="1"/>
  <c r="K21" i="184"/>
  <c r="B17" i="203"/>
  <c r="D17" s="1"/>
  <c r="M21" i="184"/>
  <c r="B19" i="203"/>
  <c r="D19" s="1"/>
  <c r="B21"/>
  <c r="D21" s="1"/>
  <c r="O21" i="184"/>
  <c r="D22"/>
  <c r="B10" i="204"/>
  <c r="D10" s="1"/>
  <c r="F22" i="184"/>
  <c r="B12" i="204"/>
  <c r="D12" s="1"/>
  <c r="H22" i="184"/>
  <c r="B14" i="204"/>
  <c r="D14" s="1"/>
  <c r="J22" i="184"/>
  <c r="B16" i="204"/>
  <c r="D16" s="1"/>
  <c r="L22" i="184"/>
  <c r="B18" i="204"/>
  <c r="D18" s="1"/>
  <c r="N22" i="184"/>
  <c r="B20" i="204"/>
  <c r="D20" s="1"/>
  <c r="C23" i="184"/>
  <c r="B9" i="205"/>
  <c r="D9" s="1"/>
  <c r="B23" i="173"/>
  <c r="E23" i="184"/>
  <c r="B11" i="205"/>
  <c r="D11" s="1"/>
  <c r="G23" i="184"/>
  <c r="B13" i="205"/>
  <c r="D13" s="1"/>
  <c r="I23" i="184"/>
  <c r="B15" i="205"/>
  <c r="D15" s="1"/>
  <c r="K23" i="184"/>
  <c r="B17" i="205"/>
  <c r="D17" s="1"/>
  <c r="M23" i="184"/>
  <c r="B19" i="205"/>
  <c r="D19" s="1"/>
  <c r="B21"/>
  <c r="D21" s="1"/>
  <c r="O23" i="184"/>
  <c r="D24"/>
  <c r="B10" i="215"/>
  <c r="D10" s="1"/>
  <c r="F24" i="184"/>
  <c r="B12" i="215"/>
  <c r="D12" s="1"/>
  <c r="H24" i="184"/>
  <c r="B14" i="215"/>
  <c r="D14" s="1"/>
  <c r="J24" i="184"/>
  <c r="B16" i="215"/>
  <c r="D16" s="1"/>
  <c r="L24" i="184"/>
  <c r="B18" i="215"/>
  <c r="D18" s="1"/>
  <c r="N24" i="184"/>
  <c r="B20" i="215"/>
  <c r="D20" s="1"/>
  <c r="B25" i="173"/>
  <c r="D25" i="171" s="1"/>
  <c r="B9" i="214"/>
  <c r="D9" s="1"/>
  <c r="C25" i="184"/>
  <c r="E25"/>
  <c r="B11" i="214"/>
  <c r="D11" s="1"/>
  <c r="G25" i="184"/>
  <c r="B13" i="214"/>
  <c r="D13" s="1"/>
  <c r="I25" i="184"/>
  <c r="B15" i="214"/>
  <c r="K25" i="184"/>
  <c r="B17" i="214"/>
  <c r="D17" s="1"/>
  <c r="M25" i="184"/>
  <c r="B19" i="214"/>
  <c r="D19" s="1"/>
  <c r="B21"/>
  <c r="D21" s="1"/>
  <c r="O25" i="184"/>
  <c r="D26"/>
  <c r="B10" i="213"/>
  <c r="D10" s="1"/>
  <c r="F26" i="184"/>
  <c r="B12" i="213"/>
  <c r="D12" s="1"/>
  <c r="H26" i="184"/>
  <c r="B14" i="213"/>
  <c r="D14" s="1"/>
  <c r="J26" i="184"/>
  <c r="B16" i="213"/>
  <c r="D16" s="1"/>
  <c r="L26" i="184"/>
  <c r="B18" i="213"/>
  <c r="D18" s="1"/>
  <c r="N26" i="184"/>
  <c r="B20" i="213"/>
  <c r="D20" s="1"/>
  <c r="C27" i="184"/>
  <c r="B9" i="212"/>
  <c r="D9" s="1"/>
  <c r="B27" i="173"/>
  <c r="E27" i="184"/>
  <c r="B11" i="212"/>
  <c r="D11" s="1"/>
  <c r="G27" i="184"/>
  <c r="B13" i="212"/>
  <c r="D13" s="1"/>
  <c r="I27" i="184"/>
  <c r="B15" i="212"/>
  <c r="D15" s="1"/>
  <c r="K27" i="184"/>
  <c r="B17" i="212"/>
  <c r="D17" s="1"/>
  <c r="M27" i="184"/>
  <c r="B19" i="212"/>
  <c r="D19" s="1"/>
  <c r="B21"/>
  <c r="D21" s="1"/>
  <c r="O27" i="184"/>
  <c r="D28"/>
  <c r="B10" i="211"/>
  <c r="D10" s="1"/>
  <c r="F28" i="184"/>
  <c r="B12" i="211"/>
  <c r="D12" s="1"/>
  <c r="H28" i="184"/>
  <c r="B14" i="211"/>
  <c r="D14" s="1"/>
  <c r="J28" i="184"/>
  <c r="B16" i="211"/>
  <c r="D16" s="1"/>
  <c r="L28" i="184"/>
  <c r="B18" i="211"/>
  <c r="D18" s="1"/>
  <c r="N28" i="184"/>
  <c r="B20" i="211"/>
  <c r="D20" s="1"/>
  <c r="C29" i="184"/>
  <c r="B9" i="210"/>
  <c r="D9" s="1"/>
  <c r="B29" i="173"/>
  <c r="E29" i="184"/>
  <c r="B11" i="210"/>
  <c r="D11" s="1"/>
  <c r="G29" i="184"/>
  <c r="B13" i="210"/>
  <c r="D13" s="1"/>
  <c r="I29" i="184"/>
  <c r="B15" i="210"/>
  <c r="D15" s="1"/>
  <c r="K29" i="184"/>
  <c r="B17" i="210"/>
  <c r="D17" s="1"/>
  <c r="M29" i="184"/>
  <c r="B19" i="210"/>
  <c r="D19" s="1"/>
  <c r="B21"/>
  <c r="D21" s="1"/>
  <c r="O29" i="184"/>
  <c r="D30"/>
  <c r="B10" i="209"/>
  <c r="D10" s="1"/>
  <c r="F30" i="184"/>
  <c r="B12" i="209"/>
  <c r="D12" s="1"/>
  <c r="H30" i="184"/>
  <c r="B14" i="209"/>
  <c r="D14" s="1"/>
  <c r="J30" i="184"/>
  <c r="B16" i="209"/>
  <c r="D16" s="1"/>
  <c r="L30" i="184"/>
  <c r="B18" i="209"/>
  <c r="D18" s="1"/>
  <c r="N30" i="184"/>
  <c r="B20" i="209"/>
  <c r="D20" s="1"/>
  <c r="C31" i="184"/>
  <c r="B9" i="208"/>
  <c r="D9" s="1"/>
  <c r="B31" i="173"/>
  <c r="D31" i="171" s="1"/>
  <c r="E31" i="184"/>
  <c r="B11" i="208"/>
  <c r="D11" s="1"/>
  <c r="G31" i="184"/>
  <c r="B13" i="208"/>
  <c r="D13" s="1"/>
  <c r="I31" i="184"/>
  <c r="B15" i="208"/>
  <c r="D15" s="1"/>
  <c r="K31" i="184"/>
  <c r="B17" i="208"/>
  <c r="D17" s="1"/>
  <c r="M31" i="184"/>
  <c r="B19" i="208"/>
  <c r="D19" s="1"/>
  <c r="B21"/>
  <c r="O31" i="184"/>
  <c r="D32"/>
  <c r="B10" i="207"/>
  <c r="D10" s="1"/>
  <c r="F32" i="184"/>
  <c r="B12" i="207"/>
  <c r="D12" s="1"/>
  <c r="H32" i="184"/>
  <c r="B14" i="207"/>
  <c r="D14" s="1"/>
  <c r="J32" i="184"/>
  <c r="B16" i="207"/>
  <c r="D16" s="1"/>
  <c r="L32" i="184"/>
  <c r="B18" i="207"/>
  <c r="D18" s="1"/>
  <c r="N32" i="184"/>
  <c r="B20" i="207"/>
  <c r="D20" s="1"/>
  <c r="C33" i="184"/>
  <c r="B9" i="206"/>
  <c r="D9" s="1"/>
  <c r="B33" i="173"/>
  <c r="D33" i="171" s="1"/>
  <c r="E33" i="184"/>
  <c r="B11" i="206"/>
  <c r="D11" s="1"/>
  <c r="G33" i="184"/>
  <c r="B13" i="206"/>
  <c r="D13" s="1"/>
  <c r="I33" i="184"/>
  <c r="B15" i="206"/>
  <c r="D15" s="1"/>
  <c r="K33" i="184"/>
  <c r="B17" i="206"/>
  <c r="D17" s="1"/>
  <c r="M33" i="184"/>
  <c r="B19" i="206"/>
  <c r="D19" s="1"/>
  <c r="B21"/>
  <c r="O33" i="184"/>
  <c r="D34"/>
  <c r="B10" i="216"/>
  <c r="D10" s="1"/>
  <c r="F34" i="184"/>
  <c r="B12" i="216"/>
  <c r="D12" s="1"/>
  <c r="H34" i="184"/>
  <c r="B14" i="216"/>
  <c r="D14" s="1"/>
  <c r="J34" i="184"/>
  <c r="B16" i="216"/>
  <c r="D16" s="1"/>
  <c r="L34" i="184"/>
  <c r="B18" i="216"/>
  <c r="D18" s="1"/>
  <c r="N34" i="184"/>
  <c r="B20" i="216"/>
  <c r="D20" s="1"/>
  <c r="C35" i="184"/>
  <c r="B9" i="217"/>
  <c r="D9" s="1"/>
  <c r="B35" i="173"/>
  <c r="D35" i="171" s="1"/>
  <c r="E35" i="184"/>
  <c r="B11" i="217"/>
  <c r="D11" s="1"/>
  <c r="G35" i="184"/>
  <c r="B13" i="217"/>
  <c r="D13" s="1"/>
  <c r="I35" i="184"/>
  <c r="B15" i="217"/>
  <c r="D15" s="1"/>
  <c r="K35" i="184"/>
  <c r="B17" i="217"/>
  <c r="D17" s="1"/>
  <c r="M35" i="184"/>
  <c r="B19" i="217"/>
  <c r="D19" s="1"/>
  <c r="B21"/>
  <c r="O35" i="184"/>
  <c r="D36"/>
  <c r="B10" i="218"/>
  <c r="D10" s="1"/>
  <c r="F36" i="184"/>
  <c r="B12" i="218"/>
  <c r="D12" s="1"/>
  <c r="H36" i="184"/>
  <c r="B14" i="218"/>
  <c r="D14" s="1"/>
  <c r="J36" i="184"/>
  <c r="B16" i="218"/>
  <c r="D16" s="1"/>
  <c r="L36" i="184"/>
  <c r="B18" i="218"/>
  <c r="D18" s="1"/>
  <c r="N36" i="184"/>
  <c r="B20" i="218"/>
  <c r="D20" s="1"/>
  <c r="C37" i="184"/>
  <c r="B9" i="219"/>
  <c r="D9" s="1"/>
  <c r="B37" i="173"/>
  <c r="D37" i="171" s="1"/>
  <c r="E37" i="184"/>
  <c r="B11" i="219"/>
  <c r="D11" s="1"/>
  <c r="G37" i="184"/>
  <c r="B13" i="219"/>
  <c r="D13" s="1"/>
  <c r="I37" i="184"/>
  <c r="B15" i="219"/>
  <c r="D15" s="1"/>
  <c r="K37" i="184"/>
  <c r="B17" i="219"/>
  <c r="D17" s="1"/>
  <c r="M37" i="184"/>
  <c r="B19" i="219"/>
  <c r="D19" s="1"/>
  <c r="B21"/>
  <c r="O37" i="184"/>
  <c r="D38"/>
  <c r="B10" i="238"/>
  <c r="D10" s="1"/>
  <c r="F38" i="184"/>
  <c r="B12" i="238"/>
  <c r="D12" s="1"/>
  <c r="H38" i="184"/>
  <c r="B14" i="238"/>
  <c r="D14" s="1"/>
  <c r="J38" i="184"/>
  <c r="B16" i="238"/>
  <c r="D16" s="1"/>
  <c r="L38" i="184"/>
  <c r="B18" i="238"/>
  <c r="D18" s="1"/>
  <c r="N38" i="184"/>
  <c r="B20" i="238"/>
  <c r="D20" s="1"/>
  <c r="C39" i="184"/>
  <c r="B9" i="220"/>
  <c r="D9" s="1"/>
  <c r="B39" i="173"/>
  <c r="D39" i="171" s="1"/>
  <c r="E39" i="184"/>
  <c r="B11" i="220"/>
  <c r="D11" s="1"/>
  <c r="G39" i="184"/>
  <c r="B13" i="220"/>
  <c r="D13" s="1"/>
  <c r="I39" i="184"/>
  <c r="B15" i="220"/>
  <c r="D15" s="1"/>
  <c r="K39" i="184"/>
  <c r="B17" i="220"/>
  <c r="D17" s="1"/>
  <c r="M39" i="184"/>
  <c r="B19" i="220"/>
  <c r="D19" s="1"/>
  <c r="B21"/>
  <c r="O39" i="184"/>
  <c r="D40"/>
  <c r="B10" i="221"/>
  <c r="D10" s="1"/>
  <c r="F40" i="184"/>
  <c r="B12" i="221"/>
  <c r="D12" s="1"/>
  <c r="H40" i="184"/>
  <c r="B14" i="221"/>
  <c r="D14" s="1"/>
  <c r="J40" i="184"/>
  <c r="B16" i="221"/>
  <c r="D16" s="1"/>
  <c r="L40" i="184"/>
  <c r="B18" i="221"/>
  <c r="D18" s="1"/>
  <c r="N40" i="184"/>
  <c r="B20" i="221"/>
  <c r="D20" s="1"/>
  <c r="C41" i="184"/>
  <c r="B9" i="231"/>
  <c r="D9" s="1"/>
  <c r="B41" i="173"/>
  <c r="E41" i="184"/>
  <c r="B11" i="231"/>
  <c r="D11" s="1"/>
  <c r="G41" i="184"/>
  <c r="B13" i="231"/>
  <c r="D13" s="1"/>
  <c r="I41" i="184"/>
  <c r="B15" i="231"/>
  <c r="D15" s="1"/>
  <c r="K41" i="184"/>
  <c r="B17" i="231"/>
  <c r="D17" s="1"/>
  <c r="M41" i="184"/>
  <c r="B19" i="231"/>
  <c r="D19" s="1"/>
  <c r="B21"/>
  <c r="D21" s="1"/>
  <c r="O41" i="184"/>
  <c r="D42"/>
  <c r="B10" i="222"/>
  <c r="D10" s="1"/>
  <c r="F42" i="184"/>
  <c r="B12" i="222"/>
  <c r="D12" s="1"/>
  <c r="H42" i="184"/>
  <c r="B14" i="222"/>
  <c r="D14" s="1"/>
  <c r="J42" i="184"/>
  <c r="B16" i="222"/>
  <c r="D16" s="1"/>
  <c r="L42" i="184"/>
  <c r="B18" i="222"/>
  <c r="D18" s="1"/>
  <c r="N42" i="184"/>
  <c r="B20" i="222"/>
  <c r="D20" s="1"/>
  <c r="C43" i="184"/>
  <c r="B9" i="230"/>
  <c r="D9" s="1"/>
  <c r="B43" i="173"/>
  <c r="D43" i="171" s="1"/>
  <c r="E43" i="184"/>
  <c r="B11" i="230"/>
  <c r="D11" s="1"/>
  <c r="G43" i="184"/>
  <c r="B13" i="230"/>
  <c r="D13" s="1"/>
  <c r="I43" i="184"/>
  <c r="B15" i="230"/>
  <c r="D15" s="1"/>
  <c r="K43" i="184"/>
  <c r="B17" i="230"/>
  <c r="D17" s="1"/>
  <c r="M43" i="184"/>
  <c r="B19" i="230"/>
  <c r="D19" s="1"/>
  <c r="B21"/>
  <c r="O43" i="184"/>
  <c r="D44"/>
  <c r="B10" i="229"/>
  <c r="D10" s="1"/>
  <c r="F44" i="184"/>
  <c r="B12" i="229"/>
  <c r="D12" s="1"/>
  <c r="H44" i="184"/>
  <c r="B14" i="229"/>
  <c r="D14" s="1"/>
  <c r="J44" i="184"/>
  <c r="B16" i="229"/>
  <c r="D16" s="1"/>
  <c r="L44" i="184"/>
  <c r="B18" i="229"/>
  <c r="D18" s="1"/>
  <c r="N44" i="184"/>
  <c r="B20" i="229"/>
  <c r="D20" s="1"/>
  <c r="C45" i="184"/>
  <c r="B9" i="228"/>
  <c r="D9" s="1"/>
  <c r="B45" i="173"/>
  <c r="D45" i="171" s="1"/>
  <c r="E45" i="184"/>
  <c r="B11" i="228"/>
  <c r="D11" s="1"/>
  <c r="G45" i="184"/>
  <c r="B13" i="228"/>
  <c r="D13" s="1"/>
  <c r="I45" i="184"/>
  <c r="B15" i="228"/>
  <c r="D15" s="1"/>
  <c r="K45" i="184"/>
  <c r="B17" i="228"/>
  <c r="D17" s="1"/>
  <c r="M45" i="184"/>
  <c r="B19" i="228"/>
  <c r="D19" s="1"/>
  <c r="B21"/>
  <c r="O45" i="184"/>
  <c r="D46"/>
  <c r="B10" i="227"/>
  <c r="D10" s="1"/>
  <c r="F46" i="184"/>
  <c r="B12" i="227"/>
  <c r="D12" s="1"/>
  <c r="H46" i="184"/>
  <c r="B14" i="227"/>
  <c r="D14" s="1"/>
  <c r="J46" i="184"/>
  <c r="B16" i="227"/>
  <c r="D16" s="1"/>
  <c r="L46" i="184"/>
  <c r="B18" i="227"/>
  <c r="D18" s="1"/>
  <c r="N46" i="184"/>
  <c r="B20" i="227"/>
  <c r="D20" s="1"/>
  <c r="C47" i="184"/>
  <c r="B9" i="226"/>
  <c r="D9" s="1"/>
  <c r="B47" i="173"/>
  <c r="D47" i="171" s="1"/>
  <c r="E47" i="184"/>
  <c r="B11" i="226"/>
  <c r="D11" s="1"/>
  <c r="G47" i="184"/>
  <c r="B13" i="226"/>
  <c r="D13" s="1"/>
  <c r="I47" i="184"/>
  <c r="B15" i="226"/>
  <c r="D15" s="1"/>
  <c r="K47" i="184"/>
  <c r="B17" i="226"/>
  <c r="D17" s="1"/>
  <c r="M47" i="184"/>
  <c r="B19" i="226"/>
  <c r="D19" s="1"/>
  <c r="B21"/>
  <c r="O47" i="184"/>
  <c r="D48"/>
  <c r="B10" i="225"/>
  <c r="D10" s="1"/>
  <c r="F48" i="184"/>
  <c r="B12" i="225"/>
  <c r="D12" s="1"/>
  <c r="H48" i="184"/>
  <c r="B14" i="225"/>
  <c r="D14" s="1"/>
  <c r="J48" i="184"/>
  <c r="B16" i="225"/>
  <c r="D16" s="1"/>
  <c r="L48" i="184"/>
  <c r="B18" i="225"/>
  <c r="D18" s="1"/>
  <c r="N48" i="184"/>
  <c r="B20" i="225"/>
  <c r="D20" s="1"/>
  <c r="C49" i="184"/>
  <c r="B9" i="224"/>
  <c r="D9" s="1"/>
  <c r="B49" i="173"/>
  <c r="D49" i="171" s="1"/>
  <c r="E49" i="184"/>
  <c r="B11" i="224"/>
  <c r="D11" s="1"/>
  <c r="G49" i="184"/>
  <c r="B13" i="224"/>
  <c r="D13" s="1"/>
  <c r="I49" i="184"/>
  <c r="B15" i="224"/>
  <c r="D15" s="1"/>
  <c r="K49" i="184"/>
  <c r="B17" i="224"/>
  <c r="D17" s="1"/>
  <c r="M49" i="184"/>
  <c r="B19" i="224"/>
  <c r="D19" s="1"/>
  <c r="B21"/>
  <c r="O49" i="184"/>
  <c r="D50"/>
  <c r="B10" i="223"/>
  <c r="D10" s="1"/>
  <c r="F50" i="184"/>
  <c r="B12" i="223"/>
  <c r="D12" s="1"/>
  <c r="H50" i="184"/>
  <c r="B14" i="223"/>
  <c r="D14" s="1"/>
  <c r="J50" i="184"/>
  <c r="B16" i="223"/>
  <c r="D16" s="1"/>
  <c r="L50" i="184"/>
  <c r="B18" i="223"/>
  <c r="D18" s="1"/>
  <c r="N50" i="184"/>
  <c r="B20" i="223"/>
  <c r="D20" s="1"/>
  <c r="C51" i="184"/>
  <c r="B9" i="232"/>
  <c r="D9" s="1"/>
  <c r="B51" i="173"/>
  <c r="D51" i="171" s="1"/>
  <c r="E51" i="184"/>
  <c r="B11" i="232"/>
  <c r="D11" s="1"/>
  <c r="G51" i="184"/>
  <c r="B13" i="232"/>
  <c r="D13" s="1"/>
  <c r="I51" i="184"/>
  <c r="B15" i="232"/>
  <c r="D15" s="1"/>
  <c r="K51" i="184"/>
  <c r="B17" i="232"/>
  <c r="D17" s="1"/>
  <c r="M51" i="184"/>
  <c r="B19" i="232"/>
  <c r="D19" s="1"/>
  <c r="B21"/>
  <c r="O51" i="184"/>
  <c r="D52"/>
  <c r="B10" i="237"/>
  <c r="D10" s="1"/>
  <c r="F52" i="184"/>
  <c r="B12" i="237"/>
  <c r="D12" s="1"/>
  <c r="H52" i="184"/>
  <c r="B14" i="237"/>
  <c r="D14" s="1"/>
  <c r="J52" i="184"/>
  <c r="B16" i="237"/>
  <c r="D16" s="1"/>
  <c r="L52" i="184"/>
  <c r="B18" i="237"/>
  <c r="D18" s="1"/>
  <c r="N52" i="184"/>
  <c r="B20" i="237"/>
  <c r="D20" s="1"/>
  <c r="C53" i="184"/>
  <c r="B9" i="236"/>
  <c r="D9" s="1"/>
  <c r="B53" i="173"/>
  <c r="D53" i="171" s="1"/>
  <c r="E53" i="184"/>
  <c r="B11" i="236"/>
  <c r="D11" s="1"/>
  <c r="G53" i="184"/>
  <c r="B13" i="236"/>
  <c r="D13" s="1"/>
  <c r="I53" i="184"/>
  <c r="B15" i="236"/>
  <c r="D15" s="1"/>
  <c r="K53" i="184"/>
  <c r="B17" i="236"/>
  <c r="D17" s="1"/>
  <c r="M53" i="184"/>
  <c r="B19" i="236"/>
  <c r="D19" s="1"/>
  <c r="B21"/>
  <c r="O53" i="184"/>
  <c r="D54"/>
  <c r="B10" i="235"/>
  <c r="D10" s="1"/>
  <c r="F54" i="184"/>
  <c r="B12" i="235"/>
  <c r="D12" s="1"/>
  <c r="H54" i="184"/>
  <c r="B14" i="235"/>
  <c r="D14" s="1"/>
  <c r="J54" i="184"/>
  <c r="B16" i="235"/>
  <c r="D16" s="1"/>
  <c r="L54" i="184"/>
  <c r="B18" i="235"/>
  <c r="D18" s="1"/>
  <c r="N54" i="184"/>
  <c r="B20" i="235"/>
  <c r="D20" s="1"/>
  <c r="C55" i="184"/>
  <c r="B9" i="234"/>
  <c r="D9" s="1"/>
  <c r="B55" i="173"/>
  <c r="D55" i="171" s="1"/>
  <c r="E55" i="184"/>
  <c r="B11" i="234"/>
  <c r="D11" s="1"/>
  <c r="G55" i="184"/>
  <c r="B13" i="234"/>
  <c r="D13" s="1"/>
  <c r="I55" i="184"/>
  <c r="B15" i="234"/>
  <c r="D15" s="1"/>
  <c r="K55" i="184"/>
  <c r="B17" i="234"/>
  <c r="D17" s="1"/>
  <c r="M55" i="184"/>
  <c r="B19" i="234"/>
  <c r="D19" s="1"/>
  <c r="B21"/>
  <c r="O55" i="184"/>
  <c r="D56"/>
  <c r="B10" i="233"/>
  <c r="D10" s="1"/>
  <c r="F56" i="184"/>
  <c r="B12" i="233"/>
  <c r="D12" s="1"/>
  <c r="H56" i="184"/>
  <c r="B14" i="233"/>
  <c r="D14" s="1"/>
  <c r="J56" i="184"/>
  <c r="B16" i="233"/>
  <c r="D16" s="1"/>
  <c r="L56" i="184"/>
  <c r="B18" i="233"/>
  <c r="D18" s="1"/>
  <c r="N56" i="184"/>
  <c r="B20" i="233"/>
  <c r="D20" s="1"/>
  <c r="B8" i="169"/>
  <c r="C8" i="185"/>
  <c r="B8" s="1"/>
  <c r="B10" i="169"/>
  <c r="C10" i="185"/>
  <c r="B10" s="1"/>
  <c r="B12" i="169"/>
  <c r="C12" i="185"/>
  <c r="B12" s="1"/>
  <c r="B16" i="169"/>
  <c r="C16" i="185"/>
  <c r="B16" s="1"/>
  <c r="B18" i="169"/>
  <c r="C18" i="185"/>
  <c r="B18" s="1"/>
  <c r="B20" i="169"/>
  <c r="C20" i="185"/>
  <c r="B20" s="1"/>
  <c r="B22" i="169"/>
  <c r="C22" i="185"/>
  <c r="B22" s="1"/>
  <c r="B24" i="169"/>
  <c r="C24" i="185"/>
  <c r="B24" s="1"/>
  <c r="B26" i="169"/>
  <c r="C26" i="185"/>
  <c r="B26" s="1"/>
  <c r="B28" i="169"/>
  <c r="C28" i="185"/>
  <c r="B28" s="1"/>
  <c r="B30" i="169"/>
  <c r="C30" i="185"/>
  <c r="B30" s="1"/>
  <c r="B32" i="169"/>
  <c r="C32" i="185"/>
  <c r="B32" s="1"/>
  <c r="B34" i="169"/>
  <c r="C34" i="185"/>
  <c r="B34" s="1"/>
  <c r="B36" i="169"/>
  <c r="C36" i="185"/>
  <c r="B36" s="1"/>
  <c r="B38" i="169"/>
  <c r="C38" i="185"/>
  <c r="B38" s="1"/>
  <c r="B40" i="169"/>
  <c r="C40" i="185"/>
  <c r="B40" s="1"/>
  <c r="B42" i="169"/>
  <c r="C42" i="185"/>
  <c r="B42" s="1"/>
  <c r="B44" i="169"/>
  <c r="C44" i="185"/>
  <c r="B44" s="1"/>
  <c r="B46" i="169"/>
  <c r="C46" i="185"/>
  <c r="B46" s="1"/>
  <c r="B48" i="169"/>
  <c r="C48" i="185"/>
  <c r="B48" s="1"/>
  <c r="B50" i="169"/>
  <c r="C50" i="185"/>
  <c r="B50" s="1"/>
  <c r="B52" i="169"/>
  <c r="C52" i="185"/>
  <c r="B52" s="1"/>
  <c r="B54" i="169"/>
  <c r="C54" i="185"/>
  <c r="B54" s="1"/>
  <c r="B56" i="169"/>
  <c r="C56" i="185"/>
  <c r="B56" s="1"/>
  <c r="B9" i="169"/>
  <c r="C9" i="185"/>
  <c r="B9" s="1"/>
  <c r="B13" i="169"/>
  <c r="C13" i="185"/>
  <c r="B13" s="1"/>
  <c r="B15" i="169"/>
  <c r="C15" i="185"/>
  <c r="B15" s="1"/>
  <c r="B7" i="172"/>
  <c r="C7" i="183"/>
  <c r="B7" s="1"/>
  <c r="C7" i="182" s="1"/>
  <c r="B8" i="172"/>
  <c r="C8" i="183"/>
  <c r="B8" s="1"/>
  <c r="C8" i="182" s="1"/>
  <c r="B9" i="172"/>
  <c r="C9" i="183"/>
  <c r="B9" s="1"/>
  <c r="C9" i="182" s="1"/>
  <c r="B10" i="172"/>
  <c r="C10" i="183"/>
  <c r="B10" s="1"/>
  <c r="C10" i="182" s="1"/>
  <c r="B11" i="172"/>
  <c r="C11" i="183"/>
  <c r="B11" s="1"/>
  <c r="C11" i="182" s="1"/>
  <c r="B12" i="172"/>
  <c r="C12" i="183"/>
  <c r="B12" s="1"/>
  <c r="C12" i="182" s="1"/>
  <c r="B13" i="172"/>
  <c r="C13" i="183"/>
  <c r="B13" s="1"/>
  <c r="C13" i="182" s="1"/>
  <c r="B14" i="172"/>
  <c r="C14" i="183"/>
  <c r="B14" s="1"/>
  <c r="C14" i="182" s="1"/>
  <c r="B15" i="172"/>
  <c r="C15" i="183"/>
  <c r="B15" s="1"/>
  <c r="C15" i="182" s="1"/>
  <c r="B16" i="172"/>
  <c r="C16" i="183"/>
  <c r="B16" s="1"/>
  <c r="C16" i="182" s="1"/>
  <c r="B17" i="172"/>
  <c r="C17" i="183"/>
  <c r="B17" s="1"/>
  <c r="C17" i="182" s="1"/>
  <c r="B18" i="172"/>
  <c r="C18" i="183"/>
  <c r="B18" s="1"/>
  <c r="C18" i="182" s="1"/>
  <c r="B19" i="172"/>
  <c r="C19" i="183"/>
  <c r="B19" s="1"/>
  <c r="C19" i="182" s="1"/>
  <c r="B20" i="172"/>
  <c r="C20" i="183"/>
  <c r="B20" s="1"/>
  <c r="C20" i="182" s="1"/>
  <c r="B21" i="172"/>
  <c r="C21" i="183"/>
  <c r="B21" s="1"/>
  <c r="C21" i="182" s="1"/>
  <c r="B22" i="172"/>
  <c r="C22" i="183"/>
  <c r="B22" s="1"/>
  <c r="C22" i="182" s="1"/>
  <c r="B23" i="172"/>
  <c r="C23" i="183"/>
  <c r="B23" s="1"/>
  <c r="C23" i="182" s="1"/>
  <c r="B24" i="172"/>
  <c r="C24" i="171" s="1"/>
  <c r="C24" i="183"/>
  <c r="B24" s="1"/>
  <c r="C24" i="182" s="1"/>
  <c r="B25" i="172"/>
  <c r="C25" i="171" s="1"/>
  <c r="C25" i="183"/>
  <c r="B25" s="1"/>
  <c r="C25" i="182" s="1"/>
  <c r="B26" i="172"/>
  <c r="C26" i="183"/>
  <c r="B26" s="1"/>
  <c r="C26" i="182" s="1"/>
  <c r="B27" i="172"/>
  <c r="C27" i="183"/>
  <c r="B27" s="1"/>
  <c r="C27" i="182" s="1"/>
  <c r="B28" i="172"/>
  <c r="C28" i="183"/>
  <c r="B28" s="1"/>
  <c r="C28" i="182" s="1"/>
  <c r="B29" i="172"/>
  <c r="C29" i="183"/>
  <c r="B29" s="1"/>
  <c r="C29" i="182" s="1"/>
  <c r="B30" i="172"/>
  <c r="C30" i="183"/>
  <c r="B30" s="1"/>
  <c r="C30" i="182" s="1"/>
  <c r="B31" i="172"/>
  <c r="C31" i="183"/>
  <c r="B31" s="1"/>
  <c r="C31" i="182" s="1"/>
  <c r="B32" i="172"/>
  <c r="C32" i="183"/>
  <c r="B32" s="1"/>
  <c r="C32" i="182" s="1"/>
  <c r="B33" i="172"/>
  <c r="C33" i="183"/>
  <c r="B33" s="1"/>
  <c r="C33" i="182" s="1"/>
  <c r="B34" i="172"/>
  <c r="C34" i="183"/>
  <c r="B34" s="1"/>
  <c r="C34" i="182" s="1"/>
  <c r="B35" i="172"/>
  <c r="C35" i="183"/>
  <c r="B35" s="1"/>
  <c r="C35" i="182" s="1"/>
  <c r="B36" i="172"/>
  <c r="C36" i="183"/>
  <c r="B36" s="1"/>
  <c r="C36" i="182" s="1"/>
  <c r="B37" i="172"/>
  <c r="C37" i="183"/>
  <c r="B37" s="1"/>
  <c r="C37" i="182" s="1"/>
  <c r="B38" i="172"/>
  <c r="C38" i="183"/>
  <c r="B38" s="1"/>
  <c r="C38" i="182" s="1"/>
  <c r="B39" i="172"/>
  <c r="C39" i="183"/>
  <c r="B39" s="1"/>
  <c r="C39" i="182" s="1"/>
  <c r="B40" i="172"/>
  <c r="C40" i="183"/>
  <c r="B40" s="1"/>
  <c r="C40" i="182" s="1"/>
  <c r="B41" i="172"/>
  <c r="C41" i="183"/>
  <c r="B41" s="1"/>
  <c r="C41" i="182" s="1"/>
  <c r="B42" i="172"/>
  <c r="C42" i="183"/>
  <c r="B42" s="1"/>
  <c r="C42" i="182" s="1"/>
  <c r="B43" i="172"/>
  <c r="C43" i="183"/>
  <c r="B43" s="1"/>
  <c r="C43" i="182" s="1"/>
  <c r="B44" i="172"/>
  <c r="C44" i="183"/>
  <c r="B44" s="1"/>
  <c r="C44" i="182" s="1"/>
  <c r="B5" i="188"/>
  <c r="D5" s="1"/>
  <c r="D6" i="183"/>
  <c r="B7" i="188"/>
  <c r="D7" s="1"/>
  <c r="F6" i="183"/>
  <c r="D4" i="188"/>
  <c r="C6" i="183"/>
  <c r="B6" i="188"/>
  <c r="D6" s="1"/>
  <c r="E6" i="183"/>
  <c r="B14" i="169"/>
  <c r="F6"/>
  <c r="B7"/>
  <c r="B11"/>
  <c r="F16"/>
  <c r="B17"/>
  <c r="F18"/>
  <c r="B19"/>
  <c r="F20"/>
  <c r="B21"/>
  <c r="F22"/>
  <c r="B23"/>
  <c r="F24"/>
  <c r="B25"/>
  <c r="F26"/>
  <c r="B27"/>
  <c r="F28"/>
  <c r="B29"/>
  <c r="F30"/>
  <c r="B31"/>
  <c r="F32"/>
  <c r="B33"/>
  <c r="F34"/>
  <c r="B35"/>
  <c r="F36"/>
  <c r="B37"/>
  <c r="F38"/>
  <c r="B39"/>
  <c r="F40"/>
  <c r="B41"/>
  <c r="F42"/>
  <c r="B43"/>
  <c r="F44"/>
  <c r="B45"/>
  <c r="F46"/>
  <c r="B47"/>
  <c r="F48"/>
  <c r="B49"/>
  <c r="F50"/>
  <c r="B51"/>
  <c r="F52"/>
  <c r="B53"/>
  <c r="F54"/>
  <c r="B55"/>
  <c r="F56"/>
  <c r="B6"/>
  <c r="B45" i="172"/>
  <c r="B46"/>
  <c r="B47"/>
  <c r="B48"/>
  <c r="B49"/>
  <c r="B50"/>
  <c r="B51"/>
  <c r="B52"/>
  <c r="B53"/>
  <c r="B54"/>
  <c r="B55"/>
  <c r="B56"/>
  <c r="B6"/>
  <c r="B5" i="169" l="1"/>
  <c r="F5"/>
  <c r="B25" i="171"/>
  <c r="H25" i="179" s="1"/>
  <c r="B5" i="173"/>
  <c r="B3" i="188"/>
  <c r="B5" i="172"/>
  <c r="C54" i="171"/>
  <c r="B3" i="235"/>
  <c r="D3" s="1"/>
  <c r="C50" i="171"/>
  <c r="B3" i="223"/>
  <c r="D3" s="1"/>
  <c r="C46" i="171"/>
  <c r="B3" i="227"/>
  <c r="D3" s="1"/>
  <c r="B56" i="183"/>
  <c r="C56" i="182" s="1"/>
  <c r="B55" i="183"/>
  <c r="C55" i="182" s="1"/>
  <c r="B54" i="183"/>
  <c r="C54" i="182" s="1"/>
  <c r="B53" i="183"/>
  <c r="C53" i="182" s="1"/>
  <c r="B52" i="183"/>
  <c r="C52" i="182" s="1"/>
  <c r="B51" i="183"/>
  <c r="C51" i="182" s="1"/>
  <c r="B50" i="183"/>
  <c r="C50" i="182" s="1"/>
  <c r="B49" i="183"/>
  <c r="C49" i="182" s="1"/>
  <c r="B48" i="183"/>
  <c r="C48" i="182" s="1"/>
  <c r="B47" i="183"/>
  <c r="C47" i="182" s="1"/>
  <c r="B46" i="183"/>
  <c r="C46" i="182" s="1"/>
  <c r="B45" i="183"/>
  <c r="C45" i="182" s="1"/>
  <c r="B3" i="214"/>
  <c r="D3" s="1"/>
  <c r="C56" i="171"/>
  <c r="B3" i="233"/>
  <c r="D3" s="1"/>
  <c r="C52" i="171"/>
  <c r="B52" s="1"/>
  <c r="B3" i="237"/>
  <c r="D3" s="1"/>
  <c r="C48" i="171"/>
  <c r="B3" i="225"/>
  <c r="D3" s="1"/>
  <c r="C55" i="171"/>
  <c r="B55" s="1"/>
  <c r="B3" i="234"/>
  <c r="D3" s="1"/>
  <c r="C53" i="171"/>
  <c r="B3" i="236"/>
  <c r="D3" s="1"/>
  <c r="C51" i="171"/>
  <c r="B3" i="232"/>
  <c r="D3" s="1"/>
  <c r="C49" i="171"/>
  <c r="B49" s="1"/>
  <c r="B3" i="224"/>
  <c r="D3" s="1"/>
  <c r="C47" i="171"/>
  <c r="B47" s="1"/>
  <c r="B3" i="226"/>
  <c r="D3" s="1"/>
  <c r="C45" i="171"/>
  <c r="B3" i="228"/>
  <c r="D3" s="1"/>
  <c r="C44" i="171"/>
  <c r="B44" s="1"/>
  <c r="B3" i="229"/>
  <c r="D3" s="1"/>
  <c r="C43" i="171"/>
  <c r="B3" i="230"/>
  <c r="D3" s="1"/>
  <c r="C42" i="171"/>
  <c r="B42" s="1"/>
  <c r="B3" i="222"/>
  <c r="D3" s="1"/>
  <c r="C41" i="171"/>
  <c r="B3" i="231"/>
  <c r="D3" s="1"/>
  <c r="C40" i="171"/>
  <c r="B3" i="221"/>
  <c r="D3" s="1"/>
  <c r="C39" i="171"/>
  <c r="B39" s="1"/>
  <c r="B3" i="220"/>
  <c r="D3" s="1"/>
  <c r="C38" i="171"/>
  <c r="B3" i="238"/>
  <c r="D3" s="1"/>
  <c r="C37" i="171"/>
  <c r="B37" s="1"/>
  <c r="B3" i="219"/>
  <c r="D3" s="1"/>
  <c r="C36" i="171"/>
  <c r="B36" s="1"/>
  <c r="B3" i="218"/>
  <c r="D3" s="1"/>
  <c r="C35" i="171"/>
  <c r="B3" i="217"/>
  <c r="D3" s="1"/>
  <c r="C34" i="171"/>
  <c r="B34" s="1"/>
  <c r="B3" i="216"/>
  <c r="D3" s="1"/>
  <c r="C33" i="171"/>
  <c r="B3" i="206"/>
  <c r="D3" s="1"/>
  <c r="C32" i="171"/>
  <c r="B3" i="207"/>
  <c r="D3" s="1"/>
  <c r="C31" i="171"/>
  <c r="B31" s="1"/>
  <c r="B3" i="208"/>
  <c r="D3" s="1"/>
  <c r="C30" i="171"/>
  <c r="B3" i="209"/>
  <c r="D3" s="1"/>
  <c r="C29" i="171"/>
  <c r="B3" i="210"/>
  <c r="D3" s="1"/>
  <c r="C28" i="171"/>
  <c r="B3" i="211"/>
  <c r="D3" s="1"/>
  <c r="C27" i="171"/>
  <c r="B3" i="212"/>
  <c r="D3" s="1"/>
  <c r="C26" i="171"/>
  <c r="B3" i="213"/>
  <c r="D3" s="1"/>
  <c r="C23" i="171"/>
  <c r="B3" i="205"/>
  <c r="D3" s="1"/>
  <c r="C22" i="171"/>
  <c r="B3" i="204"/>
  <c r="D3" s="1"/>
  <c r="C21" i="171"/>
  <c r="B3" i="203"/>
  <c r="D3" s="1"/>
  <c r="C20" i="171"/>
  <c r="B3" i="202"/>
  <c r="D3" s="1"/>
  <c r="C19" i="171"/>
  <c r="B3" i="201"/>
  <c r="D3" s="1"/>
  <c r="C18" i="171"/>
  <c r="B3" i="200"/>
  <c r="D3" s="1"/>
  <c r="C17" i="171"/>
  <c r="B17" s="1"/>
  <c r="B3" i="199"/>
  <c r="D3" s="1"/>
  <c r="C16" i="171"/>
  <c r="B3" i="198"/>
  <c r="D3" s="1"/>
  <c r="C15" i="171"/>
  <c r="B3" i="197"/>
  <c r="D3" s="1"/>
  <c r="C14" i="171"/>
  <c r="B3" i="196"/>
  <c r="D3" s="1"/>
  <c r="C13" i="171"/>
  <c r="B3" i="195"/>
  <c r="D3" s="1"/>
  <c r="C12" i="171"/>
  <c r="B3" i="194"/>
  <c r="D3" s="1"/>
  <c r="C11" i="171"/>
  <c r="B3" i="193"/>
  <c r="D3" s="1"/>
  <c r="C10" i="171"/>
  <c r="B3" i="192"/>
  <c r="D3" s="1"/>
  <c r="C9" i="171"/>
  <c r="B3" i="191"/>
  <c r="D3" s="1"/>
  <c r="C8" i="171"/>
  <c r="B3" i="190"/>
  <c r="D3" s="1"/>
  <c r="C7" i="171"/>
  <c r="B3" i="189"/>
  <c r="D3" s="1"/>
  <c r="B3" i="215"/>
  <c r="D3" s="1"/>
  <c r="D6"/>
  <c r="D51" i="179"/>
  <c r="G51" s="1"/>
  <c r="D43"/>
  <c r="G43" s="1"/>
  <c r="D35"/>
  <c r="G35" s="1"/>
  <c r="D27"/>
  <c r="G27" s="1"/>
  <c r="D23"/>
  <c r="G23" s="1"/>
  <c r="D15"/>
  <c r="G15" s="1"/>
  <c r="D11"/>
  <c r="G11" s="1"/>
  <c r="D6"/>
  <c r="G6" s="1"/>
  <c r="D53"/>
  <c r="G53" s="1"/>
  <c r="D49"/>
  <c r="G49" s="1"/>
  <c r="D45"/>
  <c r="G45" s="1"/>
  <c r="D41"/>
  <c r="G41" s="1"/>
  <c r="D37"/>
  <c r="G37" s="1"/>
  <c r="D33"/>
  <c r="G33" s="1"/>
  <c r="D29"/>
  <c r="G29" s="1"/>
  <c r="D25"/>
  <c r="G25" s="1"/>
  <c r="D21"/>
  <c r="G21" s="1"/>
  <c r="D17"/>
  <c r="G17" s="1"/>
  <c r="D13"/>
  <c r="G13" s="1"/>
  <c r="D9"/>
  <c r="G9" s="1"/>
  <c r="D4" i="177"/>
  <c r="E4" s="1"/>
  <c r="D55" i="179"/>
  <c r="G55" s="1"/>
  <c r="D47"/>
  <c r="G47" s="1"/>
  <c r="D39"/>
  <c r="G39" s="1"/>
  <c r="D31"/>
  <c r="G31" s="1"/>
  <c r="D19"/>
  <c r="G19" s="1"/>
  <c r="D7"/>
  <c r="G7" s="1"/>
  <c r="C28" i="176"/>
  <c r="D27" i="174"/>
  <c r="C29" i="176"/>
  <c r="D28" i="174"/>
  <c r="B8" i="236"/>
  <c r="D21"/>
  <c r="B8" i="224"/>
  <c r="D21"/>
  <c r="B8" i="228"/>
  <c r="D21"/>
  <c r="B8" i="219"/>
  <c r="D21"/>
  <c r="B8" i="206"/>
  <c r="D21"/>
  <c r="D27" i="171"/>
  <c r="B8" i="212"/>
  <c r="D23" i="171"/>
  <c r="B8" i="205"/>
  <c r="D19" i="171"/>
  <c r="B8" i="201"/>
  <c r="B8" i="233"/>
  <c r="D21"/>
  <c r="B8" i="237"/>
  <c r="D21"/>
  <c r="B8" i="225"/>
  <c r="D21"/>
  <c r="B8" i="229"/>
  <c r="D21"/>
  <c r="B8" i="221"/>
  <c r="D21"/>
  <c r="B8" i="218"/>
  <c r="D21"/>
  <c r="B8" i="207"/>
  <c r="D21"/>
  <c r="D26" i="171"/>
  <c r="B8" i="213"/>
  <c r="D22" i="171"/>
  <c r="B8" i="204"/>
  <c r="D18" i="171"/>
  <c r="B8" i="200"/>
  <c r="D15" i="171"/>
  <c r="B8" i="197"/>
  <c r="D11" i="171"/>
  <c r="B8" i="193"/>
  <c r="D7" i="171"/>
  <c r="B8" i="189"/>
  <c r="D14" i="171"/>
  <c r="B8" i="196"/>
  <c r="D10" i="171"/>
  <c r="B8" i="192"/>
  <c r="B55" i="184"/>
  <c r="D55" i="182" s="1"/>
  <c r="B51" i="184"/>
  <c r="D51" i="182" s="1"/>
  <c r="B51" s="1"/>
  <c r="B47" i="184"/>
  <c r="D47" i="182" s="1"/>
  <c r="B43" i="184"/>
  <c r="D43" i="182" s="1"/>
  <c r="B43" s="1"/>
  <c r="B39" i="184"/>
  <c r="D39" i="182" s="1"/>
  <c r="B39" s="1"/>
  <c r="B35" i="184"/>
  <c r="D35" i="182" s="1"/>
  <c r="B35" s="1"/>
  <c r="B31" i="184"/>
  <c r="D31" i="182" s="1"/>
  <c r="B31" s="1"/>
  <c r="B27" i="184"/>
  <c r="D27" i="182" s="1"/>
  <c r="B27" s="1"/>
  <c r="B23" i="184"/>
  <c r="D23" i="182" s="1"/>
  <c r="B23" s="1"/>
  <c r="B19" i="184"/>
  <c r="D19" i="182" s="1"/>
  <c r="B19" s="1"/>
  <c r="B54" i="184"/>
  <c r="D54" i="182" s="1"/>
  <c r="B54" s="1"/>
  <c r="B50" i="184"/>
  <c r="D50" i="182" s="1"/>
  <c r="B50" s="1"/>
  <c r="B46" i="184"/>
  <c r="D46" i="182" s="1"/>
  <c r="B46" s="1"/>
  <c r="B42" i="184"/>
  <c r="D42" i="182" s="1"/>
  <c r="B42" s="1"/>
  <c r="B38" i="184"/>
  <c r="D38" i="182" s="1"/>
  <c r="B38" s="1"/>
  <c r="B34" i="184"/>
  <c r="D34" i="182" s="1"/>
  <c r="B34" s="1"/>
  <c r="B30" i="184"/>
  <c r="D30" i="182" s="1"/>
  <c r="B30" s="1"/>
  <c r="B26" i="184"/>
  <c r="D26" i="182" s="1"/>
  <c r="B26" s="1"/>
  <c r="B22" i="184"/>
  <c r="D22" i="182" s="1"/>
  <c r="B22" s="1"/>
  <c r="B18" i="184"/>
  <c r="D18" i="182" s="1"/>
  <c r="B18" s="1"/>
  <c r="B15" i="184"/>
  <c r="D15" i="182" s="1"/>
  <c r="B15" s="1"/>
  <c r="B11" i="184"/>
  <c r="D11" i="182" s="1"/>
  <c r="B11" s="1"/>
  <c r="B7" i="184"/>
  <c r="D7" i="182" s="1"/>
  <c r="B7" s="1"/>
  <c r="B14" i="184"/>
  <c r="D14" i="182" s="1"/>
  <c r="B14" s="1"/>
  <c r="B10" i="184"/>
  <c r="D10" i="182" s="1"/>
  <c r="B10" s="1"/>
  <c r="B6" i="184"/>
  <c r="D6" i="182" s="1"/>
  <c r="B8" i="234"/>
  <c r="D21"/>
  <c r="B8" i="232"/>
  <c r="D21"/>
  <c r="B8" i="226"/>
  <c r="D21"/>
  <c r="B8" i="230"/>
  <c r="D21"/>
  <c r="D41" i="171"/>
  <c r="B8" i="231"/>
  <c r="B8" i="220"/>
  <c r="D21"/>
  <c r="B8" i="217"/>
  <c r="D21"/>
  <c r="B8" i="208"/>
  <c r="D21"/>
  <c r="D29" i="171"/>
  <c r="B8" i="210"/>
  <c r="B8" i="214"/>
  <c r="D15"/>
  <c r="D21" i="171"/>
  <c r="B8" i="203"/>
  <c r="B8" i="235"/>
  <c r="D21"/>
  <c r="B8" i="223"/>
  <c r="D21"/>
  <c r="B8" i="227"/>
  <c r="D21"/>
  <c r="B8" i="222"/>
  <c r="D21"/>
  <c r="B8" i="238"/>
  <c r="D21"/>
  <c r="B8" i="216"/>
  <c r="D21"/>
  <c r="B8" i="209"/>
  <c r="D21"/>
  <c r="D28" i="171"/>
  <c r="B8" i="211"/>
  <c r="D24" i="171"/>
  <c r="B8" i="215"/>
  <c r="D20" i="171"/>
  <c r="B8" i="202"/>
  <c r="B8" i="199"/>
  <c r="D19"/>
  <c r="D13" i="171"/>
  <c r="B8" i="195"/>
  <c r="D9" i="171"/>
  <c r="B8" i="191"/>
  <c r="D16" i="171"/>
  <c r="B8" i="198"/>
  <c r="D12" i="171"/>
  <c r="B8" i="194"/>
  <c r="D8" i="171"/>
  <c r="B8" i="190"/>
  <c r="D6" i="171"/>
  <c r="B8" i="188"/>
  <c r="D8" s="1"/>
  <c r="B53" i="184"/>
  <c r="D53" i="182" s="1"/>
  <c r="B53" s="1"/>
  <c r="B49" i="184"/>
  <c r="D49" i="182" s="1"/>
  <c r="B45" i="184"/>
  <c r="D45" i="182" s="1"/>
  <c r="B45" s="1"/>
  <c r="B41" i="184"/>
  <c r="D41" i="182" s="1"/>
  <c r="B41" s="1"/>
  <c r="B37" i="184"/>
  <c r="D37" i="182" s="1"/>
  <c r="B37" s="1"/>
  <c r="B33" i="184"/>
  <c r="D33" i="182" s="1"/>
  <c r="B33" s="1"/>
  <c r="B29" i="184"/>
  <c r="D29" i="182" s="1"/>
  <c r="B29" s="1"/>
  <c r="B25" i="184"/>
  <c r="D25" i="182" s="1"/>
  <c r="B25" s="1"/>
  <c r="B21" i="184"/>
  <c r="D21" i="182" s="1"/>
  <c r="B21" s="1"/>
  <c r="B56" i="184"/>
  <c r="D56" i="182" s="1"/>
  <c r="B56" s="1"/>
  <c r="B52" i="184"/>
  <c r="D52" i="182" s="1"/>
  <c r="B52" s="1"/>
  <c r="B48" i="184"/>
  <c r="D48" i="182" s="1"/>
  <c r="B48" s="1"/>
  <c r="B44" i="184"/>
  <c r="D44" i="182" s="1"/>
  <c r="B44" s="1"/>
  <c r="B40" i="184"/>
  <c r="D40" i="182" s="1"/>
  <c r="B40" s="1"/>
  <c r="B36" i="184"/>
  <c r="D36" i="182" s="1"/>
  <c r="B36" s="1"/>
  <c r="B32" i="184"/>
  <c r="D32" i="182" s="1"/>
  <c r="B32" s="1"/>
  <c r="B28" i="184"/>
  <c r="D28" i="182" s="1"/>
  <c r="B28" s="1"/>
  <c r="B24" i="184"/>
  <c r="D24" i="182" s="1"/>
  <c r="B24" s="1"/>
  <c r="B20" i="184"/>
  <c r="D20" i="182" s="1"/>
  <c r="B20" s="1"/>
  <c r="B17" i="184"/>
  <c r="D17" i="182" s="1"/>
  <c r="B17" s="1"/>
  <c r="B13" i="184"/>
  <c r="D13" i="182" s="1"/>
  <c r="B13" s="1"/>
  <c r="B9" i="184"/>
  <c r="D9" i="182" s="1"/>
  <c r="B9" s="1"/>
  <c r="B16" i="184"/>
  <c r="D16" i="182" s="1"/>
  <c r="B16" s="1"/>
  <c r="B12" i="184"/>
  <c r="D12" i="182" s="1"/>
  <c r="B12" s="1"/>
  <c r="B8" i="184"/>
  <c r="D8" i="182" s="1"/>
  <c r="B8" s="1"/>
  <c r="D3" i="188"/>
  <c r="B6" i="183"/>
  <c r="C6" i="182" s="1"/>
  <c r="C6" i="171"/>
  <c r="B7" i="174"/>
  <c r="B6"/>
  <c r="B5"/>
  <c r="B4"/>
  <c r="B22" i="188" l="1"/>
  <c r="B49" i="182"/>
  <c r="B12" i="171"/>
  <c r="H12" i="179" s="1"/>
  <c r="B55" i="182"/>
  <c r="B14" i="171"/>
  <c r="H14" i="179" s="1"/>
  <c r="B11" i="171"/>
  <c r="H11" i="179" s="1"/>
  <c r="B18" i="171"/>
  <c r="H18" i="179" s="1"/>
  <c r="B26" i="171"/>
  <c r="H26" i="179" s="1"/>
  <c r="B19" i="171"/>
  <c r="H19" i="179" s="1"/>
  <c r="B27" i="171"/>
  <c r="H27" i="179" s="1"/>
  <c r="B6" i="182"/>
  <c r="B8" i="171"/>
  <c r="H8" i="179" s="1"/>
  <c r="B16" i="171"/>
  <c r="H16" i="179" s="1"/>
  <c r="B21" i="171"/>
  <c r="H21" i="179" s="1"/>
  <c r="B29" i="171"/>
  <c r="H29" i="179" s="1"/>
  <c r="B47" i="182"/>
  <c r="B10" i="171"/>
  <c r="H10" i="179" s="1"/>
  <c r="B7" i="171"/>
  <c r="H7" i="179" s="1"/>
  <c r="B15" i="171"/>
  <c r="H15" i="179" s="1"/>
  <c r="B22" i="171"/>
  <c r="H22" i="179" s="1"/>
  <c r="B23" i="171"/>
  <c r="H23" i="179" s="1"/>
  <c r="B50" i="171"/>
  <c r="H50" i="179" s="1"/>
  <c r="H17"/>
  <c r="H31"/>
  <c r="H34"/>
  <c r="H36"/>
  <c r="H37"/>
  <c r="H39"/>
  <c r="H42"/>
  <c r="H44"/>
  <c r="H47"/>
  <c r="H49"/>
  <c r="H55"/>
  <c r="H52"/>
  <c r="B32" i="171"/>
  <c r="H32" i="179" s="1"/>
  <c r="B40" i="171"/>
  <c r="H40" i="179" s="1"/>
  <c r="B48" i="171"/>
  <c r="H48" i="179" s="1"/>
  <c r="B56" i="171"/>
  <c r="H56" i="179" s="1"/>
  <c r="B33" i="171"/>
  <c r="H33" i="179" s="1"/>
  <c r="B45" i="171"/>
  <c r="H45" i="179" s="1"/>
  <c r="B53" i="171"/>
  <c r="H53" i="179" s="1"/>
  <c r="B30" i="171"/>
  <c r="H30" i="179" s="1"/>
  <c r="B38" i="171"/>
  <c r="H38" i="179" s="1"/>
  <c r="B46" i="171"/>
  <c r="H46" i="179" s="1"/>
  <c r="B54" i="171"/>
  <c r="H54" i="179" s="1"/>
  <c r="B35" i="171"/>
  <c r="H35" i="179" s="1"/>
  <c r="B43" i="171"/>
  <c r="H43" i="179" s="1"/>
  <c r="B51" i="171"/>
  <c r="H51" i="179" s="1"/>
  <c r="D5" i="171"/>
  <c r="B6"/>
  <c r="H6" i="179" s="1"/>
  <c r="B9" i="171"/>
  <c r="H9" i="179" s="1"/>
  <c r="B13" i="171"/>
  <c r="H13" i="179" s="1"/>
  <c r="B20" i="171"/>
  <c r="H20" i="179" s="1"/>
  <c r="B24" i="171"/>
  <c r="H24" i="179" s="1"/>
  <c r="B28" i="171"/>
  <c r="H28" i="179" s="1"/>
  <c r="B41" i="171"/>
  <c r="H41" i="179" s="1"/>
  <c r="C5" i="177"/>
  <c r="D5" s="1"/>
  <c r="E5" s="1"/>
  <c r="D3"/>
  <c r="E3" s="1"/>
  <c r="G29" i="176"/>
  <c r="G28"/>
  <c r="B11" i="178"/>
  <c r="D5" i="179"/>
  <c r="B9" i="174"/>
  <c r="B11"/>
  <c r="B13"/>
  <c r="B15"/>
  <c r="B17"/>
  <c r="B19"/>
  <c r="B21"/>
  <c r="D8" i="199"/>
  <c r="B22"/>
  <c r="D8" i="209"/>
  <c r="B22"/>
  <c r="D8" i="216"/>
  <c r="B22"/>
  <c r="B22" i="238"/>
  <c r="D8"/>
  <c r="D8" i="222"/>
  <c r="B22"/>
  <c r="D8" i="227"/>
  <c r="B22"/>
  <c r="B22" i="223"/>
  <c r="D8"/>
  <c r="D8" i="235"/>
  <c r="B22"/>
  <c r="B22" i="214"/>
  <c r="D8"/>
  <c r="D8" i="208"/>
  <c r="B22"/>
  <c r="D8" i="217"/>
  <c r="B22"/>
  <c r="B22" i="220"/>
  <c r="D8"/>
  <c r="D8" i="230"/>
  <c r="B22"/>
  <c r="D8" i="226"/>
  <c r="B22"/>
  <c r="D8" i="232"/>
  <c r="B22"/>
  <c r="D8" i="234"/>
  <c r="B22"/>
  <c r="D8" i="207"/>
  <c r="B22"/>
  <c r="D8" i="218"/>
  <c r="B22"/>
  <c r="B22" i="221"/>
  <c r="D8"/>
  <c r="B22" i="229"/>
  <c r="D8"/>
  <c r="D8" i="225"/>
  <c r="B22"/>
  <c r="D8" i="237"/>
  <c r="B22"/>
  <c r="B22" i="233"/>
  <c r="D8"/>
  <c r="D8" i="206"/>
  <c r="B22"/>
  <c r="B22" i="219"/>
  <c r="D8"/>
  <c r="B22" i="228"/>
  <c r="D8"/>
  <c r="D8" i="224"/>
  <c r="B22"/>
  <c r="D8" i="236"/>
  <c r="B22"/>
  <c r="B10" i="174"/>
  <c r="B12"/>
  <c r="B14"/>
  <c r="B16"/>
  <c r="B18"/>
  <c r="B20"/>
  <c r="N5" i="184"/>
  <c r="C21" i="177" s="1"/>
  <c r="D21" s="1"/>
  <c r="E21" s="1"/>
  <c r="B22" i="190"/>
  <c r="D8"/>
  <c r="B22" i="194"/>
  <c r="D8"/>
  <c r="B22" i="198"/>
  <c r="D8"/>
  <c r="B22" i="191"/>
  <c r="D8"/>
  <c r="B22" i="195"/>
  <c r="D8"/>
  <c r="D8" i="202"/>
  <c r="B22"/>
  <c r="B22" i="215"/>
  <c r="D8"/>
  <c r="B22" i="211"/>
  <c r="D8"/>
  <c r="B22" i="203"/>
  <c r="D8"/>
  <c r="B22" i="210"/>
  <c r="D8"/>
  <c r="D8" i="231"/>
  <c r="B22"/>
  <c r="B22" i="192"/>
  <c r="D8"/>
  <c r="B22" i="196"/>
  <c r="D8"/>
  <c r="D8" i="189"/>
  <c r="B22"/>
  <c r="B22" i="193"/>
  <c r="D8"/>
  <c r="B22" i="197"/>
  <c r="D8"/>
  <c r="B22" i="200"/>
  <c r="D8"/>
  <c r="B22" i="213"/>
  <c r="D8"/>
  <c r="B22" i="201"/>
  <c r="D8"/>
  <c r="D8" i="205"/>
  <c r="B22"/>
  <c r="D8" i="212"/>
  <c r="B22"/>
  <c r="D22" i="188"/>
  <c r="B26"/>
  <c r="D26" s="1"/>
  <c r="F5" i="183"/>
  <c r="C20" i="177" s="1"/>
  <c r="C8" i="176"/>
  <c r="D7" i="174"/>
  <c r="C5" i="176"/>
  <c r="B3" i="174"/>
  <c r="C7" i="176"/>
  <c r="C5" i="171"/>
  <c r="C6" i="176"/>
  <c r="B4" i="14"/>
  <c r="B4" i="35" s="1"/>
  <c r="B5" i="171" l="1"/>
  <c r="H5" i="179" s="1"/>
  <c r="B5" i="185"/>
  <c r="D22" i="213"/>
  <c r="B26"/>
  <c r="D26" s="1"/>
  <c r="D22" i="200"/>
  <c r="B26"/>
  <c r="D26" s="1"/>
  <c r="E8" s="1"/>
  <c r="D22" i="193"/>
  <c r="B26"/>
  <c r="D26" s="1"/>
  <c r="E8" s="1"/>
  <c r="D22" i="196"/>
  <c r="B26"/>
  <c r="D26" s="1"/>
  <c r="E8" s="1"/>
  <c r="D22" i="192"/>
  <c r="B26"/>
  <c r="D26" s="1"/>
  <c r="E8" s="1"/>
  <c r="D22" i="210"/>
  <c r="B26"/>
  <c r="D26" s="1"/>
  <c r="E8" s="1"/>
  <c r="D22" i="211"/>
  <c r="B26"/>
  <c r="D26" s="1"/>
  <c r="E8" s="1"/>
  <c r="D22" i="215"/>
  <c r="B26"/>
  <c r="D26" s="1"/>
  <c r="E8" s="1"/>
  <c r="D22" i="195"/>
  <c r="B26"/>
  <c r="D26" s="1"/>
  <c r="E8" s="1"/>
  <c r="D22" i="191"/>
  <c r="B26"/>
  <c r="D26" s="1"/>
  <c r="E8" s="1"/>
  <c r="D22" i="198"/>
  <c r="B26"/>
  <c r="D26" s="1"/>
  <c r="E8" s="1"/>
  <c r="D22" i="194"/>
  <c r="B26"/>
  <c r="D26" s="1"/>
  <c r="E8" s="1"/>
  <c r="D22" i="190"/>
  <c r="B26"/>
  <c r="D26" s="1"/>
  <c r="E8" s="1"/>
  <c r="C19" i="176"/>
  <c r="C15"/>
  <c r="C13"/>
  <c r="D22" i="228"/>
  <c r="B26"/>
  <c r="D26" s="1"/>
  <c r="E8" s="1"/>
  <c r="D22" i="219"/>
  <c r="B26"/>
  <c r="D26" s="1"/>
  <c r="E8" s="1"/>
  <c r="D22" i="233"/>
  <c r="B26"/>
  <c r="D26" s="1"/>
  <c r="E8" s="1"/>
  <c r="D22" i="221"/>
  <c r="B26"/>
  <c r="D26" s="1"/>
  <c r="E8" s="1"/>
  <c r="D22" i="220"/>
  <c r="B26"/>
  <c r="D26" s="1"/>
  <c r="E8" s="1"/>
  <c r="B26" i="214"/>
  <c r="D26" s="1"/>
  <c r="E8" s="1"/>
  <c r="D22"/>
  <c r="D22" i="223"/>
  <c r="B26"/>
  <c r="D26" s="1"/>
  <c r="E8" s="1"/>
  <c r="D22" i="238"/>
  <c r="B26"/>
  <c r="D26" s="1"/>
  <c r="E8" s="1"/>
  <c r="C22" i="176"/>
  <c r="C20"/>
  <c r="C18"/>
  <c r="C16"/>
  <c r="C14"/>
  <c r="C12"/>
  <c r="C10"/>
  <c r="B26" i="201"/>
  <c r="D26" s="1"/>
  <c r="D22"/>
  <c r="D22" i="197"/>
  <c r="B26"/>
  <c r="D26" s="1"/>
  <c r="E8" s="1"/>
  <c r="D22" i="203"/>
  <c r="B26"/>
  <c r="D26" s="1"/>
  <c r="E8" s="1"/>
  <c r="C21" i="176"/>
  <c r="D20" i="174"/>
  <c r="C17" i="176"/>
  <c r="C11"/>
  <c r="D22" i="229"/>
  <c r="B26"/>
  <c r="D26" s="1"/>
  <c r="E8" s="1"/>
  <c r="B8" i="174"/>
  <c r="B22" s="1"/>
  <c r="D22" i="212"/>
  <c r="B26"/>
  <c r="D26" s="1"/>
  <c r="E8" s="1"/>
  <c r="D22" i="205"/>
  <c r="B26"/>
  <c r="D26" s="1"/>
  <c r="E8" s="1"/>
  <c r="B26" i="189"/>
  <c r="D26" s="1"/>
  <c r="D22"/>
  <c r="D22" i="231"/>
  <c r="B26"/>
  <c r="D26" s="1"/>
  <c r="E8" s="1"/>
  <c r="D22" i="202"/>
  <c r="B26"/>
  <c r="D26" s="1"/>
  <c r="D22" i="236"/>
  <c r="B26"/>
  <c r="D26" s="1"/>
  <c r="B26" i="224"/>
  <c r="D26" s="1"/>
  <c r="D22"/>
  <c r="B26" i="206"/>
  <c r="D26" s="1"/>
  <c r="E8" s="1"/>
  <c r="D22"/>
  <c r="B26" i="237"/>
  <c r="D26" s="1"/>
  <c r="D22"/>
  <c r="D22" i="225"/>
  <c r="B26"/>
  <c r="D26" s="1"/>
  <c r="D22" i="218"/>
  <c r="B26"/>
  <c r="D26" s="1"/>
  <c r="E8" s="1"/>
  <c r="D22" i="207"/>
  <c r="B26"/>
  <c r="D26" s="1"/>
  <c r="B26" i="234"/>
  <c r="D26" s="1"/>
  <c r="D22"/>
  <c r="D22" i="232"/>
  <c r="B26"/>
  <c r="D26" s="1"/>
  <c r="D22" i="226"/>
  <c r="B26"/>
  <c r="D26" s="1"/>
  <c r="E8" s="1"/>
  <c r="B26" i="230"/>
  <c r="D26" s="1"/>
  <c r="E8" s="1"/>
  <c r="D22"/>
  <c r="B26" i="217"/>
  <c r="D26" s="1"/>
  <c r="D22"/>
  <c r="D22" i="208"/>
  <c r="B26"/>
  <c r="D26" s="1"/>
  <c r="D22" i="235"/>
  <c r="B26"/>
  <c r="D26" s="1"/>
  <c r="E8" s="1"/>
  <c r="D22" i="227"/>
  <c r="B26"/>
  <c r="D26" s="1"/>
  <c r="D22" i="222"/>
  <c r="B26"/>
  <c r="D26" s="1"/>
  <c r="E8" s="1"/>
  <c r="D22" i="216"/>
  <c r="B26"/>
  <c r="D26" s="1"/>
  <c r="D22" i="209"/>
  <c r="B26"/>
  <c r="D26" s="1"/>
  <c r="D22" i="199"/>
  <c r="B26"/>
  <c r="D26" s="1"/>
  <c r="E8" i="189"/>
  <c r="E8" i="202"/>
  <c r="E8" i="224"/>
  <c r="E8" i="201"/>
  <c r="E8" i="213"/>
  <c r="E22" i="188"/>
  <c r="E9"/>
  <c r="E13"/>
  <c r="E17"/>
  <c r="E23"/>
  <c r="E10"/>
  <c r="E14"/>
  <c r="E18"/>
  <c r="E24"/>
  <c r="E21"/>
  <c r="E11"/>
  <c r="E15"/>
  <c r="E19"/>
  <c r="E20"/>
  <c r="E12"/>
  <c r="E16"/>
  <c r="E8"/>
  <c r="E25"/>
  <c r="E6"/>
  <c r="E5"/>
  <c r="E4"/>
  <c r="E7"/>
  <c r="E3"/>
  <c r="C19" i="177"/>
  <c r="D19" s="1"/>
  <c r="E19" s="1"/>
  <c r="D20"/>
  <c r="E20" s="1"/>
  <c r="C4" i="176"/>
  <c r="G8"/>
  <c r="C6" i="43"/>
  <c r="G6"/>
  <c r="E6"/>
  <c r="B5" i="12"/>
  <c r="C5"/>
  <c r="D5"/>
  <c r="E5"/>
  <c r="B5" i="13"/>
  <c r="B5" i="11" s="1"/>
  <c r="B4" i="27" s="1"/>
  <c r="C3" i="157" s="1"/>
  <c r="C5" i="13"/>
  <c r="D5"/>
  <c r="E5"/>
  <c r="F5"/>
  <c r="G5"/>
  <c r="H5"/>
  <c r="I5"/>
  <c r="J5"/>
  <c r="K5"/>
  <c r="L5"/>
  <c r="M5"/>
  <c r="O5"/>
  <c r="F4" i="14"/>
  <c r="F4" i="35" s="1"/>
  <c r="G4" i="14"/>
  <c r="H4"/>
  <c r="B6" i="43" l="1"/>
  <c r="F5" i="185"/>
  <c r="E26" i="188"/>
  <c r="E22" i="214"/>
  <c r="E22" i="217"/>
  <c r="E22" i="230"/>
  <c r="E22" i="234"/>
  <c r="E22" i="237"/>
  <c r="E22" i="206"/>
  <c r="E22" i="224"/>
  <c r="E22" i="189"/>
  <c r="E22" i="201"/>
  <c r="E25" i="209"/>
  <c r="E4"/>
  <c r="E24"/>
  <c r="E7"/>
  <c r="E23"/>
  <c r="E6"/>
  <c r="E5"/>
  <c r="E3"/>
  <c r="E17"/>
  <c r="E13"/>
  <c r="E18"/>
  <c r="E14"/>
  <c r="E10"/>
  <c r="E19"/>
  <c r="E15"/>
  <c r="E11"/>
  <c r="E20"/>
  <c r="E16"/>
  <c r="E12"/>
  <c r="E9"/>
  <c r="E21"/>
  <c r="E6" i="227"/>
  <c r="E4"/>
  <c r="E23"/>
  <c r="E25"/>
  <c r="E3"/>
  <c r="E5"/>
  <c r="E24"/>
  <c r="E7"/>
  <c r="E17"/>
  <c r="E13"/>
  <c r="E18"/>
  <c r="E14"/>
  <c r="E10"/>
  <c r="E19"/>
  <c r="E15"/>
  <c r="E11"/>
  <c r="E20"/>
  <c r="E16"/>
  <c r="E12"/>
  <c r="E9"/>
  <c r="E21"/>
  <c r="E6" i="217"/>
  <c r="E4"/>
  <c r="E23"/>
  <c r="E7"/>
  <c r="E25"/>
  <c r="E26" s="1"/>
  <c r="E3"/>
  <c r="E5"/>
  <c r="E24"/>
  <c r="E17"/>
  <c r="E13"/>
  <c r="E20"/>
  <c r="E16"/>
  <c r="E12"/>
  <c r="E19"/>
  <c r="E15"/>
  <c r="E11"/>
  <c r="E18"/>
  <c r="E14"/>
  <c r="E10"/>
  <c r="E9"/>
  <c r="E21"/>
  <c r="E21" i="230"/>
  <c r="E4"/>
  <c r="E6"/>
  <c r="E23"/>
  <c r="E5"/>
  <c r="E3"/>
  <c r="E24"/>
  <c r="E7"/>
  <c r="E25"/>
  <c r="E26" s="1"/>
  <c r="E19"/>
  <c r="E15"/>
  <c r="E11"/>
  <c r="E20"/>
  <c r="E16"/>
  <c r="E12"/>
  <c r="E17"/>
  <c r="E13"/>
  <c r="E18"/>
  <c r="E14"/>
  <c r="E10"/>
  <c r="E9"/>
  <c r="E21" i="234"/>
  <c r="E4"/>
  <c r="E23"/>
  <c r="E6"/>
  <c r="E3"/>
  <c r="E5"/>
  <c r="E24"/>
  <c r="E7"/>
  <c r="E25"/>
  <c r="E26" s="1"/>
  <c r="E17"/>
  <c r="E13"/>
  <c r="E18"/>
  <c r="E14"/>
  <c r="E10"/>
  <c r="E9"/>
  <c r="E19"/>
  <c r="E15"/>
  <c r="E11"/>
  <c r="E20"/>
  <c r="E16"/>
  <c r="E12"/>
  <c r="E6" i="237"/>
  <c r="E4"/>
  <c r="E23"/>
  <c r="E7"/>
  <c r="E25"/>
  <c r="E3"/>
  <c r="E5"/>
  <c r="E24"/>
  <c r="E26"/>
  <c r="E20"/>
  <c r="E16"/>
  <c r="E12"/>
  <c r="E19"/>
  <c r="E15"/>
  <c r="E11"/>
  <c r="E18"/>
  <c r="E14"/>
  <c r="E10"/>
  <c r="E9"/>
  <c r="E17"/>
  <c r="E13"/>
  <c r="E21"/>
  <c r="E5" i="206"/>
  <c r="E4"/>
  <c r="E23"/>
  <c r="E6"/>
  <c r="E24"/>
  <c r="E7"/>
  <c r="E3"/>
  <c r="E25"/>
  <c r="E26" s="1"/>
  <c r="E19"/>
  <c r="E15"/>
  <c r="E11"/>
  <c r="E18"/>
  <c r="E14"/>
  <c r="E10"/>
  <c r="E9"/>
  <c r="E17"/>
  <c r="E13"/>
  <c r="E20"/>
  <c r="E16"/>
  <c r="E12"/>
  <c r="E21"/>
  <c r="E21" i="224"/>
  <c r="E4"/>
  <c r="E23"/>
  <c r="E6"/>
  <c r="E3"/>
  <c r="E5"/>
  <c r="E24"/>
  <c r="E7"/>
  <c r="E25"/>
  <c r="E9"/>
  <c r="E19"/>
  <c r="E15"/>
  <c r="E11"/>
  <c r="E18"/>
  <c r="E14"/>
  <c r="E10"/>
  <c r="E17"/>
  <c r="E13"/>
  <c r="E20"/>
  <c r="E16"/>
  <c r="E12"/>
  <c r="E3" i="189"/>
  <c r="E5"/>
  <c r="E4"/>
  <c r="E7"/>
  <c r="E23"/>
  <c r="E6"/>
  <c r="E25"/>
  <c r="E24"/>
  <c r="E19"/>
  <c r="E15"/>
  <c r="E11"/>
  <c r="E20"/>
  <c r="E16"/>
  <c r="E12"/>
  <c r="E9"/>
  <c r="E17"/>
  <c r="E13"/>
  <c r="E18"/>
  <c r="E14"/>
  <c r="E10"/>
  <c r="E21"/>
  <c r="E3" i="201"/>
  <c r="E25"/>
  <c r="E26" s="1"/>
  <c r="E4"/>
  <c r="E7"/>
  <c r="E6"/>
  <c r="E23"/>
  <c r="E5"/>
  <c r="E24"/>
  <c r="E19"/>
  <c r="E15"/>
  <c r="E11"/>
  <c r="E20"/>
  <c r="E16"/>
  <c r="E12"/>
  <c r="E9"/>
  <c r="E17"/>
  <c r="E13"/>
  <c r="E18"/>
  <c r="E14"/>
  <c r="E10"/>
  <c r="E21"/>
  <c r="E25" i="214"/>
  <c r="E26" s="1"/>
  <c r="E4"/>
  <c r="E5"/>
  <c r="E3"/>
  <c r="E23"/>
  <c r="E24"/>
  <c r="E7"/>
  <c r="E6"/>
  <c r="E21"/>
  <c r="E19"/>
  <c r="E13"/>
  <c r="E20"/>
  <c r="E16"/>
  <c r="E12"/>
  <c r="E9"/>
  <c r="E17"/>
  <c r="E11"/>
  <c r="E18"/>
  <c r="E14"/>
  <c r="E10"/>
  <c r="E15"/>
  <c r="E22" i="199"/>
  <c r="E22" i="209"/>
  <c r="E22" i="216"/>
  <c r="E22" i="222"/>
  <c r="E22" i="227"/>
  <c r="E26" s="1"/>
  <c r="E22" i="235"/>
  <c r="E22" i="208"/>
  <c r="E22" i="226"/>
  <c r="E22" i="232"/>
  <c r="E22" i="207"/>
  <c r="E22" i="218"/>
  <c r="E22" i="225"/>
  <c r="E22" i="236"/>
  <c r="E22" i="202"/>
  <c r="E22" i="205"/>
  <c r="E22" i="212"/>
  <c r="E22" i="229"/>
  <c r="G21" i="176"/>
  <c r="E22" i="203"/>
  <c r="E22" i="197"/>
  <c r="E8" i="209"/>
  <c r="E8" i="217"/>
  <c r="E8" i="234"/>
  <c r="E8" i="237"/>
  <c r="E22" i="238"/>
  <c r="E22" i="223"/>
  <c r="E22" i="220"/>
  <c r="E22" i="221"/>
  <c r="E22" i="233"/>
  <c r="E22" i="219"/>
  <c r="E22" i="228"/>
  <c r="E22" i="190"/>
  <c r="E22" i="194"/>
  <c r="E22" i="198"/>
  <c r="E22" i="191"/>
  <c r="E22" i="195"/>
  <c r="E22" i="215"/>
  <c r="E22" i="211"/>
  <c r="E22" i="210"/>
  <c r="E22" i="192"/>
  <c r="E22" i="196"/>
  <c r="E22" i="193"/>
  <c r="E22" i="200"/>
  <c r="E22" i="213"/>
  <c r="E3" i="199"/>
  <c r="E25"/>
  <c r="E5"/>
  <c r="E4"/>
  <c r="E24"/>
  <c r="E7"/>
  <c r="E23"/>
  <c r="E6"/>
  <c r="E21"/>
  <c r="E20"/>
  <c r="E17"/>
  <c r="E13"/>
  <c r="E14"/>
  <c r="E10"/>
  <c r="E9"/>
  <c r="E18"/>
  <c r="E15"/>
  <c r="E11"/>
  <c r="E16"/>
  <c r="E12"/>
  <c r="E19"/>
  <c r="E5" i="216"/>
  <c r="E6"/>
  <c r="E24"/>
  <c r="E4"/>
  <c r="E23"/>
  <c r="E7"/>
  <c r="E3"/>
  <c r="E25"/>
  <c r="E26" s="1"/>
  <c r="E19"/>
  <c r="E15"/>
  <c r="E11"/>
  <c r="E20"/>
  <c r="E16"/>
  <c r="E12"/>
  <c r="E9"/>
  <c r="E17"/>
  <c r="E13"/>
  <c r="E18"/>
  <c r="E14"/>
  <c r="E10"/>
  <c r="E21"/>
  <c r="E21" i="222"/>
  <c r="E6"/>
  <c r="E4"/>
  <c r="E23"/>
  <c r="E25"/>
  <c r="E3"/>
  <c r="E5"/>
  <c r="E24"/>
  <c r="E7"/>
  <c r="E19"/>
  <c r="E15"/>
  <c r="E11"/>
  <c r="E20"/>
  <c r="E16"/>
  <c r="E12"/>
  <c r="E9"/>
  <c r="E17"/>
  <c r="E13"/>
  <c r="E18"/>
  <c r="E14"/>
  <c r="E10"/>
  <c r="E21" i="235"/>
  <c r="E6"/>
  <c r="E4"/>
  <c r="E23"/>
  <c r="E25"/>
  <c r="E26" s="1"/>
  <c r="E3"/>
  <c r="E5"/>
  <c r="E24"/>
  <c r="E7"/>
  <c r="E17"/>
  <c r="E13"/>
  <c r="E18"/>
  <c r="E14"/>
  <c r="E10"/>
  <c r="E19"/>
  <c r="E15"/>
  <c r="E11"/>
  <c r="E20"/>
  <c r="E16"/>
  <c r="E12"/>
  <c r="E9"/>
  <c r="E3" i="208"/>
  <c r="E4"/>
  <c r="E24"/>
  <c r="E7"/>
  <c r="E25"/>
  <c r="E26" s="1"/>
  <c r="E23"/>
  <c r="E6"/>
  <c r="E5"/>
  <c r="E19"/>
  <c r="E15"/>
  <c r="E11"/>
  <c r="E18"/>
  <c r="E14"/>
  <c r="E10"/>
  <c r="E9"/>
  <c r="E17"/>
  <c r="E13"/>
  <c r="E20"/>
  <c r="E16"/>
  <c r="E12"/>
  <c r="E21"/>
  <c r="E3" i="226"/>
  <c r="E4"/>
  <c r="E24"/>
  <c r="E7"/>
  <c r="E25"/>
  <c r="E26" s="1"/>
  <c r="E23"/>
  <c r="E6"/>
  <c r="E5"/>
  <c r="E17"/>
  <c r="E13"/>
  <c r="E18"/>
  <c r="E14"/>
  <c r="E10"/>
  <c r="E9"/>
  <c r="E19"/>
  <c r="E15"/>
  <c r="E11"/>
  <c r="E20"/>
  <c r="E16"/>
  <c r="E12"/>
  <c r="E21"/>
  <c r="E5" i="232"/>
  <c r="E6"/>
  <c r="E24"/>
  <c r="E4"/>
  <c r="E23"/>
  <c r="E7"/>
  <c r="E3"/>
  <c r="E25"/>
  <c r="E19"/>
  <c r="E15"/>
  <c r="E11"/>
  <c r="E20"/>
  <c r="E16"/>
  <c r="E12"/>
  <c r="E17"/>
  <c r="E13"/>
  <c r="E18"/>
  <c r="E14"/>
  <c r="E10"/>
  <c r="E9"/>
  <c r="E21"/>
  <c r="E3" i="207"/>
  <c r="E25"/>
  <c r="E23"/>
  <c r="E6"/>
  <c r="E5"/>
  <c r="E4"/>
  <c r="E24"/>
  <c r="E7"/>
  <c r="E20"/>
  <c r="E16"/>
  <c r="E12"/>
  <c r="E9"/>
  <c r="E17"/>
  <c r="E13"/>
  <c r="E18"/>
  <c r="E14"/>
  <c r="E10"/>
  <c r="E19"/>
  <c r="E15"/>
  <c r="E11"/>
  <c r="E21"/>
  <c r="E3" i="218"/>
  <c r="E25"/>
  <c r="E24"/>
  <c r="E6"/>
  <c r="E23"/>
  <c r="E5"/>
  <c r="E4"/>
  <c r="E7"/>
  <c r="E18"/>
  <c r="E14"/>
  <c r="E10"/>
  <c r="E19"/>
  <c r="E15"/>
  <c r="E11"/>
  <c r="E20"/>
  <c r="E16"/>
  <c r="E12"/>
  <c r="E9"/>
  <c r="E17"/>
  <c r="E13"/>
  <c r="E21"/>
  <c r="E3" i="225"/>
  <c r="E25"/>
  <c r="E23"/>
  <c r="E6"/>
  <c r="E5"/>
  <c r="E26"/>
  <c r="E4"/>
  <c r="E24"/>
  <c r="E7"/>
  <c r="E18"/>
  <c r="E14"/>
  <c r="E10"/>
  <c r="E9"/>
  <c r="E17"/>
  <c r="E13"/>
  <c r="E20"/>
  <c r="E16"/>
  <c r="E12"/>
  <c r="E19"/>
  <c r="E15"/>
  <c r="E11"/>
  <c r="E21"/>
  <c r="E21" i="236"/>
  <c r="E3"/>
  <c r="E25"/>
  <c r="E7"/>
  <c r="E4"/>
  <c r="E23"/>
  <c r="E5"/>
  <c r="E24"/>
  <c r="E6"/>
  <c r="E17"/>
  <c r="E13"/>
  <c r="E20"/>
  <c r="E16"/>
  <c r="E12"/>
  <c r="E9"/>
  <c r="E19"/>
  <c r="E15"/>
  <c r="E11"/>
  <c r="E18"/>
  <c r="E14"/>
  <c r="E10"/>
  <c r="E25" i="202"/>
  <c r="E26" s="1"/>
  <c r="E6"/>
  <c r="E24"/>
  <c r="E7"/>
  <c r="E4"/>
  <c r="E3"/>
  <c r="E5"/>
  <c r="E23"/>
  <c r="E20"/>
  <c r="E16"/>
  <c r="E12"/>
  <c r="E21"/>
  <c r="E19"/>
  <c r="E15"/>
  <c r="E11"/>
  <c r="E18"/>
  <c r="E14"/>
  <c r="E10"/>
  <c r="E9"/>
  <c r="E17"/>
  <c r="E13"/>
  <c r="E22" i="231"/>
  <c r="E3"/>
  <c r="E4"/>
  <c r="E23"/>
  <c r="E5"/>
  <c r="E24"/>
  <c r="E6"/>
  <c r="E7"/>
  <c r="E25"/>
  <c r="E26" s="1"/>
  <c r="E21"/>
  <c r="E19"/>
  <c r="E15"/>
  <c r="E11"/>
  <c r="E18"/>
  <c r="E14"/>
  <c r="E10"/>
  <c r="E9"/>
  <c r="E17"/>
  <c r="E13"/>
  <c r="E20"/>
  <c r="E16"/>
  <c r="E12"/>
  <c r="E4" i="205"/>
  <c r="E6"/>
  <c r="E7"/>
  <c r="E23"/>
  <c r="E24"/>
  <c r="E3"/>
  <c r="E25"/>
  <c r="E5"/>
  <c r="E19"/>
  <c r="E15"/>
  <c r="E11"/>
  <c r="E18"/>
  <c r="E14"/>
  <c r="E10"/>
  <c r="E9"/>
  <c r="E17"/>
  <c r="E13"/>
  <c r="E20"/>
  <c r="E16"/>
  <c r="E12"/>
  <c r="E21"/>
  <c r="E21" i="212"/>
  <c r="E3"/>
  <c r="E25"/>
  <c r="E26" s="1"/>
  <c r="E7"/>
  <c r="E4"/>
  <c r="E23"/>
  <c r="E5"/>
  <c r="E24"/>
  <c r="E6"/>
  <c r="E19"/>
  <c r="E15"/>
  <c r="E11"/>
  <c r="E18"/>
  <c r="E14"/>
  <c r="E10"/>
  <c r="E17"/>
  <c r="E13"/>
  <c r="E20"/>
  <c r="E16"/>
  <c r="E12"/>
  <c r="E9"/>
  <c r="C9" i="176"/>
  <c r="E3" i="229"/>
  <c r="E25"/>
  <c r="E5"/>
  <c r="E23"/>
  <c r="E4"/>
  <c r="E7"/>
  <c r="E24"/>
  <c r="E6"/>
  <c r="E20"/>
  <c r="E16"/>
  <c r="E12"/>
  <c r="E19"/>
  <c r="E15"/>
  <c r="E11"/>
  <c r="E18"/>
  <c r="E14"/>
  <c r="E10"/>
  <c r="E9"/>
  <c r="E17"/>
  <c r="E13"/>
  <c r="E21"/>
  <c r="E7" i="203"/>
  <c r="E5"/>
  <c r="E25"/>
  <c r="E6"/>
  <c r="E23"/>
  <c r="E24"/>
  <c r="E3"/>
  <c r="E4"/>
  <c r="E21"/>
  <c r="E17"/>
  <c r="E13"/>
  <c r="E20"/>
  <c r="E16"/>
  <c r="E12"/>
  <c r="E9"/>
  <c r="E19"/>
  <c r="E15"/>
  <c r="E11"/>
  <c r="E18"/>
  <c r="E14"/>
  <c r="E10"/>
  <c r="E25" i="197"/>
  <c r="E4"/>
  <c r="E24"/>
  <c r="E7"/>
  <c r="E6"/>
  <c r="E3"/>
  <c r="E5"/>
  <c r="E23"/>
  <c r="E19"/>
  <c r="E15"/>
  <c r="E11"/>
  <c r="E20"/>
  <c r="E16"/>
  <c r="E12"/>
  <c r="E9"/>
  <c r="E17"/>
  <c r="E13"/>
  <c r="E18"/>
  <c r="E14"/>
  <c r="E10"/>
  <c r="E21"/>
  <c r="E3" i="238"/>
  <c r="E4"/>
  <c r="E24"/>
  <c r="E7"/>
  <c r="E25"/>
  <c r="E23"/>
  <c r="E6"/>
  <c r="E5"/>
  <c r="E17"/>
  <c r="E13"/>
  <c r="E18"/>
  <c r="E14"/>
  <c r="E10"/>
  <c r="E19"/>
  <c r="E15"/>
  <c r="E11"/>
  <c r="E20"/>
  <c r="E16"/>
  <c r="E12"/>
  <c r="E9"/>
  <c r="E21"/>
  <c r="E3" i="223"/>
  <c r="E4"/>
  <c r="E24"/>
  <c r="E7"/>
  <c r="E25"/>
  <c r="E23"/>
  <c r="E6"/>
  <c r="E5"/>
  <c r="E19"/>
  <c r="E15"/>
  <c r="E11"/>
  <c r="E20"/>
  <c r="E16"/>
  <c r="E12"/>
  <c r="E9"/>
  <c r="E17"/>
  <c r="E13"/>
  <c r="E18"/>
  <c r="E14"/>
  <c r="E10"/>
  <c r="E21"/>
  <c r="E3" i="220"/>
  <c r="E25"/>
  <c r="E23"/>
  <c r="E6"/>
  <c r="E5"/>
  <c r="E4"/>
  <c r="E24"/>
  <c r="E7"/>
  <c r="E19"/>
  <c r="E15"/>
  <c r="E11"/>
  <c r="E18"/>
  <c r="E14"/>
  <c r="E10"/>
  <c r="E9"/>
  <c r="E17"/>
  <c r="E13"/>
  <c r="E20"/>
  <c r="E16"/>
  <c r="E12"/>
  <c r="E21"/>
  <c r="E3" i="221"/>
  <c r="E4"/>
  <c r="E24"/>
  <c r="E7"/>
  <c r="E25"/>
  <c r="E26" s="1"/>
  <c r="E23"/>
  <c r="E6"/>
  <c r="E5"/>
  <c r="E20"/>
  <c r="E16"/>
  <c r="E12"/>
  <c r="E9"/>
  <c r="E17"/>
  <c r="E13"/>
  <c r="E18"/>
  <c r="E14"/>
  <c r="E10"/>
  <c r="E19"/>
  <c r="E15"/>
  <c r="E11"/>
  <c r="E21"/>
  <c r="E3" i="233"/>
  <c r="E25"/>
  <c r="E23"/>
  <c r="E6"/>
  <c r="E5"/>
  <c r="E4"/>
  <c r="E24"/>
  <c r="E7"/>
  <c r="E18"/>
  <c r="E14"/>
  <c r="E10"/>
  <c r="E9"/>
  <c r="E17"/>
  <c r="E13"/>
  <c r="E20"/>
  <c r="E16"/>
  <c r="E12"/>
  <c r="E19"/>
  <c r="E15"/>
  <c r="E11"/>
  <c r="E21"/>
  <c r="E3" i="219"/>
  <c r="E25"/>
  <c r="E4"/>
  <c r="E24"/>
  <c r="E7"/>
  <c r="E23"/>
  <c r="E6"/>
  <c r="E5"/>
  <c r="E9"/>
  <c r="E17"/>
  <c r="E13"/>
  <c r="E20"/>
  <c r="E16"/>
  <c r="E12"/>
  <c r="E19"/>
  <c r="E15"/>
  <c r="E11"/>
  <c r="E18"/>
  <c r="E14"/>
  <c r="E10"/>
  <c r="E21"/>
  <c r="E3" i="228"/>
  <c r="E4"/>
  <c r="E24"/>
  <c r="E7"/>
  <c r="E25"/>
  <c r="E23"/>
  <c r="E6"/>
  <c r="E5"/>
  <c r="E17"/>
  <c r="E13"/>
  <c r="E20"/>
  <c r="E16"/>
  <c r="E12"/>
  <c r="E9"/>
  <c r="E19"/>
  <c r="E15"/>
  <c r="E11"/>
  <c r="E18"/>
  <c r="E14"/>
  <c r="E10"/>
  <c r="E21"/>
  <c r="E25" i="190"/>
  <c r="E26" s="1"/>
  <c r="E5"/>
  <c r="E6"/>
  <c r="E3"/>
  <c r="E23"/>
  <c r="E7"/>
  <c r="E24"/>
  <c r="E4"/>
  <c r="E20"/>
  <c r="E16"/>
  <c r="E12"/>
  <c r="E21"/>
  <c r="E17"/>
  <c r="E13"/>
  <c r="E18"/>
  <c r="E14"/>
  <c r="E10"/>
  <c r="E9"/>
  <c r="E19"/>
  <c r="E15"/>
  <c r="E11"/>
  <c r="E25" i="194"/>
  <c r="E5"/>
  <c r="E23"/>
  <c r="E6"/>
  <c r="E3"/>
  <c r="E24"/>
  <c r="E7"/>
  <c r="E4"/>
  <c r="E20"/>
  <c r="E16"/>
  <c r="E12"/>
  <c r="E21"/>
  <c r="E17"/>
  <c r="E13"/>
  <c r="E18"/>
  <c r="E14"/>
  <c r="E10"/>
  <c r="E9"/>
  <c r="E19"/>
  <c r="E15"/>
  <c r="E11"/>
  <c r="E25" i="198"/>
  <c r="E26" s="1"/>
  <c r="E6"/>
  <c r="E24"/>
  <c r="E7"/>
  <c r="E4"/>
  <c r="E3"/>
  <c r="E5"/>
  <c r="E23"/>
  <c r="E20"/>
  <c r="E16"/>
  <c r="E12"/>
  <c r="E21"/>
  <c r="E17"/>
  <c r="E13"/>
  <c r="E18"/>
  <c r="E14"/>
  <c r="E10"/>
  <c r="E9"/>
  <c r="E19"/>
  <c r="E15"/>
  <c r="E11"/>
  <c r="E25" i="191"/>
  <c r="E3"/>
  <c r="E24"/>
  <c r="E7"/>
  <c r="E4"/>
  <c r="E5"/>
  <c r="E23"/>
  <c r="E6"/>
  <c r="E21"/>
  <c r="E17"/>
  <c r="E13"/>
  <c r="E18"/>
  <c r="E14"/>
  <c r="E10"/>
  <c r="E9"/>
  <c r="E19"/>
  <c r="E15"/>
  <c r="E11"/>
  <c r="E20"/>
  <c r="E16"/>
  <c r="E12"/>
  <c r="E25" i="195"/>
  <c r="E26" s="1"/>
  <c r="E5"/>
  <c r="E23"/>
  <c r="E6"/>
  <c r="E3"/>
  <c r="E24"/>
  <c r="E7"/>
  <c r="E4"/>
  <c r="E21"/>
  <c r="E17"/>
  <c r="E13"/>
  <c r="E18"/>
  <c r="E14"/>
  <c r="E10"/>
  <c r="E9"/>
  <c r="E19"/>
  <c r="E15"/>
  <c r="E11"/>
  <c r="E20"/>
  <c r="E16"/>
  <c r="E12"/>
  <c r="E3" i="215"/>
  <c r="E23"/>
  <c r="E5"/>
  <c r="E6"/>
  <c r="E25"/>
  <c r="E4"/>
  <c r="E24"/>
  <c r="E7"/>
  <c r="E20"/>
  <c r="E16"/>
  <c r="E12"/>
  <c r="E9"/>
  <c r="E19"/>
  <c r="E15"/>
  <c r="E11"/>
  <c r="E18"/>
  <c r="E14"/>
  <c r="E10"/>
  <c r="E21"/>
  <c r="E17"/>
  <c r="E13"/>
  <c r="E3" i="211"/>
  <c r="E25"/>
  <c r="E4"/>
  <c r="E24"/>
  <c r="E7"/>
  <c r="E23"/>
  <c r="E6"/>
  <c r="E5"/>
  <c r="E20"/>
  <c r="E16"/>
  <c r="E12"/>
  <c r="E9"/>
  <c r="E19"/>
  <c r="E15"/>
  <c r="E11"/>
  <c r="E18"/>
  <c r="E14"/>
  <c r="E10"/>
  <c r="E21"/>
  <c r="E17"/>
  <c r="E13"/>
  <c r="E3" i="210"/>
  <c r="E25"/>
  <c r="E26" s="1"/>
  <c r="E4"/>
  <c r="E5"/>
  <c r="E23"/>
  <c r="E6"/>
  <c r="E24"/>
  <c r="E7"/>
  <c r="E21"/>
  <c r="E17"/>
  <c r="E13"/>
  <c r="E20"/>
  <c r="E16"/>
  <c r="E12"/>
  <c r="E9"/>
  <c r="E19"/>
  <c r="E15"/>
  <c r="E11"/>
  <c r="E18"/>
  <c r="E14"/>
  <c r="E10"/>
  <c r="E25" i="192"/>
  <c r="E26" s="1"/>
  <c r="E3"/>
  <c r="E7"/>
  <c r="E23"/>
  <c r="E5"/>
  <c r="E6"/>
  <c r="E24"/>
  <c r="E4"/>
  <c r="E19"/>
  <c r="E15"/>
  <c r="E11"/>
  <c r="E18"/>
  <c r="E14"/>
  <c r="E10"/>
  <c r="E9"/>
  <c r="E17"/>
  <c r="E13"/>
  <c r="E20"/>
  <c r="E16"/>
  <c r="E12"/>
  <c r="E21"/>
  <c r="E25" i="196"/>
  <c r="E3"/>
  <c r="E5"/>
  <c r="E23"/>
  <c r="E4"/>
  <c r="E24"/>
  <c r="E7"/>
  <c r="E6"/>
  <c r="E19"/>
  <c r="E15"/>
  <c r="E11"/>
  <c r="E18"/>
  <c r="E14"/>
  <c r="E10"/>
  <c r="E9"/>
  <c r="E17"/>
  <c r="E13"/>
  <c r="E20"/>
  <c r="E16"/>
  <c r="E12"/>
  <c r="E21"/>
  <c r="E25" i="193"/>
  <c r="E26" s="1"/>
  <c r="E3"/>
  <c r="E24"/>
  <c r="E7"/>
  <c r="E4"/>
  <c r="E5"/>
  <c r="E23"/>
  <c r="E6"/>
  <c r="E19"/>
  <c r="E15"/>
  <c r="E11"/>
  <c r="E20"/>
  <c r="E16"/>
  <c r="E12"/>
  <c r="E9"/>
  <c r="E17"/>
  <c r="E13"/>
  <c r="E18"/>
  <c r="E14"/>
  <c r="E10"/>
  <c r="E21"/>
  <c r="E3" i="200"/>
  <c r="E25"/>
  <c r="E26" s="1"/>
  <c r="E5"/>
  <c r="E4"/>
  <c r="E24"/>
  <c r="E7"/>
  <c r="E23"/>
  <c r="E6"/>
  <c r="E19"/>
  <c r="E15"/>
  <c r="E11"/>
  <c r="E21"/>
  <c r="E20"/>
  <c r="E16"/>
  <c r="E12"/>
  <c r="E17"/>
  <c r="E13"/>
  <c r="E9"/>
  <c r="E18"/>
  <c r="E14"/>
  <c r="E10"/>
  <c r="E25" i="213"/>
  <c r="E26" s="1"/>
  <c r="E4"/>
  <c r="E24"/>
  <c r="E7"/>
  <c r="E23"/>
  <c r="E6"/>
  <c r="E5"/>
  <c r="E3"/>
  <c r="E17"/>
  <c r="E13"/>
  <c r="E20"/>
  <c r="E16"/>
  <c r="E12"/>
  <c r="E21"/>
  <c r="E19"/>
  <c r="E15"/>
  <c r="E11"/>
  <c r="E18"/>
  <c r="E14"/>
  <c r="E10"/>
  <c r="E9"/>
  <c r="E8" i="199"/>
  <c r="E8" i="216"/>
  <c r="E8" i="227"/>
  <c r="E8" i="208"/>
  <c r="E8" i="232"/>
  <c r="E8" i="207"/>
  <c r="E8" i="225"/>
  <c r="E8" i="236"/>
  <c r="C23" i="176"/>
  <c r="B26" i="174"/>
  <c r="D4" i="35"/>
  <c r="D5" i="185" s="1"/>
  <c r="C24" i="177" s="1"/>
  <c r="D24" s="1"/>
  <c r="E24" s="1"/>
  <c r="M5" i="34"/>
  <c r="E5" i="33"/>
  <c r="O5" i="34"/>
  <c r="L5"/>
  <c r="H5"/>
  <c r="C5" i="33"/>
  <c r="D5"/>
  <c r="J5" i="34"/>
  <c r="F5"/>
  <c r="D5"/>
  <c r="G4" i="35"/>
  <c r="G5" i="185" s="1"/>
  <c r="B5" i="34"/>
  <c r="K5"/>
  <c r="I5"/>
  <c r="G5"/>
  <c r="E5"/>
  <c r="B5" i="33"/>
  <c r="C4" i="35"/>
  <c r="C5" i="185" s="1"/>
  <c r="C23" i="177" s="1"/>
  <c r="H4" i="35"/>
  <c r="H5" i="185" s="1"/>
  <c r="C5" i="34"/>
  <c r="E4" i="35"/>
  <c r="E5" i="185" s="1"/>
  <c r="C25" i="177" s="1"/>
  <c r="D25" s="1"/>
  <c r="E25" s="1"/>
  <c r="E26" i="220" l="1"/>
  <c r="E26" i="229"/>
  <c r="E26" i="205"/>
  <c r="E26" i="236"/>
  <c r="E26" i="218"/>
  <c r="E26" i="233"/>
  <c r="E26" i="207"/>
  <c r="E26" i="211"/>
  <c r="E26" i="219"/>
  <c r="E26" i="223"/>
  <c r="E26" i="197"/>
  <c r="E26" i="224"/>
  <c r="E26" i="196"/>
  <c r="E26" i="215"/>
  <c r="E26" i="191"/>
  <c r="E26" i="194"/>
  <c r="E26" i="228"/>
  <c r="E26" i="238"/>
  <c r="E26" i="203"/>
  <c r="E26" i="232"/>
  <c r="E26" i="189"/>
  <c r="E26" i="222"/>
  <c r="E26" i="199"/>
  <c r="B5" i="183"/>
  <c r="C13" i="174"/>
  <c r="G5" i="184"/>
  <c r="C17" i="174"/>
  <c r="K5" i="184"/>
  <c r="C30" i="177" s="1"/>
  <c r="D30" s="1"/>
  <c r="E30" s="1"/>
  <c r="C12" i="174"/>
  <c r="F5" i="184"/>
  <c r="C26" i="177" s="1"/>
  <c r="D26" s="1"/>
  <c r="E26" s="1"/>
  <c r="C5" i="174"/>
  <c r="D5" i="183"/>
  <c r="C14" i="174"/>
  <c r="H5" i="184"/>
  <c r="C21" i="174"/>
  <c r="O5" i="184"/>
  <c r="C32" i="177" s="1"/>
  <c r="D32" s="1"/>
  <c r="E32" s="1"/>
  <c r="C19" i="174"/>
  <c r="M5" i="184"/>
  <c r="C9" i="174"/>
  <c r="C5" i="184"/>
  <c r="D23" i="177"/>
  <c r="E23" s="1"/>
  <c r="C22"/>
  <c r="D22" s="1"/>
  <c r="E22" s="1"/>
  <c r="C11" i="174"/>
  <c r="E5" i="184"/>
  <c r="C15" i="174"/>
  <c r="I5" i="184"/>
  <c r="C28" i="177" s="1"/>
  <c r="D28" s="1"/>
  <c r="E28" s="1"/>
  <c r="B5" i="184"/>
  <c r="D5" i="182" s="1"/>
  <c r="C10" i="174"/>
  <c r="D5" i="184"/>
  <c r="C16" i="174"/>
  <c r="J5" i="184"/>
  <c r="C29" i="177" s="1"/>
  <c r="D29" s="1"/>
  <c r="E29" s="1"/>
  <c r="C4" i="174"/>
  <c r="C5" i="183"/>
  <c r="C13" i="177" s="1"/>
  <c r="D13" s="1"/>
  <c r="E13" s="1"/>
  <c r="C18" i="174"/>
  <c r="L5" i="184"/>
  <c r="C6" i="174"/>
  <c r="E5" i="183"/>
  <c r="E26" i="209"/>
  <c r="C27" i="176"/>
  <c r="F7" i="43"/>
  <c r="D7"/>
  <c r="H7"/>
  <c r="D6"/>
  <c r="F6"/>
  <c r="H6"/>
  <c r="D11" i="157"/>
  <c r="D23"/>
  <c r="D26"/>
  <c r="D53"/>
  <c r="D37"/>
  <c r="D21"/>
  <c r="D5"/>
  <c r="D54"/>
  <c r="D22"/>
  <c r="D48"/>
  <c r="D32"/>
  <c r="D16"/>
  <c r="D35"/>
  <c r="D47"/>
  <c r="D15"/>
  <c r="D34"/>
  <c r="D49"/>
  <c r="D33"/>
  <c r="D17"/>
  <c r="D51"/>
  <c r="D46"/>
  <c r="D14"/>
  <c r="D44"/>
  <c r="D36"/>
  <c r="D20"/>
  <c r="D4"/>
  <c r="D7"/>
  <c r="D41"/>
  <c r="D25"/>
  <c r="D9"/>
  <c r="D3"/>
  <c r="D30"/>
  <c r="D52"/>
  <c r="D28"/>
  <c r="D12"/>
  <c r="D27"/>
  <c r="D39"/>
  <c r="D42"/>
  <c r="D10"/>
  <c r="D45"/>
  <c r="D29"/>
  <c r="D13"/>
  <c r="D43"/>
  <c r="D38"/>
  <c r="D6"/>
  <c r="D40"/>
  <c r="D24"/>
  <c r="D8"/>
  <c r="D19"/>
  <c r="D31"/>
  <c r="D50"/>
  <c r="D18"/>
  <c r="C31" i="177" l="1"/>
  <c r="D31" s="1"/>
  <c r="E31" s="1"/>
  <c r="C3" i="174"/>
  <c r="E4" i="176" s="1"/>
  <c r="E20"/>
  <c r="D19" i="174"/>
  <c r="E22" i="176"/>
  <c r="D21" i="174"/>
  <c r="E15" i="176"/>
  <c r="D14" i="174"/>
  <c r="E6" i="176"/>
  <c r="D5" i="174"/>
  <c r="E13" i="176"/>
  <c r="D12" i="174"/>
  <c r="E18" i="176"/>
  <c r="D17" i="174"/>
  <c r="E14" i="176"/>
  <c r="D13" i="174"/>
  <c r="C18" i="177"/>
  <c r="D18" s="1"/>
  <c r="E18" s="1"/>
  <c r="E7" i="176"/>
  <c r="D6" i="174"/>
  <c r="E19" i="176"/>
  <c r="D18" i="174"/>
  <c r="E5" i="176"/>
  <c r="D4" i="174"/>
  <c r="E17" i="176"/>
  <c r="D16" i="174"/>
  <c r="E11" i="176"/>
  <c r="D10" i="174"/>
  <c r="E16" i="176"/>
  <c r="D15" i="174"/>
  <c r="E12" i="176"/>
  <c r="D11" i="174"/>
  <c r="E10" i="176"/>
  <c r="D9" i="174"/>
  <c r="C5" i="182"/>
  <c r="B5"/>
  <c r="C7" i="177" s="1"/>
  <c r="C8" i="174"/>
  <c r="C15" i="177"/>
  <c r="C27"/>
  <c r="D27" s="1"/>
  <c r="E27" s="1"/>
  <c r="F56" i="43"/>
  <c r="F48"/>
  <c r="F40"/>
  <c r="F32"/>
  <c r="H51"/>
  <c r="H43"/>
  <c r="H35"/>
  <c r="H27"/>
  <c r="H19"/>
  <c r="H11"/>
  <c r="F50"/>
  <c r="F42"/>
  <c r="F34"/>
  <c r="H53"/>
  <c r="H45"/>
  <c r="H37"/>
  <c r="H29"/>
  <c r="H21"/>
  <c r="H13"/>
  <c r="F52"/>
  <c r="F44"/>
  <c r="F36"/>
  <c r="F28"/>
  <c r="H55"/>
  <c r="H47"/>
  <c r="H39"/>
  <c r="H31"/>
  <c r="H23"/>
  <c r="H15"/>
  <c r="H54"/>
  <c r="D46"/>
  <c r="H38"/>
  <c r="D30"/>
  <c r="D57"/>
  <c r="F49"/>
  <c r="D41"/>
  <c r="F33"/>
  <c r="F25"/>
  <c r="F17"/>
  <c r="D9"/>
  <c r="F24"/>
  <c r="H16"/>
  <c r="D8"/>
  <c r="D26"/>
  <c r="H18"/>
  <c r="F10"/>
  <c r="H20"/>
  <c r="D12"/>
  <c r="H22"/>
  <c r="D14"/>
  <c r="C22" i="174" l="1"/>
  <c r="C26" s="1"/>
  <c r="E27" i="176" s="1"/>
  <c r="D3" i="174"/>
  <c r="G4" i="176" s="1"/>
  <c r="G14"/>
  <c r="G18"/>
  <c r="G13"/>
  <c r="G6"/>
  <c r="G15"/>
  <c r="G22"/>
  <c r="G20"/>
  <c r="E9"/>
  <c r="D8" i="174"/>
  <c r="G10" i="176"/>
  <c r="G12"/>
  <c r="G16"/>
  <c r="G11"/>
  <c r="G17"/>
  <c r="G5"/>
  <c r="G19"/>
  <c r="G7"/>
  <c r="C14" i="177"/>
  <c r="D14" s="1"/>
  <c r="E14" s="1"/>
  <c r="D15"/>
  <c r="E15" s="1"/>
  <c r="D7"/>
  <c r="E7" s="1"/>
  <c r="C10"/>
  <c r="D10" s="1"/>
  <c r="E10" s="1"/>
  <c r="E23" i="176"/>
  <c r="D22" i="174"/>
  <c r="D20" i="43"/>
  <c r="F8"/>
  <c r="D22"/>
  <c r="D18"/>
  <c r="F9"/>
  <c r="S13" i="245"/>
  <c r="D13" s="1"/>
  <c r="S21"/>
  <c r="D21" s="1"/>
  <c r="S9"/>
  <c r="D9" s="1"/>
  <c r="S17"/>
  <c r="D17" s="1"/>
  <c r="S23"/>
  <c r="D23" s="1"/>
  <c r="S8"/>
  <c r="D8" s="1"/>
  <c r="S11"/>
  <c r="D11" s="1"/>
  <c r="S19"/>
  <c r="D19" s="1"/>
  <c r="S25"/>
  <c r="D25" s="1"/>
  <c r="R5"/>
  <c r="C5" s="1"/>
  <c r="S7"/>
  <c r="D7" s="1"/>
  <c r="S16"/>
  <c r="D16" s="1"/>
  <c r="S24"/>
  <c r="D24" s="1"/>
  <c r="S32"/>
  <c r="D32" s="1"/>
  <c r="S40"/>
  <c r="D40" s="1"/>
  <c r="S48"/>
  <c r="D48" s="1"/>
  <c r="S56"/>
  <c r="D56" s="1"/>
  <c r="S29"/>
  <c r="D29" s="1"/>
  <c r="S37"/>
  <c r="D37" s="1"/>
  <c r="S45"/>
  <c r="D45" s="1"/>
  <c r="S53"/>
  <c r="D53" s="1"/>
  <c r="S14"/>
  <c r="D14" s="1"/>
  <c r="S22"/>
  <c r="D22" s="1"/>
  <c r="S30"/>
  <c r="D30" s="1"/>
  <c r="S38"/>
  <c r="D38" s="1"/>
  <c r="S46"/>
  <c r="D46" s="1"/>
  <c r="S54"/>
  <c r="D54" s="1"/>
  <c r="S27"/>
  <c r="D27" s="1"/>
  <c r="S35"/>
  <c r="D35" s="1"/>
  <c r="S43"/>
  <c r="D43" s="1"/>
  <c r="S51"/>
  <c r="D51" s="1"/>
  <c r="S12"/>
  <c r="D12" s="1"/>
  <c r="S20"/>
  <c r="D20" s="1"/>
  <c r="S28"/>
  <c r="D28" s="1"/>
  <c r="S36"/>
  <c r="D36" s="1"/>
  <c r="S44"/>
  <c r="D44" s="1"/>
  <c r="S52"/>
  <c r="D52" s="1"/>
  <c r="S33"/>
  <c r="D33" s="1"/>
  <c r="S41"/>
  <c r="D41" s="1"/>
  <c r="S49"/>
  <c r="D49" s="1"/>
  <c r="S10"/>
  <c r="D10" s="1"/>
  <c r="S18"/>
  <c r="D18" s="1"/>
  <c r="S26"/>
  <c r="D26" s="1"/>
  <c r="S34"/>
  <c r="D34" s="1"/>
  <c r="S42"/>
  <c r="D42" s="1"/>
  <c r="S50"/>
  <c r="D50" s="1"/>
  <c r="S31"/>
  <c r="D31" s="1"/>
  <c r="S39"/>
  <c r="D39" s="1"/>
  <c r="S47"/>
  <c r="D47" s="1"/>
  <c r="S55"/>
  <c r="D55" s="1"/>
  <c r="S15"/>
  <c r="D15" s="1"/>
  <c r="H14" i="43"/>
  <c r="H12"/>
  <c r="H10"/>
  <c r="D10"/>
  <c r="H26"/>
  <c r="F16"/>
  <c r="F14"/>
  <c r="F22"/>
  <c r="F12"/>
  <c r="F20"/>
  <c r="F18"/>
  <c r="F26"/>
  <c r="H8"/>
  <c r="D16"/>
  <c r="H9"/>
  <c r="D24"/>
  <c r="D17"/>
  <c r="H17"/>
  <c r="D25"/>
  <c r="D33"/>
  <c r="H33"/>
  <c r="H41"/>
  <c r="D49"/>
  <c r="H49"/>
  <c r="H57"/>
  <c r="H30"/>
  <c r="F30"/>
  <c r="F38"/>
  <c r="H46"/>
  <c r="F46"/>
  <c r="F54"/>
  <c r="D15"/>
  <c r="F15"/>
  <c r="D23"/>
  <c r="F31"/>
  <c r="D31"/>
  <c r="F39"/>
  <c r="F47"/>
  <c r="D47"/>
  <c r="F55"/>
  <c r="D28"/>
  <c r="H28"/>
  <c r="D36"/>
  <c r="D44"/>
  <c r="H44"/>
  <c r="D52"/>
  <c r="D13"/>
  <c r="F13"/>
  <c r="D21"/>
  <c r="F29"/>
  <c r="D29"/>
  <c r="F37"/>
  <c r="F45"/>
  <c r="D45"/>
  <c r="F53"/>
  <c r="D34"/>
  <c r="H34"/>
  <c r="D42"/>
  <c r="D50"/>
  <c r="H50"/>
  <c r="D11"/>
  <c r="D19"/>
  <c r="F19"/>
  <c r="F27"/>
  <c r="F35"/>
  <c r="D35"/>
  <c r="F43"/>
  <c r="F51"/>
  <c r="D51"/>
  <c r="D32"/>
  <c r="D40"/>
  <c r="H40"/>
  <c r="D48"/>
  <c r="D56"/>
  <c r="H56"/>
  <c r="H24"/>
  <c r="H25"/>
  <c r="F41"/>
  <c r="F57"/>
  <c r="D38"/>
  <c r="D54"/>
  <c r="F23"/>
  <c r="D39"/>
  <c r="D55"/>
  <c r="H36"/>
  <c r="H52"/>
  <c r="F21"/>
  <c r="D37"/>
  <c r="D53"/>
  <c r="H42"/>
  <c r="F11"/>
  <c r="D27"/>
  <c r="D43"/>
  <c r="H32"/>
  <c r="H48"/>
  <c r="G9" i="176" l="1"/>
  <c r="D26" i="174"/>
  <c r="G23" i="176"/>
  <c r="S5" i="245"/>
  <c r="D5" s="1"/>
  <c r="B22" i="204"/>
  <c r="B26" s="1"/>
  <c r="D26" s="1"/>
  <c r="D8"/>
  <c r="E26" i="174" l="1"/>
  <c r="E16"/>
  <c r="E12"/>
  <c r="E21"/>
  <c r="E13"/>
  <c r="E5"/>
  <c r="E24"/>
  <c r="E14"/>
  <c r="E23"/>
  <c r="E19"/>
  <c r="E20"/>
  <c r="E25"/>
  <c r="E17"/>
  <c r="E10"/>
  <c r="E7"/>
  <c r="E3"/>
  <c r="E11"/>
  <c r="E4"/>
  <c r="E6"/>
  <c r="E9"/>
  <c r="E15"/>
  <c r="E18"/>
  <c r="G27" i="176"/>
  <c r="I9" s="1"/>
  <c r="E8" i="174"/>
  <c r="E22"/>
  <c r="E8" i="204"/>
  <c r="E4"/>
  <c r="E12"/>
  <c r="E17"/>
  <c r="E5"/>
  <c r="E25"/>
  <c r="E14"/>
  <c r="E13"/>
  <c r="E3"/>
  <c r="E21"/>
  <c r="E19"/>
  <c r="E10"/>
  <c r="E7"/>
  <c r="E20"/>
  <c r="E16"/>
  <c r="E15"/>
  <c r="E24"/>
  <c r="E23"/>
  <c r="E9"/>
  <c r="E18"/>
  <c r="E11"/>
  <c r="E6"/>
  <c r="D22"/>
  <c r="E22" s="1"/>
  <c r="E26" l="1"/>
  <c r="I23" i="176"/>
  <c r="I26"/>
  <c r="I7"/>
  <c r="I16"/>
  <c r="I5"/>
  <c r="I13"/>
  <c r="I12"/>
  <c r="I6"/>
  <c r="I24"/>
  <c r="I15"/>
  <c r="I22"/>
  <c r="I14"/>
  <c r="I27"/>
  <c r="I25"/>
  <c r="I17"/>
  <c r="I8"/>
  <c r="I21"/>
  <c r="I20"/>
  <c r="I4"/>
  <c r="I19"/>
  <c r="I18"/>
  <c r="I10"/>
  <c r="I11"/>
</calcChain>
</file>

<file path=xl/sharedStrings.xml><?xml version="1.0" encoding="utf-8"?>
<sst xmlns="http://schemas.openxmlformats.org/spreadsheetml/2006/main" count="4082" uniqueCount="314">
  <si>
    <t>TOTAL ASSISTANCE AND NON-ASSISTANCE EXPENDITURES</t>
  </si>
  <si>
    <t xml:space="preserve">TOTAL ASSISTANCE AND NON-ASSISTANCE </t>
  </si>
  <si>
    <t>TOTAL STATE MOE EXPENDITURES</t>
  </si>
  <si>
    <t>STATE MOE AT 80%</t>
  </si>
  <si>
    <t>DIFFERENCE OF MOE AT 80% AND TOTAL STATE SPENDING</t>
  </si>
  <si>
    <t>DIFFERENCE OF MOE AT 75% AND TOTAL STATE SPENDING</t>
  </si>
  <si>
    <t>STATE MOE AT 75%</t>
  </si>
  <si>
    <t xml:space="preserve"> ASSISTANCE</t>
  </si>
  <si>
    <t xml:space="preserve">  NON-ASSISTANCE</t>
  </si>
  <si>
    <t>EXPENDITURES</t>
  </si>
  <si>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</si>
  <si>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</si>
  <si>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</si>
  <si>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</si>
  <si>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</si>
  <si>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</si>
  <si>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</si>
  <si>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</si>
  <si>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</si>
  <si>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</si>
  <si>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</si>
  <si>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</si>
  <si>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</si>
  <si>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</si>
  <si>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</si>
  <si>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</si>
  <si>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</si>
  <si>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</si>
  <si>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</si>
  <si>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</si>
  <si>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</si>
  <si>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</si>
  <si>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</si>
  <si>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</si>
  <si>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</si>
  <si>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</si>
  <si>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</si>
  <si>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</si>
  <si>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</si>
  <si>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</si>
  <si>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</si>
  <si>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</si>
  <si>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</si>
  <si>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</si>
  <si>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</si>
  <si>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</si>
  <si>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</si>
  <si>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</si>
  <si>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</si>
  <si>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</si>
  <si>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</si>
  <si>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</si>
  <si>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</si>
  <si>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</si>
  <si>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</si>
  <si>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</si>
  <si>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</si>
  <si>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</si>
  <si>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</si>
  <si>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</si>
  <si>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</si>
  <si>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</si>
  <si>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BASIC ASSISTANCE</t>
  </si>
  <si>
    <t>CHILD CARE</t>
  </si>
  <si>
    <t>TRANSPORTATION</t>
  </si>
  <si>
    <t>TOTAL EXPENDITURES ON NON-ASSISTANCE</t>
  </si>
  <si>
    <t>WORK RELATED ACTIVITIES</t>
  </si>
  <si>
    <t>REFUNDABLE EITC</t>
  </si>
  <si>
    <t>SYSTEMS</t>
  </si>
  <si>
    <t>OTHER</t>
  </si>
  <si>
    <t>JOB ACCESS</t>
  </si>
  <si>
    <t>WORK SUBSIDIES</t>
  </si>
  <si>
    <t>EDUCATION AND TRAINING</t>
  </si>
  <si>
    <t>OTHER WORK ACTIVITIES/ EXPENSES</t>
  </si>
  <si>
    <t>TOTAL EXPENDITURES ON ASSISTANCE</t>
  </si>
  <si>
    <t>TRANSPORTATION AND SUPPORTIVE SERVICES</t>
  </si>
  <si>
    <t xml:space="preserve">ASSISTANCE UNDER PRIOR LAW </t>
  </si>
  <si>
    <t>U.S. TOTAL</t>
  </si>
  <si>
    <t>WORK RELATED ACTIVITIES/ EXPENSES</t>
  </si>
  <si>
    <t>INDIVIDUAL DEVELOPMENT ACCOUNTS</t>
  </si>
  <si>
    <t>OTHER REFUNDABLE TAX CREDITS</t>
  </si>
  <si>
    <t>NON-RECURRENT SHORT-TERM BENEFITS</t>
  </si>
  <si>
    <t xml:space="preserve"> PREVENTION OF OUT OF WEDLOCK PREGNANCIES</t>
  </si>
  <si>
    <t>TOTAL</t>
  </si>
  <si>
    <t>STATE MOE AT 100%</t>
  </si>
  <si>
    <t>DIFFERENCE OF MOE AT 100% AND TOTAL STATE SPENDING</t>
  </si>
  <si>
    <t xml:space="preserve">NON-ASSISTANCE UNDER PRIOR LAW </t>
  </si>
  <si>
    <t xml:space="preserve">NON-ASSISTANCNE UNDER PRIOR LAW </t>
  </si>
  <si>
    <t>ADMINISTRATION</t>
  </si>
  <si>
    <t>TWO-PARENT FAMILY FORMATION AND MAINTENANCE</t>
  </si>
  <si>
    <t>TOTAL EMERGENCY CONTINGENCY FUNDS AVAILABLE</t>
  </si>
  <si>
    <t>TRANSFERS</t>
  </si>
  <si>
    <t>TRANSFERRED TO CHILD CARE DEVELOPMENT FUND</t>
  </si>
  <si>
    <t>TRANSFERRED TO SOCIAL SERVICES BLOCK GRANT</t>
  </si>
  <si>
    <t>UNLIQUIDATED OBLIGATIONS</t>
  </si>
  <si>
    <t>UNOBLIGATED BALANCE</t>
  </si>
  <si>
    <r>
      <t>TOTAL USED</t>
    </r>
    <r>
      <rPr>
        <sz val="7.5"/>
        <color indexed="8"/>
        <rFont val="Arial"/>
        <family val="2"/>
      </rPr>
      <t xml:space="preserve"> 
(Total Expenditures + Total Tranfers)</t>
    </r>
  </si>
  <si>
    <t>FY 2011 Total MOE</t>
  </si>
  <si>
    <t>∆ Total MOE</t>
  </si>
  <si>
    <t>FY 2011 MOE
Non-Assistance</t>
  </si>
  <si>
    <t>∆ MOE
Non-Assistance</t>
  </si>
  <si>
    <t>∆ MOE
 Assistance</t>
  </si>
  <si>
    <t>CARRYOVER 
FROM PREVIOUS FISCAL YEARS</t>
  </si>
  <si>
    <t>TOTAL CONTINGENCY FUNDS AVAILABLE</t>
  </si>
  <si>
    <t xml:space="preserve">NON- ASSISTANCE UNDER PRIOR LAW </t>
  </si>
  <si>
    <t>Spending Category</t>
  </si>
  <si>
    <t>All Federal Funds</t>
  </si>
  <si>
    <t>State MOE in TANF and Separate State Programs</t>
  </si>
  <si>
    <t>Total Funds</t>
  </si>
  <si>
    <t>Total Funds as a 
Percent of Total Funds Used</t>
  </si>
  <si>
    <t>TWO -PARENT FAMILY FORMATION AND MAINTENANCE</t>
  </si>
  <si>
    <t>NON-ASSISTANCE UNDER PRIOR LAW</t>
  </si>
  <si>
    <t>TRANSFERRED TO CHILD CARE DEVELOPMENT FUND (CCDF)</t>
  </si>
  <si>
    <t>TRANSFERRED TO SOCIAL SERVICES BLOCK GRANT (SSBG)</t>
  </si>
  <si>
    <t>TOTAL TRANSFERS</t>
  </si>
  <si>
    <t>TOTAL FUNDS 
USED</t>
  </si>
  <si>
    <t>TOTAL SFAG FUNDS AVAILABLE</t>
  </si>
  <si>
    <t>TOTAL EXPENDITURES</t>
  </si>
  <si>
    <t>CONTINGENCY FUNDS</t>
  </si>
  <si>
    <t>EMERGENCY CONTINGENCY FUNDS (ARRA)</t>
  </si>
  <si>
    <t>STATE MOE IN TANF</t>
  </si>
  <si>
    <t>STATE MOE IN SEPARATE STATE PROGRAMS</t>
  </si>
  <si>
    <t>ASSISTANCE</t>
  </si>
  <si>
    <t xml:space="preserve"> NON-ASSISTANCE</t>
  </si>
  <si>
    <t xml:space="preserve">TOTAL </t>
  </si>
  <si>
    <t>NON-ASSISTANCE</t>
  </si>
  <si>
    <t>NON- ASSISTANCE</t>
  </si>
  <si>
    <t>TRANSFERRED TO CHILD CARE DEVELOPMENT FUND (CCDF) DISCRETIONARY</t>
  </si>
  <si>
    <t>TOTAL FUNDS USED</t>
  </si>
  <si>
    <t>FY 2011</t>
  </si>
  <si>
    <t>Change in $</t>
  </si>
  <si>
    <t>Change in %</t>
  </si>
  <si>
    <t>Unliquidated Obligations at End of Fiscal Year</t>
  </si>
  <si>
    <t>Unobligated Balance at End of Fiscal Year</t>
  </si>
  <si>
    <t>Total Unspent Funds at End of Fiscal Year</t>
  </si>
  <si>
    <t>Total Funds Spent</t>
  </si>
  <si>
    <t>Transferred to Child Care Development Fund (CCDF)</t>
  </si>
  <si>
    <t>Transferred to Social Services Block Grant (SSBG)</t>
  </si>
  <si>
    <t>Total Funds Used</t>
  </si>
  <si>
    <t>How Funds Were Used</t>
  </si>
  <si>
    <t>Basic Assistance</t>
  </si>
  <si>
    <t>Child Care Spent or Transferred</t>
  </si>
  <si>
    <t xml:space="preserve">          Spent Directly</t>
  </si>
  <si>
    <t xml:space="preserve">          Transferred to CCDF</t>
  </si>
  <si>
    <t>Transferred to SSBG</t>
  </si>
  <si>
    <t>Transportation and Supportive Services</t>
  </si>
  <si>
    <t>Authorized Under Prior Law</t>
  </si>
  <si>
    <t xml:space="preserve">         Assistance Under Prior Law</t>
  </si>
  <si>
    <t xml:space="preserve">         Non-Assistance Under Prior Law</t>
  </si>
  <si>
    <t>Work-Related Activities</t>
  </si>
  <si>
    <t xml:space="preserve">          Work Subsidies</t>
  </si>
  <si>
    <t xml:space="preserve">          Education and Training</t>
  </si>
  <si>
    <t xml:space="preserve">          Other Work Activities/Expenses</t>
  </si>
  <si>
    <t>Individual Development Accounts</t>
  </si>
  <si>
    <t>Non-Recurrent Short Term Benefits</t>
  </si>
  <si>
    <t>Prevention of Out of Wedlock Pregnancies</t>
  </si>
  <si>
    <t>Two-Parent Family Formation and Maintenance</t>
  </si>
  <si>
    <t>Administration and Systems</t>
  </si>
  <si>
    <t>Other Non-Assistance</t>
  </si>
  <si>
    <t>State Family Assistance Grant</t>
  </si>
  <si>
    <t>Contingency Funds</t>
  </si>
  <si>
    <t>Carryover from Prior Years</t>
  </si>
  <si>
    <t>Total Carryover</t>
  </si>
  <si>
    <t xml:space="preserve">Total Funds Available </t>
  </si>
  <si>
    <t>TOTAL FEDERAL FUNDS</t>
  </si>
  <si>
    <t>FEDERAL FUNDS AVAILABLE FOR TANF</t>
  </si>
  <si>
    <t>(Total Federal Funds minus Tranfers)</t>
  </si>
  <si>
    <t xml:space="preserve">TRANSPORTATION </t>
  </si>
  <si>
    <t>All Funds
Percent of Total Funds Used</t>
  </si>
  <si>
    <t>All Funds</t>
  </si>
  <si>
    <t>All Funds as a 
Percent of Total Funds Used</t>
  </si>
  <si>
    <t>Federal Funds</t>
  </si>
  <si>
    <t xml:space="preserve">WORK RELATED ACTIVITIES </t>
  </si>
  <si>
    <t>C.1.: Federal TANF Expenditures</t>
  </si>
  <si>
    <t>C.2.: State MOE Expenditures</t>
  </si>
  <si>
    <t>D: State Tables</t>
  </si>
  <si>
    <t>E.2.: State Family Assistance Grant (SFAG)</t>
  </si>
  <si>
    <t>E.3.: MOE in TANF</t>
  </si>
  <si>
    <t>E.4.: MOE in Separate State Programs</t>
  </si>
  <si>
    <t>E.5.: Contingency Funds</t>
  </si>
  <si>
    <t>E.6.: Emergency Contingency Funds (ARRA)</t>
  </si>
  <si>
    <t>(Assistance + 
Non-Assistance)</t>
  </si>
  <si>
    <t>Emergency Contingency Funds</t>
  </si>
  <si>
    <t>E.3.d.: Expenditures on Non-Assistance Sub Categories using MOE in TANF in FY 2012</t>
  </si>
  <si>
    <t>E.3.c.: Expenditures on Non-Assistance using MOE in TANF in FY 2012</t>
  </si>
  <si>
    <t>E.3.b.: Expenditures on Assistance using MOE in TANF in FY 2012</t>
  </si>
  <si>
    <t>E.3.a.: Summary of Expenditures using MOE in TANF, FY 2012</t>
  </si>
  <si>
    <t>E.4.d.: Expenditures on Non-Assistance Sub Categories using TANF in Separate State Programs in FY 2012</t>
  </si>
  <si>
    <t>E.4.c.: Expenditures on Non-Assistance using MOE in Separate State Programs in FY 2012</t>
  </si>
  <si>
    <t>E.4.b.: Expenditures on Assistance using MOE in Separate State Programs in FY 2012</t>
  </si>
  <si>
    <t>E.4.a.: Summary of Expenditures using MOE in Separate State Programs, FY 2012</t>
  </si>
  <si>
    <t>C.2.a.: Summary of State MOE Expenditures in FY 2012</t>
  </si>
  <si>
    <t>C.2.b.: State MOE Expenditures on Assistance in FY 2012</t>
  </si>
  <si>
    <t>C.2.c.: State MOE Expenditures on Non-Assistance in FY 2012</t>
  </si>
  <si>
    <t>C.2.d.: State MOE Expenditures on Non-Assistance Sub Categories in FY 2012</t>
  </si>
  <si>
    <t>C.2.e.: Analysis of State MOE Spending Levels in FY 2012</t>
  </si>
  <si>
    <t>A: FY 2012 Overview Tables</t>
  </si>
  <si>
    <t>A.1.: Federal TANF and State MOE Expenditures Summary by ACF-196 Spending Category, FY 2012</t>
  </si>
  <si>
    <t>A.3.: Use of Federal TANF and State MOE Funds by Activity: Comparisons between FY 2011 and FY 2012</t>
  </si>
  <si>
    <t>A.2.: Federal TANF and State MOE Expenditures by ACF-196 Spending Category: Comparisons between FY 2011 and FY 2012</t>
  </si>
  <si>
    <t>A.5.: Breakdown of Total TANF Federal Funds Available in FY 2012</t>
  </si>
  <si>
    <t>A.6.: Summary of Federal TANF Funds, FY 2012</t>
  </si>
  <si>
    <t>B: Total Expenditures in FY 2012</t>
  </si>
  <si>
    <t>B.1.: Summary of Federal TANF and State MOE Expenditures in FY 2012</t>
  </si>
  <si>
    <t>B.2.: Federal TANF and State MOE Expenditures on Assistance in FY 2012</t>
  </si>
  <si>
    <t>B.3.: Federal TANF and State MOE Expenditures on Non-Assistance in FY 2012</t>
  </si>
  <si>
    <t>B.4.: Federal TANF and State MOE Expenditures on Non-Assistance Sub Categories  in FY 2012</t>
  </si>
  <si>
    <t>C: FY 2012 Expenditures by Federal TANF and State MOE Funds</t>
  </si>
  <si>
    <t>C.1.a.: Summary of Federal TANF Expenditures in FY 2012</t>
  </si>
  <si>
    <t>C.1.b.: Federal TANF Expenditures on Assistance in FY 2012</t>
  </si>
  <si>
    <t>C.1.c.: Federal TANF Expenditures on Non-Assistance in FY 2012</t>
  </si>
  <si>
    <t>C.1.d.: Federal TANF Expenditures on Non-Assistance Sub Categories in FY 2012</t>
  </si>
  <si>
    <t>E: FY 2012 Expenditures by Funding Stream</t>
  </si>
  <si>
    <t>E.1.: FY 2012 Federal TANF and State MOE Expenditures Summary by Funding Stream, by State</t>
  </si>
  <si>
    <t>E.2.a.: Summary of Expenditures using State Family Assistance Grant (SFAG) Funds, FY 2012</t>
  </si>
  <si>
    <t>E.2.b.: Expenditures on Assistance using State Family Assistance Grant Funds in FY 2012</t>
  </si>
  <si>
    <t>E.2.c.: Expenditures on Non-Assistance using State Family Assistance Grant Funds in FY 2012</t>
  </si>
  <si>
    <t>E.2.d.: Expenditures on Non-Assistance Sub Categories using State Family Assistance Grant Funds in FY 2012</t>
  </si>
  <si>
    <t>E.5.a.: Summary of Expenditures using Contingency Funds, FY 2012</t>
  </si>
  <si>
    <t>E.5.b.: Expenditures on Assistance using Contingency Funds in FY 2012</t>
  </si>
  <si>
    <t>E.5.c.: Expenditures on Non-Assistance using Contingency Funds in FY 2012</t>
  </si>
  <si>
    <t>E.5.d.: Expenditures on Non-Assistance Sub Categories using Contingency Funds in FY 2012</t>
  </si>
  <si>
    <t>E.6.a.: Summary of Expenditures using Emergency Contingency Funds (ARRA), FY 2012</t>
  </si>
  <si>
    <t>E.6.b.: Expenditures on Assistance using Emergency Contingency Funds (ARRA) in FY 2012</t>
  </si>
  <si>
    <t>E.6.c.: Expenditures on Non-Assistance using Emergency Contingency Funds (ARRA) in FY 2012</t>
  </si>
  <si>
    <t>E.6.d.: Expenditures on Non-Assistance Sub Categories using Emergency Contingency Funds (ARRA) in FY 2012</t>
  </si>
  <si>
    <t>A.2.: Federal TANF and State MOE Expenditures by ACF-196 Spending Category:
 Comparisons between FY 2011 and FY 2012</t>
  </si>
  <si>
    <t>FY 2012</t>
  </si>
  <si>
    <t>A.3.: Use of Federal TANF and State MOE Funds by Activity: 
Comparisons between FY 2011 and FY 2012</t>
  </si>
  <si>
    <t>A.4: Comparisons of MOE Spending between FY 2011 and FY 2012</t>
  </si>
  <si>
    <t>A.5.: Breakdown of Total Federal TANF Funds Available in FY 2012</t>
  </si>
  <si>
    <t>FY 2012 Total MOE</t>
  </si>
  <si>
    <t>FY 2011 MOE
 Assistance</t>
  </si>
  <si>
    <t>FY 2012 MOE Assistance</t>
  </si>
  <si>
    <t>FY 2012 MOE
Non-Assistance</t>
  </si>
  <si>
    <t>C.1.b.:Federal TANF Expenditures on Assistance in FY 2012</t>
  </si>
  <si>
    <t>C.1.a.:Summary of Federal TANF Expenditures in FY 2012</t>
  </si>
  <si>
    <t>FY 2012 Federal TANF Funds</t>
  </si>
  <si>
    <t>Total FY 2012 Federal Awards</t>
  </si>
  <si>
    <t>FY 2012
FEDERAL AWARDS</t>
  </si>
  <si>
    <t>B.4.: Federal TANF and State MOE Expenditures on Non-Assistance Sub Categories in FY 2012</t>
  </si>
  <si>
    <t>Alabama: Federal TANF and State MOE Expenditures Summary by ACF-196 Spending Category, FY 2012</t>
  </si>
  <si>
    <t>Alaska: Federal TANF and State MOE Expenditures Summary by ACF-196 Spending Category, FY 2012</t>
  </si>
  <si>
    <t>Arizona: Federal TANF and State MOE Expenditures Summary by ACF-196 Spending Category, FY 2012</t>
  </si>
  <si>
    <t>Arkansas: Federal TANF and State MOE Expenditures Summary by ACF-196 Spending Category, FY 2012</t>
  </si>
  <si>
    <t>California: Federal TANF and State MOE Expenditures Summary by ACF-196 Spending Category, FY 2012</t>
  </si>
  <si>
    <t>Colorado: Federal TANF and State MOE Expenditures Summary by ACF-196 Spending Category, FY 2012</t>
  </si>
  <si>
    <t>Connecticut: Federal TANF and State MOE Expenditures Summary by ACF-196 Spending Category, FY 2012</t>
  </si>
  <si>
    <t>Delaware: Federal TANF and State MOE Expenditures Summary by ACF-196 Spending Category, FY 2012</t>
  </si>
  <si>
    <t>District of Columbia: Federal TANF and State MOE Expenditures Summary by ACF-196 Spending Category, FY 2012</t>
  </si>
  <si>
    <t>Florida: Federal TANF and State MOE Expenditures Summary by ACF-196 Spending Category, FY 2012</t>
  </si>
  <si>
    <t>Georgia: Federal TANF and State MOE Expenditures Summary by ACF-196 Spending Category, FY 2012</t>
  </si>
  <si>
    <t>Hawaii: Federal TANF and State MOE Expenditures Summary by ACF-196 Spending Category, FY 2012</t>
  </si>
  <si>
    <t>Idaho: Federal TANF and State MOE Expenditures Summary by ACF-196 Spending Category, FY 2012</t>
  </si>
  <si>
    <t>Illinois: Federal TANF and State MOE Expenditures Summary by ACF-196 Spending Category, FY 2012</t>
  </si>
  <si>
    <t>Indiana: Federal TANF and State MOE Expenditures Summary by ACF-196 Spending Category, FY 2012</t>
  </si>
  <si>
    <t>Iowa: Federal TANF and State MOE Expenditures Summary by ACF-196 Spending Category, FY 2012</t>
  </si>
  <si>
    <t>Kansas: Federal TANF and State MOE Expenditures Summary by ACF-196 Spending Category, FY 2012</t>
  </si>
  <si>
    <t>Kentucky: Federal TANF and State MOE Expenditures Summary by ACF-196 Spending Category, FY 2012</t>
  </si>
  <si>
    <t>Louisiana: Federal TANF and State MOE Expenditures Summary by ACF-196 Spending Category, FY 2012</t>
  </si>
  <si>
    <t>Maine: Federal TANF and State MOE Expenditures Summary by ACF-196 Spending Category, FY 2012</t>
  </si>
  <si>
    <t>Maryland: Federal TANF and State MOE Expenditures Summary by ACF-196 Spending Category, FY 2012</t>
  </si>
  <si>
    <t>Massachusetts: Federal TANF and State MOE Expenditures Summary by ACF-196 Spending Category, FY 2012</t>
  </si>
  <si>
    <t>Michigan: Federal TANF and State MOE Expenditures Summary by ACF-196 Spending Category, FY 2012</t>
  </si>
  <si>
    <t>Minnesota: Federal TANF and State MOE Expenditures Summary by ACF-196 Spending Category, FY 2012</t>
  </si>
  <si>
    <t>Mississippi: Federal TANF and State MOE Expenditures Summary by ACF-196 Spending Category, FY 2012</t>
  </si>
  <si>
    <t>Missouri: Federal TANF and State MOE Expenditures Summary by ACF-196 Spending Category, FY 2012</t>
  </si>
  <si>
    <t>Montana: Federal TANF and State MOE Expenditures Summary by ACF-196 Spending Category, FY 2012</t>
  </si>
  <si>
    <t>Nebraska: Federal TANF and State MOE Expenditures Summary by ACF-196 Spending Category, FY 2012</t>
  </si>
  <si>
    <t>Nevada: Federal TANF and State MOE Expenditures Summary by ACF-196 Spending Category, FY 2012</t>
  </si>
  <si>
    <t>New Hampshire: Federal TANF and State MOE Expenditures Summary by ACF-196 Spending Category, FY 2012</t>
  </si>
  <si>
    <t>New Jersey: Federal TANF and State MOE Expenditures Summary by ACF-196 Spending Category, FY 2012</t>
  </si>
  <si>
    <t>New Mexico: Federal TANF and State MOE Expenditures Summary by ACF-196 Spending Category, FY 2012</t>
  </si>
  <si>
    <t>New York: Federal TANF and State MOE Expenditures Summary by ACF-196 Spending Category, FY 2012</t>
  </si>
  <si>
    <t>North Carolina: Federal TANF and State MOE Expenditures Summary by ACF-196 Spending Category, FY 2012</t>
  </si>
  <si>
    <t>North Dakota: Federal TANF and State MOE Expenditures Summary by ACF-196 Spending Category, FY 2012</t>
  </si>
  <si>
    <t>Ohio: Federal TANF and State MOE Expenditures Summary by ACF-196 Spending Category, FY 2012</t>
  </si>
  <si>
    <t>Oklahoma: Federal TANF and State MOE Expenditures Summary by ACF-196 Spending Category, FY 2012</t>
  </si>
  <si>
    <t>Oregon: Federal TANF and State MOE Expenditures Summary by ACF-196 Spending Category, FY 2012</t>
  </si>
  <si>
    <t>Pennsylvania: Federal TANF and State MOE Expenditures Summary by ACF-196 Spending Category, FY 2012</t>
  </si>
  <si>
    <t>Rhode Island: Federal TANF and State MOE Expenditures Summary by ACF-196 Spending Category, FY 2012</t>
  </si>
  <si>
    <t>South Carolina: Federal TANF and State MOE Expenditures Summary by ACF-196 Spending Category, FY 2012</t>
  </si>
  <si>
    <t>South Dakota: Federal TANF and State MOE Expenditures Summary by ACF-196 Spending Category, FY 2012</t>
  </si>
  <si>
    <t>Tennessee: Federal TANF and State MOE Expenditures Summary by ACF-196 Spending Category, FY 2012</t>
  </si>
  <si>
    <t>Texas: Federal TANF and State MOE Expenditures Summary by ACF-196 Spending Category, FY 2012</t>
  </si>
  <si>
    <t>Utah: Federal TANF and State MOE Expenditures Summary by ACF-196 Spending Category, FY 2012</t>
  </si>
  <si>
    <t>Vermont: Federal TANF and State MOE Expenditures Summary by ACF-196 Spending Category, FY 2012</t>
  </si>
  <si>
    <t>Virginia: Federal TANF and State MOE Expenditures Summary by ACF-196 Spending Category, FY 2012</t>
  </si>
  <si>
    <t>Washington: Federal TANF and State MOE Expenditures Summary by ACF-196 Spending Category, FY 2012</t>
  </si>
  <si>
    <t>West Virginia: Federal TANF and State MOE Expenditures Summary by ACF-196 Spending Category, FY 2012</t>
  </si>
  <si>
    <t>Wisconsin: Federal TANF and State MOE Expenditures Summary by ACF-196 Spending Category, FY 2012</t>
  </si>
  <si>
    <t>Wyoming: Federal TANF and State MOE Expenditures Summary by ACF-196 Spending Category, FY 2012</t>
  </si>
  <si>
    <t>FY 2012 Federal Awards+Carryover from 
Previous Fiscal Years</t>
  </si>
  <si>
    <r>
      <t xml:space="preserve">STATE FAMILY ASSISTANCE GRANT 
</t>
    </r>
    <r>
      <rPr>
        <b/>
        <sz val="7.5"/>
        <rFont val="Arial"/>
        <family val="2"/>
      </rPr>
      <t xml:space="preserve">(Includes Supplementa Grants Prior Year Caryover) </t>
    </r>
  </si>
  <si>
    <t>FY 2012 CONTINGENCY FUNDS</t>
  </si>
  <si>
    <t>A.4.: Comparisons of MOE Spending between FY 2011 and FY 2012</t>
  </si>
  <si>
    <t>Refundable Earned Income Tax Credit or Other Refundable Tax Credits</t>
  </si>
  <si>
    <t>State Family Assistance Grants, 
Contingency Funds</t>
  </si>
  <si>
    <r>
      <t>CARRYOVER 
FROM PREVIOUS FISCAL YEARS</t>
    </r>
    <r>
      <rPr>
        <b/>
        <sz val="10"/>
        <color indexed="8"/>
        <rFont val="Arial"/>
        <family val="2"/>
      </rPr>
      <t xml:space="preserve"> </t>
    </r>
    <r>
      <rPr>
        <b/>
        <sz val="8"/>
        <color indexed="8"/>
        <rFont val="Arial"/>
        <family val="2"/>
      </rPr>
      <t>[incldes SFAG and prior year Supplemental Grant carryover]</t>
    </r>
  </si>
  <si>
    <t xml:space="preserve">FY 2012 SFAG </t>
  </si>
  <si>
    <t>State Family Assistance Grant [SFAG carryover amount includes prior year Supplemental Grant carryover], Emergency Contingency Funds</t>
  </si>
  <si>
    <r>
      <t>Emergency Contingency Funds</t>
    </r>
    <r>
      <rPr>
        <vertAlign val="superscript"/>
        <sz val="11"/>
        <color theme="1"/>
        <rFont val="Arial"/>
        <family val="2"/>
      </rPr>
      <t>1</t>
    </r>
  </si>
  <si>
    <t xml:space="preserve">CARRYOVER FROM PREVIOUS FISCAL YEARS </t>
  </si>
  <si>
    <t xml:space="preserve">Footnote 1: Reflects adjustments (either downward or upward) made in FY 2012 to FY 2009/2010 award amounts. </t>
  </si>
  <si>
    <r>
      <t>State Family Assistance Grant (includes carried over Supplemental Grants funds)</t>
    </r>
    <r>
      <rPr>
        <vertAlign val="superscript"/>
        <sz val="11"/>
        <color theme="1"/>
        <rFont val="Arial"/>
        <family val="2"/>
      </rPr>
      <t>2</t>
    </r>
  </si>
  <si>
    <r>
      <t>B.1.:Summary of Federal TANF and State MOE Expenditures in FY 2012</t>
    </r>
    <r>
      <rPr>
        <vertAlign val="superscript"/>
        <sz val="11"/>
        <color indexed="8"/>
        <rFont val="Arial"/>
        <family val="2"/>
      </rPr>
      <t>4</t>
    </r>
  </si>
  <si>
    <t xml:space="preserve">Footnote 2: Supplemental Grants were not appropriated by Congress in FY 2012.  </t>
  </si>
  <si>
    <r>
      <t>TRANSFERS</t>
    </r>
    <r>
      <rPr>
        <b/>
        <sz val="12"/>
        <color indexed="8"/>
        <rFont val="Arial"/>
        <family val="2"/>
      </rPr>
      <t xml:space="preserve"> </t>
    </r>
    <r>
      <rPr>
        <b/>
        <sz val="7.5"/>
        <color indexed="8"/>
        <rFont val="Arial"/>
        <family val="2"/>
      </rPr>
      <t xml:space="preserve">
 </t>
    </r>
    <r>
      <rPr>
        <sz val="7.5"/>
        <color indexed="8"/>
        <rFont val="Arial"/>
        <family val="2"/>
      </rPr>
      <t xml:space="preserve">(State Family Assistance Grant  Only) </t>
    </r>
  </si>
  <si>
    <t>Footnote 3: The annual TANF expenditures are calculations in spending during the fiscal year from all of the open grant year reports. Current reporting may reflect adjustments for prior years. If negative adjustments exceed current year spending, a State may show negative expenditures for an expenditure category. If negative adjustments do not exceed current year spending, reported expenditures would understate actual expenditures. Conversely, if there are positive adjustments from prior periods, reported expenditures would exceed actual expenditures for the year.</t>
  </si>
  <si>
    <r>
      <t>TOTAL FEDERAL EXPENDITURES</t>
    </r>
    <r>
      <rPr>
        <b/>
        <vertAlign val="superscript"/>
        <sz val="10"/>
        <color indexed="8"/>
        <rFont val="Arial"/>
        <family val="2"/>
      </rPr>
      <t xml:space="preserve"> 3</t>
    </r>
  </si>
  <si>
    <r>
      <t>FY 2012 EMERGENCY CONTINGENCY FUNDS</t>
    </r>
    <r>
      <rPr>
        <b/>
        <vertAlign val="superscript"/>
        <sz val="11"/>
        <color indexed="8"/>
        <rFont val="Arial"/>
        <family val="2"/>
      </rPr>
      <t>5</t>
    </r>
  </si>
  <si>
    <t>Footnote 4:Contingency Funds are available to match state expenditures that exceed a state's MOE level only in the fiscal year in which the funds are awarded.  Unlike TANF funds under Section 403(a), Contingency Funds are not available until expended, i.e., they must be expended by the end of the fiscal year. New Mexico expended the unliquidated balance reflected above in FY 2012, but did not report these expenditures by the time the data were compiled for publishing.</t>
  </si>
  <si>
    <r>
      <t>UNLIQUIDATED OBLIGATIONS</t>
    </r>
    <r>
      <rPr>
        <b/>
        <vertAlign val="superscript"/>
        <sz val="10"/>
        <color indexed="8"/>
        <rFont val="Arial"/>
        <family val="2"/>
      </rPr>
      <t>4</t>
    </r>
  </si>
  <si>
    <t xml:space="preserve">Footnote 5: TANF Emergency Funds, which were awarded for fiscal years 2009 and 2010, are available until expended. This column reflects adjustments (either downward or upward) made to award amounts in FY 2012. See TANF-ACF-PI-2011-05 for more informaiton. </t>
  </si>
</sst>
</file>

<file path=xl/styles.xml><?xml version="1.0" encoding="utf-8"?>
<styleSheet xmlns="http://schemas.openxmlformats.org/spreadsheetml/2006/main">
  <numFmts count="7">
    <numFmt numFmtId="6" formatCode="&quot;$&quot;#,##0_);[Red]\(&quot;$&quot;#,##0\)"/>
    <numFmt numFmtId="44" formatCode="_(&quot;$&quot;* #,##0.00_);_(&quot;$&quot;* \(#,##0.00\);_(&quot;$&quot;* &quot;-&quot;??_);_(@_)"/>
    <numFmt numFmtId="43" formatCode="_(* #,##0.00_);_(* \(#,##0.00\);_(* &quot;-&quot;??_);_(@_)"/>
    <numFmt numFmtId="164" formatCode="_(* #,##0_);_(* \(#,##0\);_(* &quot;-&quot;??_);_(@_)"/>
    <numFmt numFmtId="165" formatCode="&quot;$&quot;#,##0"/>
    <numFmt numFmtId="166" formatCode="0.0%"/>
    <numFmt numFmtId="167" formatCode="&quot;$&quot;#,##0.00"/>
  </numFmts>
  <fonts count="61">
    <font>
      <sz val="11"/>
      <color theme="1"/>
      <name val="Calibri"/>
      <family val="2"/>
      <scheme val="minor"/>
    </font>
    <font>
      <sz val="10"/>
      <color indexed="8"/>
      <name val="Arial"/>
      <family val="2"/>
    </font>
    <font>
      <sz val="7.5"/>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b/>
      <sz val="7.5"/>
      <color indexed="8"/>
      <name val="Arial"/>
      <family val="2"/>
    </font>
    <font>
      <sz val="11"/>
      <color indexed="8"/>
      <name val="Arial"/>
      <family val="2"/>
    </font>
    <font>
      <sz val="9"/>
      <color indexed="8"/>
      <name val="Arial"/>
      <family val="2"/>
    </font>
    <font>
      <b/>
      <sz val="7.55"/>
      <color indexed="8"/>
      <name val="Arial"/>
      <family val="2"/>
    </font>
    <font>
      <sz val="8"/>
      <name val="Calibri"/>
      <family val="2"/>
    </font>
    <font>
      <sz val="11"/>
      <color indexed="8"/>
      <name val="Arial "/>
    </font>
    <font>
      <sz val="11"/>
      <color indexed="8"/>
      <name val="Arial"/>
      <family val="2"/>
    </font>
    <font>
      <sz val="7.5"/>
      <color indexed="8"/>
      <name val="Arial"/>
      <family val="2"/>
    </font>
    <font>
      <b/>
      <sz val="7.5"/>
      <color indexed="8"/>
      <name val="Arial"/>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6"/>
      <color theme="1"/>
      <name val="Arial"/>
      <family val="2"/>
    </font>
    <font>
      <sz val="14"/>
      <color rgb="FF000000"/>
      <name val="Arial"/>
      <family val="2"/>
    </font>
    <font>
      <sz val="12"/>
      <color rgb="FF000000"/>
      <name val="Arial"/>
      <family val="2"/>
    </font>
    <font>
      <sz val="9"/>
      <color rgb="FF000000"/>
      <name val="Arial"/>
      <family val="2"/>
    </font>
    <font>
      <i/>
      <sz val="7.5"/>
      <color rgb="FF000000"/>
      <name val="Arial"/>
      <family val="2"/>
    </font>
    <font>
      <i/>
      <sz val="11"/>
      <color rgb="FF000000"/>
      <name val="Arial"/>
      <family val="2"/>
    </font>
    <font>
      <b/>
      <sz val="10"/>
      <color rgb="FF000000"/>
      <name val="Arial"/>
      <family val="2"/>
    </font>
    <font>
      <b/>
      <sz val="11"/>
      <color rgb="FF000000"/>
      <name val="Arial"/>
      <family val="2"/>
    </font>
    <font>
      <b/>
      <sz val="12"/>
      <color rgb="FF000000"/>
      <name val="Arial"/>
      <family val="2"/>
    </font>
    <font>
      <sz val="11"/>
      <color theme="1"/>
      <name val="Calibri"/>
      <family val="2"/>
    </font>
    <font>
      <sz val="14"/>
      <color indexed="8"/>
      <name val="Arial"/>
      <family val="2"/>
    </font>
    <font>
      <sz val="14"/>
      <color theme="1"/>
      <name val="Calibri"/>
      <family val="2"/>
      <scheme val="minor"/>
    </font>
    <font>
      <i/>
      <sz val="7.5"/>
      <color indexed="8"/>
      <name val="Arial"/>
      <family val="2"/>
    </font>
    <font>
      <i/>
      <sz val="11"/>
      <color indexed="8"/>
      <name val="Arial"/>
      <family val="2"/>
    </font>
    <font>
      <i/>
      <sz val="11"/>
      <color theme="1"/>
      <name val="Arial"/>
      <family val="2"/>
    </font>
    <font>
      <b/>
      <sz val="10"/>
      <color indexed="8"/>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14"/>
      <color theme="1"/>
      <name val="Arial"/>
      <family val="2"/>
    </font>
    <font>
      <u/>
      <sz val="12"/>
      <color rgb="FF000000"/>
      <name val="Arial"/>
      <family val="2"/>
    </font>
    <font>
      <sz val="7.5"/>
      <name val="Arial"/>
      <family val="2"/>
    </font>
    <font>
      <u/>
      <sz val="11"/>
      <color theme="1"/>
      <name val="Arial"/>
      <family val="2"/>
    </font>
    <font>
      <u/>
      <sz val="11"/>
      <color indexed="8"/>
      <name val="Arial"/>
      <family val="2"/>
    </font>
    <font>
      <b/>
      <sz val="7.5"/>
      <name val="Arial"/>
      <family val="2"/>
    </font>
    <font>
      <b/>
      <sz val="12"/>
      <name val="Arial"/>
      <family val="2"/>
    </font>
    <font>
      <b/>
      <sz val="11"/>
      <name val="Arial"/>
      <family val="2"/>
    </font>
    <font>
      <sz val="11"/>
      <color theme="1"/>
      <name val="Calibri"/>
      <family val="2"/>
      <scheme val="minor"/>
    </font>
    <font>
      <sz val="10"/>
      <color indexed="8"/>
      <name val="MS Shell Dlg 2"/>
      <charset val="1"/>
    </font>
    <font>
      <sz val="11"/>
      <color indexed="8"/>
      <name val="MS Shell Dlg 2"/>
      <charset val="1"/>
    </font>
    <font>
      <sz val="12"/>
      <name val="Arial"/>
      <family val="2"/>
    </font>
    <font>
      <vertAlign val="superscript"/>
      <sz val="11"/>
      <color indexed="8"/>
      <name val="Arial"/>
      <family val="2"/>
    </font>
    <font>
      <b/>
      <sz val="8"/>
      <color indexed="8"/>
      <name val="Arial"/>
      <family val="2"/>
    </font>
    <font>
      <b/>
      <vertAlign val="superscript"/>
      <sz val="11"/>
      <color indexed="8"/>
      <name val="Arial"/>
      <family val="2"/>
    </font>
    <font>
      <vertAlign val="superscript"/>
      <sz val="11"/>
      <color theme="1"/>
      <name val="Arial"/>
      <family val="2"/>
    </font>
    <font>
      <sz val="11"/>
      <color theme="0" tint="-0.499984740745262"/>
      <name val="Arial"/>
      <family val="2"/>
    </font>
    <font>
      <b/>
      <vertAlign val="superscript"/>
      <sz val="10"/>
      <color indexed="8"/>
      <name val="Arial"/>
      <family val="2"/>
    </font>
  </fonts>
  <fills count="1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theme="0"/>
        <bgColor indexed="64"/>
      </patternFill>
    </fill>
    <fill>
      <patternFill patternType="solid">
        <fgColor rgb="FFFFFFFF"/>
        <bgColor indexed="64"/>
      </patternFill>
    </fill>
    <fill>
      <patternFill patternType="solid">
        <fgColor indexed="9"/>
        <bgColor indexed="64"/>
      </patternFill>
    </fill>
    <fill>
      <patternFill patternType="solid">
        <fgColor rgb="FF808080"/>
        <bgColor indexed="64"/>
      </patternFill>
    </fill>
    <fill>
      <patternFill patternType="solid">
        <fgColor theme="1" tint="0.499984740745262"/>
        <bgColor indexed="64"/>
      </patternFill>
    </fill>
    <fill>
      <patternFill patternType="solid">
        <fgColor indexed="23"/>
        <bgColor indexed="64"/>
      </patternFill>
    </fill>
    <fill>
      <patternFill patternType="solid">
        <fgColor rgb="FFC0C0C0"/>
        <bgColor rgb="FF000000"/>
      </patternFill>
    </fill>
    <fill>
      <patternFill patternType="solid">
        <fgColor rgb="FFFFFFFF"/>
        <bgColor rgb="FF000000"/>
      </patternFill>
    </fill>
    <fill>
      <patternFill patternType="solid">
        <fgColor rgb="FF808080"/>
        <bgColor rgb="FF000000"/>
      </patternFill>
    </fill>
    <fill>
      <patternFill patternType="solid">
        <fgColor rgb="FF7F7F7F"/>
        <bgColor rgb="FF000000"/>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499984740745262"/>
        <bgColor rgb="FF000000"/>
      </patternFill>
    </fill>
    <fill>
      <patternFill patternType="solid">
        <fgColor theme="0"/>
        <bgColor rgb="FF000000"/>
      </patternFill>
    </fill>
  </fills>
  <borders count="129">
    <border>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double">
        <color indexed="64"/>
      </right>
      <top style="thin">
        <color indexed="64"/>
      </top>
      <bottom/>
      <diagonal/>
    </border>
    <border>
      <left style="thin">
        <color indexed="8"/>
      </left>
      <right style="thin">
        <color indexed="64"/>
      </right>
      <top style="thin">
        <color indexed="64"/>
      </top>
      <bottom/>
      <diagonal/>
    </border>
    <border>
      <left/>
      <right style="thin">
        <color indexed="8"/>
      </right>
      <top/>
      <bottom style="thin">
        <color indexed="64"/>
      </bottom>
      <diagonal/>
    </border>
    <border>
      <left style="thin">
        <color indexed="64"/>
      </left>
      <right/>
      <top style="thin">
        <color indexed="64"/>
      </top>
      <bottom style="thin">
        <color indexed="64"/>
      </bottom>
      <diagonal/>
    </border>
    <border>
      <left style="thin">
        <color indexed="8"/>
      </left>
      <right/>
      <top/>
      <bottom style="thin">
        <color indexed="64"/>
      </bottom>
      <diagonal/>
    </border>
    <border>
      <left/>
      <right/>
      <top style="thin">
        <color indexed="64"/>
      </top>
      <bottom style="thin">
        <color indexed="64"/>
      </bottom>
      <diagonal/>
    </border>
    <border>
      <left/>
      <right/>
      <top/>
      <bottom style="thin">
        <color indexed="64"/>
      </bottom>
      <diagonal/>
    </border>
    <border>
      <left/>
      <right style="double">
        <color indexed="64"/>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indexed="8"/>
      </left>
      <right/>
      <top style="thin">
        <color indexed="64"/>
      </top>
      <bottom style="thin">
        <color indexed="64"/>
      </bottom>
      <diagonal/>
    </border>
    <border>
      <left style="thin">
        <color indexed="64"/>
      </left>
      <right style="thin">
        <color indexed="64"/>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8"/>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rgb="FF000000"/>
      </left>
      <right style="double">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indexed="8"/>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8"/>
      </bottom>
      <diagonal/>
    </border>
    <border>
      <left style="double">
        <color indexed="64"/>
      </left>
      <right/>
      <top/>
      <bottom/>
      <diagonal/>
    </border>
    <border>
      <left style="thin">
        <color indexed="64"/>
      </left>
      <right style="double">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bottom style="medium">
        <color indexed="64"/>
      </bottom>
      <diagonal/>
    </border>
    <border>
      <left/>
      <right style="double">
        <color indexed="64"/>
      </right>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style="thin">
        <color indexed="64"/>
      </left>
      <right style="double">
        <color indexed="64"/>
      </right>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style="thin">
        <color indexed="64"/>
      </right>
      <top/>
      <bottom style="thin">
        <color indexed="64"/>
      </bottom>
      <diagonal/>
    </border>
    <border>
      <left style="double">
        <color indexed="64"/>
      </left>
      <right style="double">
        <color indexed="64"/>
      </right>
      <top style="thin">
        <color rgb="FF000000"/>
      </top>
      <bottom style="thin">
        <color rgb="FF000000"/>
      </bottom>
      <diagonal/>
    </border>
    <border>
      <left style="double">
        <color indexed="64"/>
      </left>
      <right style="double">
        <color indexed="64"/>
      </right>
      <top style="thin">
        <color rgb="FF000000"/>
      </top>
      <bottom style="thin">
        <color indexed="64"/>
      </bottom>
      <diagonal/>
    </border>
    <border>
      <left style="thin">
        <color indexed="64"/>
      </left>
      <right style="double">
        <color indexed="64"/>
      </right>
      <top style="thin">
        <color indexed="64"/>
      </top>
      <bottom style="thick">
        <color indexed="64"/>
      </bottom>
      <diagonal/>
    </border>
    <border>
      <left style="double">
        <color indexed="64"/>
      </left>
      <right style="double">
        <color indexed="64"/>
      </right>
      <top style="thin">
        <color indexed="64"/>
      </top>
      <bottom style="thick">
        <color indexed="64"/>
      </bottom>
      <diagonal/>
    </border>
    <border>
      <left/>
      <right style="double">
        <color indexed="64"/>
      </right>
      <top style="thin">
        <color indexed="64"/>
      </top>
      <bottom style="thick">
        <color indexed="64"/>
      </bottom>
      <diagonal/>
    </border>
    <border>
      <left style="double">
        <color indexed="64"/>
      </left>
      <right style="thin">
        <color indexed="64"/>
      </right>
      <top/>
      <bottom/>
      <diagonal/>
    </border>
    <border>
      <left style="thin">
        <color indexed="64"/>
      </left>
      <right style="double">
        <color indexed="64"/>
      </right>
      <top style="thick">
        <color indexed="64"/>
      </top>
      <bottom style="medium">
        <color indexed="64"/>
      </bottom>
      <diagonal/>
    </border>
    <border>
      <left style="double">
        <color indexed="64"/>
      </left>
      <right style="double">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double">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8"/>
      </right>
      <top style="thin">
        <color indexed="8"/>
      </top>
      <bottom/>
      <diagonal/>
    </border>
    <border>
      <left style="thin">
        <color indexed="8"/>
      </left>
      <right style="double">
        <color indexed="64"/>
      </right>
      <top/>
      <bottom style="thin">
        <color indexed="8"/>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right style="double">
        <color indexed="64"/>
      </right>
      <top style="thin">
        <color indexed="8"/>
      </top>
      <bottom style="thin">
        <color indexed="8"/>
      </bottom>
      <diagonal/>
    </border>
    <border>
      <left/>
      <right style="double">
        <color indexed="64"/>
      </right>
      <top style="thin">
        <color indexed="8"/>
      </top>
      <bottom style="thin">
        <color indexed="64"/>
      </bottom>
      <diagonal/>
    </border>
    <border>
      <left/>
      <right style="double">
        <color indexed="64"/>
      </right>
      <top style="thick">
        <color indexed="64"/>
      </top>
      <bottom style="medium">
        <color indexed="64"/>
      </bottom>
      <diagonal/>
    </border>
    <border>
      <left style="double">
        <color indexed="64"/>
      </left>
      <right style="thin">
        <color indexed="64"/>
      </right>
      <top style="thick">
        <color indexed="64"/>
      </top>
      <bottom style="medium">
        <color indexed="64"/>
      </bottom>
      <diagonal/>
    </border>
    <border>
      <left style="double">
        <color indexed="64"/>
      </left>
      <right/>
      <top/>
      <bottom style="medium">
        <color indexed="64"/>
      </bottom>
      <diagonal/>
    </border>
    <border>
      <left/>
      <right style="thin">
        <color indexed="64"/>
      </right>
      <top/>
      <bottom style="medium">
        <color indexed="64"/>
      </bottom>
      <diagonal/>
    </border>
    <border>
      <left style="medium">
        <color indexed="64"/>
      </left>
      <right style="double">
        <color indexed="64"/>
      </right>
      <top/>
      <bottom style="thin">
        <color indexed="64"/>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rgb="FF000000"/>
      </top>
      <bottom style="thin">
        <color rgb="FF000000"/>
      </bottom>
      <diagonal/>
    </border>
    <border>
      <left style="medium">
        <color indexed="64"/>
      </left>
      <right style="double">
        <color indexed="64"/>
      </right>
      <top/>
      <bottom style="thick">
        <color indexed="64"/>
      </bottom>
      <diagonal/>
    </border>
    <border>
      <left style="double">
        <color indexed="64"/>
      </left>
      <right style="thin">
        <color indexed="64"/>
      </right>
      <top style="thin">
        <color indexed="64"/>
      </top>
      <bottom style="thick">
        <color indexed="64"/>
      </bottom>
      <diagonal/>
    </border>
    <border>
      <left style="thin">
        <color indexed="64"/>
      </left>
      <right style="double">
        <color indexed="64"/>
      </right>
      <top/>
      <bottom style="thick">
        <color indexed="64"/>
      </bottom>
      <diagonal/>
    </border>
    <border>
      <left style="thin">
        <color indexed="64"/>
      </left>
      <right style="thin">
        <color indexed="64"/>
      </right>
      <top style="thin">
        <color indexed="64"/>
      </top>
      <bottom style="thick">
        <color indexed="64"/>
      </bottom>
      <diagonal/>
    </border>
    <border>
      <left style="medium">
        <color indexed="64"/>
      </left>
      <right style="double">
        <color indexed="64"/>
      </right>
      <top style="thick">
        <color indexed="64"/>
      </top>
      <bottom style="thin">
        <color indexed="64"/>
      </bottom>
      <diagonal/>
    </border>
    <border>
      <left style="thin">
        <color indexed="64"/>
      </left>
      <right style="thin">
        <color indexed="64"/>
      </right>
      <top style="thick">
        <color indexed="64"/>
      </top>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8"/>
      </left>
      <right style="double">
        <color indexed="64"/>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style="double">
        <color indexed="64"/>
      </right>
      <top style="thin">
        <color indexed="64"/>
      </top>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thin">
        <color indexed="8"/>
      </right>
      <top/>
      <bottom style="thin">
        <color indexed="8"/>
      </bottom>
      <diagonal/>
    </border>
    <border>
      <left style="double">
        <color indexed="64"/>
      </left>
      <right style="double">
        <color indexed="64"/>
      </right>
      <top style="thin">
        <color indexed="8"/>
      </top>
      <bottom style="thin">
        <color indexed="8"/>
      </bottom>
      <diagonal/>
    </border>
    <border>
      <left style="double">
        <color indexed="64"/>
      </left>
      <right style="double">
        <color indexed="64"/>
      </right>
      <top style="medium">
        <color indexed="64"/>
      </top>
      <bottom style="thin">
        <color indexed="8"/>
      </bottom>
      <diagonal/>
    </border>
    <border>
      <left style="double">
        <color indexed="64"/>
      </left>
      <right style="double">
        <color indexed="64"/>
      </right>
      <top/>
      <bottom style="thin">
        <color indexed="8"/>
      </bottom>
      <diagonal/>
    </border>
    <border>
      <left style="double">
        <color indexed="64"/>
      </left>
      <right style="double">
        <color indexed="64"/>
      </right>
      <top/>
      <bottom style="thick">
        <color indexed="64"/>
      </bottom>
      <diagonal/>
    </border>
    <border>
      <left style="double">
        <color indexed="64"/>
      </left>
      <right style="double">
        <color indexed="64"/>
      </right>
      <top/>
      <bottom style="medium">
        <color indexed="64"/>
      </bottom>
      <diagonal/>
    </border>
    <border>
      <left style="thin">
        <color indexed="64"/>
      </left>
      <right style="double">
        <color indexed="64"/>
      </right>
      <top style="thin">
        <color indexed="64"/>
      </top>
      <bottom/>
      <diagonal/>
    </border>
    <border>
      <left style="double">
        <color indexed="64"/>
      </left>
      <right style="double">
        <color indexed="64"/>
      </right>
      <top style="medium">
        <color indexed="64"/>
      </top>
      <bottom/>
      <diagonal/>
    </border>
    <border>
      <left style="double">
        <color indexed="64"/>
      </left>
      <right style="double">
        <color indexed="64"/>
      </right>
      <top style="thick">
        <color indexed="64"/>
      </top>
      <bottom/>
      <diagonal/>
    </border>
    <border>
      <left style="double">
        <color indexed="64"/>
      </left>
      <right style="thin">
        <color indexed="8"/>
      </right>
      <top/>
      <bottom/>
      <diagonal/>
    </border>
    <border>
      <left/>
      <right/>
      <top style="thin">
        <color indexed="8"/>
      </top>
      <bottom/>
      <diagonal/>
    </border>
    <border>
      <left style="thin">
        <color rgb="FF000000"/>
      </left>
      <right/>
      <top style="thin">
        <color rgb="FF000000"/>
      </top>
      <bottom style="thin">
        <color rgb="FF000000"/>
      </bottom>
      <diagonal/>
    </border>
    <border>
      <left style="thin">
        <color indexed="8"/>
      </left>
      <right style="double">
        <color indexed="64"/>
      </right>
      <top style="thin">
        <color indexed="8"/>
      </top>
      <bottom style="thin">
        <color indexed="64"/>
      </bottom>
      <diagonal/>
    </border>
    <border>
      <left/>
      <right style="thin">
        <color indexed="64"/>
      </right>
      <top style="thin">
        <color indexed="64"/>
      </top>
      <bottom/>
      <diagonal/>
    </border>
    <border>
      <left style="double">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s>
  <cellStyleXfs count="13">
    <xf numFmtId="0" fontId="0" fillId="0" borderId="0"/>
    <xf numFmtId="43" fontId="5" fillId="0" borderId="0" applyFont="0" applyFill="0" applyBorder="0" applyAlignment="0" applyProtection="0"/>
    <xf numFmtId="43" fontId="4" fillId="0" borderId="0" applyFont="0" applyFill="0" applyBorder="0" applyAlignment="0" applyProtection="0"/>
    <xf numFmtId="0" fontId="17" fillId="0" borderId="0" applyNumberFormat="0" applyFill="0" applyBorder="0" applyAlignment="0" applyProtection="0">
      <alignment vertical="top"/>
      <protection locked="0"/>
    </xf>
    <xf numFmtId="0" fontId="4" fillId="0" borderId="0" applyNumberFormat="0"/>
    <xf numFmtId="0" fontId="1" fillId="0" borderId="0"/>
    <xf numFmtId="9" fontId="4" fillId="0" borderId="0" applyFont="0" applyFill="0" applyBorder="0" applyAlignment="0" applyProtection="0"/>
    <xf numFmtId="44" fontId="1" fillId="0" borderId="0"/>
    <xf numFmtId="44" fontId="51" fillId="0" borderId="0" applyFont="0" applyFill="0" applyBorder="0" applyAlignment="0" applyProtection="0"/>
    <xf numFmtId="0" fontId="52" fillId="0" borderId="0"/>
    <xf numFmtId="0" fontId="1" fillId="0" borderId="0"/>
    <xf numFmtId="43" fontId="54" fillId="0" borderId="0" applyFont="0" applyFill="0" applyBorder="0" applyAlignment="0" applyProtection="0"/>
    <xf numFmtId="0" fontId="54" fillId="0" borderId="0"/>
  </cellStyleXfs>
  <cellXfs count="638">
    <xf numFmtId="0" fontId="0" fillId="0" borderId="0" xfId="0"/>
    <xf numFmtId="0" fontId="2" fillId="2" borderId="1" xfId="5" applyFont="1" applyFill="1" applyBorder="1" applyAlignment="1">
      <alignment horizontal="center" vertical="center" wrapText="1"/>
    </xf>
    <xf numFmtId="0" fontId="2" fillId="2" borderId="2" xfId="5" applyFont="1" applyFill="1" applyBorder="1" applyAlignment="1">
      <alignment vertical="center" wrapText="1"/>
    </xf>
    <xf numFmtId="0" fontId="2" fillId="2" borderId="2" xfId="0" applyFont="1" applyFill="1" applyBorder="1" applyAlignment="1">
      <alignment horizontal="center" vertical="center" wrapText="1"/>
    </xf>
    <xf numFmtId="0" fontId="6" fillId="0" borderId="0" xfId="0" applyFont="1"/>
    <xf numFmtId="3" fontId="6" fillId="0" borderId="0" xfId="0" applyNumberFormat="1" applyFont="1" applyFill="1"/>
    <xf numFmtId="0" fontId="6" fillId="0" borderId="0" xfId="0" applyFont="1" applyFill="1"/>
    <xf numFmtId="0" fontId="7" fillId="2"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2" xfId="5" applyFont="1" applyFill="1" applyBorder="1" applyAlignment="1">
      <alignment horizontal="center" vertical="center" wrapText="1"/>
    </xf>
    <xf numFmtId="0" fontId="1" fillId="0" borderId="0" xfId="5" applyFont="1"/>
    <xf numFmtId="0" fontId="9" fillId="0" borderId="3" xfId="5" applyFont="1" applyFill="1" applyBorder="1" applyAlignment="1">
      <alignment vertical="center" wrapText="1"/>
    </xf>
    <xf numFmtId="0" fontId="9" fillId="0" borderId="3" xfId="5" applyFont="1" applyBorder="1"/>
    <xf numFmtId="0" fontId="6" fillId="0" borderId="4" xfId="0" applyFont="1" applyBorder="1"/>
    <xf numFmtId="3" fontId="6" fillId="0" borderId="4" xfId="0" applyNumberFormat="1" applyFont="1" applyBorder="1"/>
    <xf numFmtId="0" fontId="9" fillId="0" borderId="3" xfId="0" applyFont="1" applyFill="1" applyBorder="1" applyAlignment="1">
      <alignment horizontal="left" vertical="center"/>
    </xf>
    <xf numFmtId="0" fontId="6" fillId="0" borderId="0" xfId="0" applyFont="1" applyAlignment="1">
      <alignment horizontal="left"/>
    </xf>
    <xf numFmtId="0" fontId="6" fillId="0" borderId="5" xfId="0" applyFont="1" applyBorder="1" applyAlignment="1">
      <alignment horizontal="left"/>
    </xf>
    <xf numFmtId="0" fontId="6" fillId="0" borderId="3" xfId="0" applyFont="1" applyFill="1" applyBorder="1" applyAlignment="1">
      <alignment horizontal="left" vertical="center"/>
    </xf>
    <xf numFmtId="164" fontId="10" fillId="0" borderId="0" xfId="1" applyNumberFormat="1" applyFont="1"/>
    <xf numFmtId="0" fontId="10" fillId="0" borderId="0" xfId="0" applyFont="1"/>
    <xf numFmtId="0" fontId="10" fillId="0" borderId="5" xfId="0" applyFont="1" applyBorder="1" applyAlignment="1">
      <alignment horizontal="left"/>
    </xf>
    <xf numFmtId="0" fontId="6" fillId="0" borderId="6" xfId="0" applyFont="1" applyFill="1" applyBorder="1" applyAlignment="1">
      <alignment horizontal="left" vertical="center"/>
    </xf>
    <xf numFmtId="0" fontId="6" fillId="0" borderId="3" xfId="0" applyFont="1" applyFill="1" applyBorder="1" applyAlignment="1">
      <alignment horizontal="left"/>
    </xf>
    <xf numFmtId="3" fontId="0" fillId="0" borderId="0" xfId="0" applyNumberFormat="1"/>
    <xf numFmtId="0" fontId="5" fillId="0" borderId="0" xfId="0" applyFont="1"/>
    <xf numFmtId="3" fontId="9" fillId="0" borderId="0" xfId="5" applyNumberFormat="1" applyFont="1" applyFill="1" applyBorder="1"/>
    <xf numFmtId="0" fontId="8" fillId="2" borderId="1" xfId="0" applyFont="1" applyFill="1" applyBorder="1" applyAlignment="1">
      <alignment horizontal="center" vertical="center" wrapText="1"/>
    </xf>
    <xf numFmtId="1" fontId="0" fillId="0" borderId="0" xfId="0" applyNumberFormat="1"/>
    <xf numFmtId="1" fontId="0" fillId="0" borderId="0" xfId="1" applyNumberFormat="1" applyFont="1"/>
    <xf numFmtId="0" fontId="9" fillId="0" borderId="8" xfId="0" applyFont="1" applyFill="1" applyBorder="1" applyAlignment="1">
      <alignment horizontal="left" vertical="center"/>
    </xf>
    <xf numFmtId="0" fontId="6" fillId="0" borderId="8" xfId="0" applyFont="1" applyFill="1" applyBorder="1" applyAlignment="1">
      <alignment horizontal="left" vertical="center"/>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xf>
    <xf numFmtId="0" fontId="7" fillId="2" borderId="10"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7" fillId="2" borderId="2" xfId="5" applyFont="1" applyFill="1" applyBorder="1" applyAlignment="1">
      <alignment horizontal="center" vertical="center" wrapText="1"/>
    </xf>
    <xf numFmtId="0" fontId="2" fillId="2" borderId="2" xfId="5" applyFont="1" applyFill="1" applyBorder="1" applyAlignment="1">
      <alignment horizontal="center" vertical="center" wrapText="1"/>
    </xf>
    <xf numFmtId="0" fontId="8" fillId="2" borderId="10" xfId="5" applyFont="1" applyFill="1" applyBorder="1" applyAlignment="1">
      <alignment horizontal="center" vertical="center" wrapText="1"/>
    </xf>
    <xf numFmtId="0" fontId="7" fillId="2" borderId="10" xfId="5" applyFont="1" applyFill="1" applyBorder="1" applyAlignment="1">
      <alignment horizontal="center" vertical="center" wrapText="1"/>
    </xf>
    <xf numFmtId="0" fontId="2" fillId="2" borderId="10" xfId="5" applyFont="1" applyFill="1" applyBorder="1" applyAlignment="1">
      <alignment horizontal="center" vertical="center" wrapText="1"/>
    </xf>
    <xf numFmtId="0" fontId="7" fillId="2" borderId="15" xfId="5" applyFont="1" applyFill="1" applyBorder="1" applyAlignment="1">
      <alignment horizontal="center" vertical="center" wrapText="1"/>
    </xf>
    <xf numFmtId="0" fontId="2" fillId="2" borderId="22" xfId="5" applyFont="1" applyFill="1" applyBorder="1" applyAlignment="1">
      <alignment horizontal="center" vertical="center" wrapText="1"/>
    </xf>
    <xf numFmtId="0" fontId="6" fillId="0" borderId="0" xfId="0" applyFont="1"/>
    <xf numFmtId="0" fontId="6" fillId="0" borderId="4" xfId="0" applyFont="1" applyBorder="1"/>
    <xf numFmtId="0" fontId="0" fillId="0" borderId="0" xfId="0"/>
    <xf numFmtId="0" fontId="0" fillId="0" borderId="0" xfId="0"/>
    <xf numFmtId="0" fontId="7" fillId="2" borderId="2" xfId="0" applyFont="1" applyFill="1" applyBorder="1" applyAlignment="1">
      <alignment horizontal="center" vertical="center" wrapText="1"/>
    </xf>
    <xf numFmtId="0" fontId="7" fillId="3" borderId="27" xfId="0" applyFont="1" applyFill="1" applyBorder="1" applyAlignment="1">
      <alignment horizontal="center" vertical="center" wrapText="1"/>
    </xf>
    <xf numFmtId="165" fontId="14" fillId="3" borderId="4" xfId="1" applyNumberFormat="1" applyFont="1" applyFill="1" applyBorder="1"/>
    <xf numFmtId="165" fontId="14" fillId="3" borderId="4" xfId="0" applyNumberFormat="1" applyFont="1" applyFill="1" applyBorder="1"/>
    <xf numFmtId="165" fontId="19" fillId="0" borderId="29" xfId="0" applyNumberFormat="1" applyFont="1" applyBorder="1"/>
    <xf numFmtId="165" fontId="6" fillId="0" borderId="3" xfId="0" applyNumberFormat="1" applyFont="1" applyBorder="1"/>
    <xf numFmtId="165" fontId="6" fillId="0" borderId="4" xfId="0" applyNumberFormat="1" applyFont="1" applyBorder="1"/>
    <xf numFmtId="165" fontId="6" fillId="0" borderId="11" xfId="0" applyNumberFormat="1" applyFont="1" applyBorder="1"/>
    <xf numFmtId="165" fontId="6" fillId="0" borderId="13" xfId="0" applyNumberFormat="1" applyFont="1" applyBorder="1"/>
    <xf numFmtId="165" fontId="3" fillId="3" borderId="6" xfId="0" applyNumberFormat="1" applyFont="1" applyFill="1" applyBorder="1" applyAlignment="1">
      <alignment horizontal="right" vertical="top" wrapText="1"/>
    </xf>
    <xf numFmtId="165" fontId="3" fillId="3" borderId="3" xfId="0" applyNumberFormat="1" applyFont="1" applyFill="1" applyBorder="1" applyAlignment="1">
      <alignment horizontal="right" vertical="top" wrapText="1"/>
    </xf>
    <xf numFmtId="165" fontId="6" fillId="4" borderId="29" xfId="0" applyNumberFormat="1" applyFont="1" applyFill="1" applyBorder="1"/>
    <xf numFmtId="165" fontId="19" fillId="4" borderId="29" xfId="0" applyNumberFormat="1" applyFont="1" applyFill="1" applyBorder="1"/>
    <xf numFmtId="0" fontId="2" fillId="2" borderId="35" xfId="5" applyFont="1" applyFill="1" applyBorder="1" applyAlignment="1">
      <alignment horizontal="center" vertical="center" wrapText="1"/>
    </xf>
    <xf numFmtId="0" fontId="7" fillId="3" borderId="10" xfId="5" applyFont="1" applyFill="1" applyBorder="1" applyAlignment="1">
      <alignment horizontal="center" vertical="center" wrapText="1"/>
    </xf>
    <xf numFmtId="0" fontId="7" fillId="3" borderId="14" xfId="5" applyFont="1" applyFill="1" applyBorder="1" applyAlignment="1">
      <alignment horizontal="center" vertical="center" wrapText="1"/>
    </xf>
    <xf numFmtId="0" fontId="7" fillId="2" borderId="14" xfId="5" applyFont="1" applyFill="1" applyBorder="1" applyAlignment="1">
      <alignment horizontal="center" vertical="center" wrapText="1"/>
    </xf>
    <xf numFmtId="0" fontId="2" fillId="3" borderId="10" xfId="5" applyFont="1" applyFill="1" applyBorder="1" applyAlignment="1">
      <alignment horizontal="center" vertical="center" wrapText="1"/>
    </xf>
    <xf numFmtId="0" fontId="2" fillId="3" borderId="39" xfId="5" applyFont="1" applyFill="1" applyBorder="1" applyAlignment="1">
      <alignment horizontal="center" vertical="center" wrapText="1"/>
    </xf>
    <xf numFmtId="0" fontId="2" fillId="2" borderId="39" xfId="5" applyFont="1" applyFill="1" applyBorder="1" applyAlignment="1">
      <alignment horizontal="center" vertical="center" wrapText="1"/>
    </xf>
    <xf numFmtId="0" fontId="6" fillId="2" borderId="40" xfId="0" applyFont="1" applyFill="1" applyBorder="1"/>
    <xf numFmtId="0" fontId="6" fillId="2" borderId="7" xfId="0" applyFont="1" applyFill="1" applyBorder="1"/>
    <xf numFmtId="0" fontId="6" fillId="0" borderId="3" xfId="5" applyFont="1" applyFill="1" applyBorder="1" applyAlignment="1">
      <alignment vertical="center" wrapText="1"/>
    </xf>
    <xf numFmtId="165" fontId="6" fillId="0" borderId="41" xfId="5" applyNumberFormat="1" applyFont="1" applyFill="1" applyBorder="1" applyAlignment="1">
      <alignment vertical="center" wrapText="1"/>
    </xf>
    <xf numFmtId="165" fontId="6" fillId="0" borderId="28" xfId="5" applyNumberFormat="1" applyFont="1" applyBorder="1"/>
    <xf numFmtId="165" fontId="6" fillId="0" borderId="3" xfId="5" applyNumberFormat="1" applyFont="1" applyBorder="1"/>
    <xf numFmtId="165" fontId="6" fillId="0" borderId="41" xfId="5" applyNumberFormat="1" applyFont="1" applyBorder="1"/>
    <xf numFmtId="165" fontId="6" fillId="0" borderId="29" xfId="0" applyNumberFormat="1" applyFont="1" applyBorder="1"/>
    <xf numFmtId="0" fontId="6" fillId="0" borderId="3" xfId="5" applyFont="1" applyBorder="1"/>
    <xf numFmtId="165" fontId="6" fillId="0" borderId="3" xfId="5" applyNumberFormat="1" applyFont="1" applyFill="1" applyBorder="1"/>
    <xf numFmtId="0" fontId="6" fillId="0" borderId="3" xfId="0" applyFont="1" applyBorder="1"/>
    <xf numFmtId="0" fontId="6" fillId="6" borderId="3" xfId="0" applyFont="1" applyFill="1" applyBorder="1"/>
    <xf numFmtId="165" fontId="6" fillId="6" borderId="3" xfId="0" applyNumberFormat="1" applyFont="1" applyFill="1" applyBorder="1"/>
    <xf numFmtId="3" fontId="6" fillId="0" borderId="3" xfId="0" applyNumberFormat="1" applyFont="1" applyBorder="1"/>
    <xf numFmtId="3" fontId="6" fillId="4" borderId="3" xfId="0" applyNumberFormat="1" applyFont="1" applyFill="1" applyBorder="1"/>
    <xf numFmtId="0" fontId="6" fillId="0" borderId="29" xfId="0" applyFont="1" applyBorder="1"/>
    <xf numFmtId="165" fontId="6" fillId="0" borderId="12" xfId="0" applyNumberFormat="1" applyFont="1" applyBorder="1"/>
    <xf numFmtId="3" fontId="6" fillId="0" borderId="29" xfId="0" applyNumberFormat="1" applyFont="1" applyBorder="1"/>
    <xf numFmtId="165" fontId="18" fillId="4" borderId="31" xfId="0" applyNumberFormat="1" applyFont="1" applyFill="1" applyBorder="1" applyAlignment="1">
      <alignment horizontal="right" vertical="top" wrapText="1"/>
    </xf>
    <xf numFmtId="165" fontId="0" fillId="0" borderId="0" xfId="0" applyNumberFormat="1"/>
    <xf numFmtId="165" fontId="18" fillId="4" borderId="33" xfId="0" applyNumberFormat="1" applyFont="1" applyFill="1" applyBorder="1" applyAlignment="1">
      <alignment horizontal="right" vertical="top" wrapText="1"/>
    </xf>
    <xf numFmtId="165" fontId="6" fillId="0" borderId="0" xfId="0" applyNumberFormat="1" applyFont="1" applyFill="1" applyBorder="1"/>
    <xf numFmtId="0" fontId="6" fillId="0" borderId="8" xfId="0" applyFont="1" applyBorder="1"/>
    <xf numFmtId="165" fontId="6" fillId="0" borderId="1" xfId="0" applyNumberFormat="1" applyFont="1" applyBorder="1"/>
    <xf numFmtId="0" fontId="19" fillId="0" borderId="29" xfId="0" applyFont="1" applyBorder="1"/>
    <xf numFmtId="165" fontId="6" fillId="0" borderId="8" xfId="0" applyNumberFormat="1" applyFont="1" applyBorder="1"/>
    <xf numFmtId="0" fontId="7" fillId="7" borderId="10" xfId="5" applyFont="1" applyFill="1" applyBorder="1" applyAlignment="1">
      <alignment horizontal="center" vertical="center" wrapText="1"/>
    </xf>
    <xf numFmtId="0" fontId="7" fillId="8" borderId="10" xfId="5" applyFont="1" applyFill="1" applyBorder="1" applyAlignment="1">
      <alignment horizontal="center" vertical="center" wrapText="1"/>
    </xf>
    <xf numFmtId="165" fontId="6" fillId="8" borderId="3" xfId="5" applyNumberFormat="1" applyFont="1" applyFill="1" applyBorder="1"/>
    <xf numFmtId="0" fontId="7" fillId="8" borderId="14" xfId="5" applyFont="1" applyFill="1" applyBorder="1" applyAlignment="1">
      <alignment horizontal="center" vertical="center" wrapText="1"/>
    </xf>
    <xf numFmtId="0" fontId="2" fillId="8" borderId="10" xfId="5" applyFont="1" applyFill="1" applyBorder="1" applyAlignment="1">
      <alignment horizontal="center" vertical="center" wrapText="1"/>
    </xf>
    <xf numFmtId="0" fontId="2" fillId="8" borderId="39" xfId="5" applyFont="1" applyFill="1" applyBorder="1" applyAlignment="1">
      <alignment horizontal="center" vertical="center" wrapText="1"/>
    </xf>
    <xf numFmtId="165" fontId="6" fillId="8" borderId="41" xfId="5" applyNumberFormat="1" applyFont="1" applyFill="1" applyBorder="1"/>
    <xf numFmtId="165" fontId="0" fillId="8" borderId="3" xfId="0" applyNumberFormat="1" applyFill="1" applyBorder="1"/>
    <xf numFmtId="165" fontId="0" fillId="8" borderId="41" xfId="0" applyNumberFormat="1" applyFill="1" applyBorder="1"/>
    <xf numFmtId="0" fontId="2" fillId="9" borderId="35" xfId="5" applyFont="1" applyFill="1" applyBorder="1" applyAlignment="1">
      <alignment horizontal="center" vertical="center" wrapText="1"/>
    </xf>
    <xf numFmtId="0" fontId="7" fillId="9" borderId="10" xfId="5" applyFont="1" applyFill="1" applyBorder="1" applyAlignment="1">
      <alignment horizontal="center" vertical="center" wrapText="1"/>
    </xf>
    <xf numFmtId="165" fontId="6" fillId="9" borderId="3" xfId="5" applyNumberFormat="1" applyFont="1" applyFill="1" applyBorder="1" applyAlignment="1">
      <alignment vertical="center" wrapText="1"/>
    </xf>
    <xf numFmtId="165" fontId="6" fillId="0" borderId="41" xfId="0" applyNumberFormat="1" applyFont="1" applyBorder="1"/>
    <xf numFmtId="165" fontId="6" fillId="0" borderId="44" xfId="0" applyNumberFormat="1" applyFont="1" applyFill="1" applyBorder="1"/>
    <xf numFmtId="165" fontId="6" fillId="0" borderId="29" xfId="0" applyNumberFormat="1" applyFont="1" applyFill="1" applyBorder="1"/>
    <xf numFmtId="165" fontId="6" fillId="0" borderId="45" xfId="0" applyNumberFormat="1" applyFont="1" applyBorder="1"/>
    <xf numFmtId="165" fontId="18" fillId="5" borderId="31" xfId="0" applyNumberFormat="1" applyFont="1" applyFill="1" applyBorder="1" applyAlignment="1">
      <alignment horizontal="right" vertical="top" wrapText="1"/>
    </xf>
    <xf numFmtId="165" fontId="21" fillId="4" borderId="31" xfId="0" applyNumberFormat="1" applyFont="1" applyFill="1" applyBorder="1" applyAlignment="1">
      <alignment horizontal="right" vertical="top" wrapText="1"/>
    </xf>
    <xf numFmtId="165" fontId="21" fillId="4" borderId="3" xfId="0" applyNumberFormat="1" applyFont="1" applyFill="1" applyBorder="1" applyAlignment="1">
      <alignment horizontal="right" vertical="center" wrapText="1"/>
    </xf>
    <xf numFmtId="0" fontId="7" fillId="2" borderId="15" xfId="0" applyFont="1" applyFill="1" applyBorder="1" applyAlignment="1">
      <alignment horizontal="center" vertical="center" wrapText="1"/>
    </xf>
    <xf numFmtId="165" fontId="6" fillId="4" borderId="3" xfId="0" applyNumberFormat="1" applyFont="1" applyFill="1" applyBorder="1" applyAlignment="1">
      <alignment horizontal="right"/>
    </xf>
    <xf numFmtId="165" fontId="6" fillId="4" borderId="4" xfId="0" applyNumberFormat="1" applyFont="1" applyFill="1" applyBorder="1"/>
    <xf numFmtId="165" fontId="6" fillId="4" borderId="12" xfId="0" applyNumberFormat="1" applyFont="1" applyFill="1" applyBorder="1"/>
    <xf numFmtId="165" fontId="6" fillId="4" borderId="11" xfId="0" applyNumberFormat="1" applyFont="1" applyFill="1" applyBorder="1"/>
    <xf numFmtId="165" fontId="18" fillId="4" borderId="46" xfId="0" applyNumberFormat="1" applyFont="1" applyFill="1" applyBorder="1" applyAlignment="1">
      <alignment horizontal="right" vertical="top" wrapText="1"/>
    </xf>
    <xf numFmtId="165" fontId="18" fillId="4" borderId="47" xfId="0" applyNumberFormat="1" applyFont="1" applyFill="1" applyBorder="1" applyAlignment="1">
      <alignment horizontal="right" vertical="top" wrapText="1"/>
    </xf>
    <xf numFmtId="0" fontId="6" fillId="0" borderId="48" xfId="0" applyFont="1" applyBorder="1"/>
    <xf numFmtId="165" fontId="6" fillId="0" borderId="13" xfId="5" applyNumberFormat="1" applyFont="1" applyBorder="1"/>
    <xf numFmtId="165" fontId="18" fillId="4" borderId="29" xfId="0" applyNumberFormat="1" applyFont="1" applyFill="1" applyBorder="1" applyAlignment="1">
      <alignment horizontal="right" vertical="top" wrapText="1"/>
    </xf>
    <xf numFmtId="0" fontId="8"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165" fontId="6" fillId="0" borderId="4" xfId="1" applyNumberFormat="1" applyFont="1" applyBorder="1"/>
    <xf numFmtId="165" fontId="6" fillId="0" borderId="4" xfId="1" applyNumberFormat="1" applyFont="1" applyBorder="1" applyAlignment="1">
      <alignment horizontal="right"/>
    </xf>
    <xf numFmtId="165" fontId="6" fillId="3" borderId="4" xfId="1" applyNumberFormat="1" applyFont="1" applyFill="1" applyBorder="1" applyAlignment="1">
      <alignment horizontal="right"/>
    </xf>
    <xf numFmtId="165" fontId="6" fillId="0" borderId="12" xfId="1" applyNumberFormat="1" applyFont="1" applyBorder="1"/>
    <xf numFmtId="165" fontId="6" fillId="0" borderId="11" xfId="1" applyNumberFormat="1" applyFont="1" applyBorder="1"/>
    <xf numFmtId="165" fontId="6" fillId="0" borderId="28" xfId="5" applyNumberFormat="1" applyFont="1" applyFill="1" applyBorder="1" applyAlignment="1">
      <alignment vertical="center" wrapText="1"/>
    </xf>
    <xf numFmtId="0" fontId="9" fillId="0" borderId="8" xfId="5" applyFont="1" applyFill="1" applyBorder="1" applyAlignment="1">
      <alignment vertical="center" wrapText="1"/>
    </xf>
    <xf numFmtId="0" fontId="9" fillId="0" borderId="8" xfId="5" applyFont="1" applyBorder="1"/>
    <xf numFmtId="0" fontId="22" fillId="2" borderId="49" xfId="0" applyFont="1" applyFill="1" applyBorder="1" applyAlignment="1">
      <alignment horizontal="center" wrapText="1"/>
    </xf>
    <xf numFmtId="165" fontId="18" fillId="0" borderId="31" xfId="5" applyNumberFormat="1" applyFont="1" applyFill="1" applyBorder="1"/>
    <xf numFmtId="165" fontId="6" fillId="4" borderId="50" xfId="0" applyNumberFormat="1" applyFont="1" applyFill="1" applyBorder="1" applyAlignment="1">
      <alignment horizontal="right"/>
    </xf>
    <xf numFmtId="0" fontId="22" fillId="2" borderId="0" xfId="0" applyFont="1" applyFill="1" applyBorder="1" applyAlignment="1">
      <alignment horizontal="center"/>
    </xf>
    <xf numFmtId="0" fontId="22" fillId="2" borderId="51" xfId="0" applyFont="1" applyFill="1" applyBorder="1" applyAlignment="1">
      <alignment horizontal="center" wrapText="1"/>
    </xf>
    <xf numFmtId="0" fontId="22" fillId="2" borderId="52" xfId="0" applyFont="1" applyFill="1" applyBorder="1" applyAlignment="1">
      <alignment horizontal="center" wrapText="1"/>
    </xf>
    <xf numFmtId="0" fontId="22" fillId="2" borderId="12" xfId="0" applyFont="1" applyFill="1" applyBorder="1" applyAlignment="1">
      <alignment horizontal="center" wrapText="1"/>
    </xf>
    <xf numFmtId="0" fontId="22" fillId="2" borderId="30" xfId="0" applyFont="1" applyFill="1" applyBorder="1" applyAlignment="1">
      <alignment horizontal="center" wrapText="1"/>
    </xf>
    <xf numFmtId="0" fontId="22" fillId="2" borderId="29" xfId="0" applyFont="1" applyFill="1" applyBorder="1" applyAlignment="1">
      <alignment horizontal="center" wrapText="1"/>
    </xf>
    <xf numFmtId="0" fontId="22" fillId="2" borderId="0" xfId="0" applyFont="1" applyFill="1" applyBorder="1" applyAlignment="1">
      <alignment horizontal="center" wrapText="1"/>
    </xf>
    <xf numFmtId="0" fontId="22" fillId="2" borderId="45" xfId="0" applyFont="1" applyFill="1" applyBorder="1" applyAlignment="1">
      <alignment horizontal="center" wrapText="1"/>
    </xf>
    <xf numFmtId="165" fontId="18" fillId="0" borderId="29" xfId="1" applyNumberFormat="1" applyFont="1" applyFill="1" applyBorder="1"/>
    <xf numFmtId="165" fontId="18" fillId="0" borderId="29" xfId="0" applyNumberFormat="1" applyFont="1" applyFill="1" applyBorder="1"/>
    <xf numFmtId="165" fontId="18" fillId="0" borderId="29" xfId="1" applyNumberFormat="1" applyFont="1" applyFill="1" applyBorder="1" applyAlignment="1">
      <alignment horizontal="right"/>
    </xf>
    <xf numFmtId="0" fontId="22" fillId="2" borderId="2" xfId="5" applyFont="1" applyFill="1" applyBorder="1" applyAlignment="1">
      <alignment horizontal="center" wrapText="1"/>
    </xf>
    <xf numFmtId="165" fontId="19" fillId="4" borderId="12" xfId="0" applyNumberFormat="1" applyFont="1" applyFill="1" applyBorder="1" applyAlignment="1">
      <alignment horizontal="right"/>
    </xf>
    <xf numFmtId="0" fontId="19" fillId="4" borderId="29" xfId="0" applyFont="1" applyFill="1" applyBorder="1"/>
    <xf numFmtId="0" fontId="7" fillId="2" borderId="36" xfId="5" applyFont="1" applyFill="1" applyBorder="1" applyAlignment="1">
      <alignment horizontal="center" vertical="center" wrapText="1"/>
    </xf>
    <xf numFmtId="0" fontId="7" fillId="2" borderId="2" xfId="0" applyFont="1" applyFill="1" applyBorder="1" applyAlignment="1">
      <alignment horizontal="center" vertical="center" wrapText="1"/>
    </xf>
    <xf numFmtId="0" fontId="2" fillId="2" borderId="53" xfId="5" applyFont="1" applyFill="1" applyBorder="1" applyAlignment="1">
      <alignment horizontal="center" vertical="center" wrapText="1"/>
    </xf>
    <xf numFmtId="0" fontId="7" fillId="7" borderId="2" xfId="5" applyFont="1" applyFill="1" applyBorder="1" applyAlignment="1">
      <alignment horizontal="center" vertical="center" wrapText="1"/>
    </xf>
    <xf numFmtId="3" fontId="7" fillId="7" borderId="2" xfId="5" applyNumberFormat="1" applyFont="1" applyFill="1" applyBorder="1" applyAlignment="1">
      <alignment horizontal="center" wrapText="1"/>
    </xf>
    <xf numFmtId="0" fontId="6" fillId="7" borderId="40" xfId="0" applyFont="1" applyFill="1" applyBorder="1"/>
    <xf numFmtId="0" fontId="6" fillId="7" borderId="7" xfId="0" applyFont="1" applyFill="1" applyBorder="1"/>
    <xf numFmtId="165" fontId="6" fillId="3" borderId="28" xfId="0" applyNumberFormat="1" applyFont="1" applyFill="1" applyBorder="1"/>
    <xf numFmtId="165" fontId="6" fillId="3" borderId="41" xfId="0" applyNumberFormat="1" applyFont="1" applyFill="1" applyBorder="1"/>
    <xf numFmtId="165" fontId="6" fillId="7" borderId="11" xfId="0" applyNumberFormat="1" applyFont="1" applyFill="1" applyBorder="1"/>
    <xf numFmtId="165" fontId="6" fillId="7" borderId="29" xfId="0" applyNumberFormat="1" applyFont="1" applyFill="1" applyBorder="1"/>
    <xf numFmtId="0" fontId="7" fillId="2" borderId="2" xfId="0" applyFont="1" applyFill="1" applyBorder="1" applyAlignment="1">
      <alignment horizontal="center" vertical="center" wrapText="1"/>
    </xf>
    <xf numFmtId="0" fontId="7" fillId="2" borderId="36" xfId="5" applyFont="1" applyFill="1" applyBorder="1" applyAlignment="1">
      <alignment horizontal="center" vertical="center" wrapText="1"/>
    </xf>
    <xf numFmtId="0" fontId="7" fillId="2" borderId="2" xfId="0" applyFont="1" applyFill="1" applyBorder="1" applyAlignment="1">
      <alignment horizontal="center" vertical="center" wrapText="1"/>
    </xf>
    <xf numFmtId="0" fontId="25" fillId="10" borderId="57" xfId="0" applyFont="1" applyFill="1" applyBorder="1" applyAlignment="1">
      <alignment horizontal="center"/>
    </xf>
    <xf numFmtId="0" fontId="25" fillId="10" borderId="58" xfId="0" applyFont="1" applyFill="1" applyBorder="1" applyAlignment="1">
      <alignment horizontal="center"/>
    </xf>
    <xf numFmtId="0" fontId="25" fillId="10" borderId="59" xfId="0" applyFont="1" applyFill="1" applyBorder="1" applyAlignment="1">
      <alignment horizontal="center" wrapText="1"/>
    </xf>
    <xf numFmtId="0" fontId="25" fillId="10" borderId="60" xfId="0" applyFont="1" applyFill="1" applyBorder="1" applyAlignment="1">
      <alignment horizontal="center"/>
    </xf>
    <xf numFmtId="0" fontId="25" fillId="10" borderId="60" xfId="0" applyFont="1" applyFill="1" applyBorder="1" applyAlignment="1">
      <alignment horizontal="center" wrapText="1"/>
    </xf>
    <xf numFmtId="0" fontId="26" fillId="11" borderId="61" xfId="0" applyFont="1" applyFill="1" applyBorder="1" applyAlignment="1">
      <alignment horizontal="left" vertical="center" wrapText="1"/>
    </xf>
    <xf numFmtId="165" fontId="18" fillId="0" borderId="21" xfId="0" applyNumberFormat="1" applyFont="1" applyBorder="1" applyAlignment="1">
      <alignment horizontal="right"/>
    </xf>
    <xf numFmtId="165" fontId="18" fillId="0" borderId="62" xfId="0" applyNumberFormat="1" applyFont="1" applyBorder="1" applyAlignment="1">
      <alignment horizontal="right"/>
    </xf>
    <xf numFmtId="166" fontId="18" fillId="0" borderId="63" xfId="0" applyNumberFormat="1" applyFont="1" applyBorder="1" applyAlignment="1">
      <alignment horizontal="right"/>
    </xf>
    <xf numFmtId="0" fontId="27" fillId="11" borderId="12" xfId="0" applyFont="1" applyFill="1" applyBorder="1" applyAlignment="1">
      <alignment horizontal="right" vertical="center" wrapText="1"/>
    </xf>
    <xf numFmtId="165" fontId="28" fillId="0" borderId="42" xfId="0" applyNumberFormat="1" applyFont="1" applyBorder="1" applyAlignment="1">
      <alignment horizontal="right"/>
    </xf>
    <xf numFmtId="165" fontId="28" fillId="0" borderId="45" xfId="0" applyNumberFormat="1" applyFont="1" applyBorder="1" applyAlignment="1">
      <alignment horizontal="right"/>
    </xf>
    <xf numFmtId="165" fontId="28" fillId="0" borderId="64" xfId="0" applyNumberFormat="1" applyFont="1" applyBorder="1" applyAlignment="1">
      <alignment horizontal="right"/>
    </xf>
    <xf numFmtId="166" fontId="28" fillId="0" borderId="45" xfId="0" applyNumberFormat="1" applyFont="1" applyBorder="1" applyAlignment="1">
      <alignment horizontal="right"/>
    </xf>
    <xf numFmtId="165" fontId="28" fillId="12" borderId="45" xfId="0" applyNumberFormat="1" applyFont="1" applyFill="1" applyBorder="1" applyAlignment="1">
      <alignment horizontal="right"/>
    </xf>
    <xf numFmtId="165" fontId="28" fillId="0" borderId="44" xfId="0" applyNumberFormat="1" applyFont="1" applyBorder="1" applyAlignment="1">
      <alignment horizontal="right"/>
    </xf>
    <xf numFmtId="0" fontId="26" fillId="11" borderId="12" xfId="0" applyFont="1" applyFill="1" applyBorder="1" applyAlignment="1">
      <alignment horizontal="left" vertical="center" wrapText="1"/>
    </xf>
    <xf numFmtId="165" fontId="18" fillId="0" borderId="44" xfId="0" applyNumberFormat="1" applyFont="1" applyBorder="1" applyAlignment="1">
      <alignment horizontal="right"/>
    </xf>
    <xf numFmtId="165" fontId="18" fillId="0" borderId="42" xfId="0" applyNumberFormat="1" applyFont="1" applyBorder="1" applyAlignment="1">
      <alignment horizontal="right"/>
    </xf>
    <xf numFmtId="165" fontId="18" fillId="0" borderId="64" xfId="0" applyNumberFormat="1" applyFont="1" applyBorder="1" applyAlignment="1">
      <alignment horizontal="right"/>
    </xf>
    <xf numFmtId="166" fontId="18" fillId="0" borderId="45" xfId="0" applyNumberFormat="1" applyFont="1" applyBorder="1" applyAlignment="1">
      <alignment horizontal="right"/>
    </xf>
    <xf numFmtId="165" fontId="28" fillId="0" borderId="44" xfId="0" applyNumberFormat="1" applyFont="1" applyBorder="1"/>
    <xf numFmtId="165" fontId="28" fillId="0" borderId="11" xfId="0" applyNumberFormat="1" applyFont="1" applyBorder="1"/>
    <xf numFmtId="165" fontId="28" fillId="13" borderId="11" xfId="0" applyNumberFormat="1" applyFont="1" applyFill="1" applyBorder="1" applyAlignment="1">
      <alignment horizontal="right"/>
    </xf>
    <xf numFmtId="0" fontId="29" fillId="11" borderId="65" xfId="0" applyFont="1" applyFill="1" applyBorder="1" applyAlignment="1">
      <alignment horizontal="left" vertical="center" wrapText="1"/>
    </xf>
    <xf numFmtId="165" fontId="30" fillId="0" borderId="66" xfId="0" applyNumberFormat="1" applyFont="1" applyBorder="1" applyAlignment="1">
      <alignment horizontal="right"/>
    </xf>
    <xf numFmtId="165" fontId="30" fillId="0" borderId="67" xfId="0" applyNumberFormat="1" applyFont="1" applyBorder="1" applyAlignment="1">
      <alignment horizontal="right"/>
    </xf>
    <xf numFmtId="166" fontId="30" fillId="0" borderId="68" xfId="0" applyNumberFormat="1" applyFont="1" applyBorder="1" applyAlignment="1">
      <alignment horizontal="right"/>
    </xf>
    <xf numFmtId="165" fontId="18" fillId="11" borderId="69" xfId="5" applyNumberFormat="1" applyFont="1" applyFill="1" applyBorder="1" applyAlignment="1">
      <alignment horizontal="right"/>
    </xf>
    <xf numFmtId="165" fontId="18" fillId="13" borderId="11" xfId="0" applyNumberFormat="1" applyFont="1" applyFill="1" applyBorder="1" applyAlignment="1">
      <alignment horizontal="right"/>
    </xf>
    <xf numFmtId="165" fontId="18" fillId="0" borderId="70" xfId="5" applyNumberFormat="1" applyFont="1" applyFill="1" applyBorder="1" applyAlignment="1">
      <alignment horizontal="right"/>
    </xf>
    <xf numFmtId="165" fontId="18" fillId="13" borderId="42" xfId="0" applyNumberFormat="1" applyFont="1" applyFill="1" applyBorder="1" applyAlignment="1">
      <alignment horizontal="right"/>
    </xf>
    <xf numFmtId="0" fontId="29" fillId="11" borderId="71" xfId="0" applyFont="1" applyFill="1" applyBorder="1" applyAlignment="1">
      <alignment horizontal="left" vertical="center" wrapText="1"/>
    </xf>
    <xf numFmtId="165" fontId="30" fillId="0" borderId="72" xfId="0" applyNumberFormat="1" applyFont="1" applyBorder="1" applyAlignment="1">
      <alignment horizontal="right"/>
    </xf>
    <xf numFmtId="165" fontId="18" fillId="13" borderId="73" xfId="0" applyNumberFormat="1" applyFont="1" applyFill="1" applyBorder="1" applyAlignment="1">
      <alignment horizontal="right"/>
    </xf>
    <xf numFmtId="166" fontId="30" fillId="0" borderId="74" xfId="0" applyNumberFormat="1" applyFont="1" applyBorder="1" applyAlignment="1">
      <alignment horizontal="right"/>
    </xf>
    <xf numFmtId="0" fontId="31" fillId="0" borderId="75" xfId="0" applyFont="1" applyFill="1" applyBorder="1" applyAlignment="1">
      <alignment horizontal="center" vertical="center" wrapText="1"/>
    </xf>
    <xf numFmtId="165" fontId="30" fillId="0" borderId="76" xfId="0" applyNumberFormat="1" applyFont="1" applyFill="1" applyBorder="1" applyAlignment="1">
      <alignment horizontal="center" vertical="center"/>
    </xf>
    <xf numFmtId="165" fontId="30" fillId="0" borderId="77" xfId="0" applyNumberFormat="1" applyFont="1" applyFill="1" applyBorder="1" applyAlignment="1">
      <alignment horizontal="center" vertical="center"/>
    </xf>
    <xf numFmtId="166" fontId="30" fillId="0" borderId="77" xfId="0" applyNumberFormat="1" applyFont="1" applyBorder="1" applyAlignment="1">
      <alignment horizontal="center" vertical="center"/>
    </xf>
    <xf numFmtId="0" fontId="31" fillId="11" borderId="78" xfId="5" applyFont="1" applyFill="1" applyBorder="1" applyAlignment="1">
      <alignment horizontal="center" vertical="center" wrapText="1"/>
    </xf>
    <xf numFmtId="165" fontId="30" fillId="0" borderId="79" xfId="5" applyNumberFormat="1" applyFont="1" applyFill="1" applyBorder="1" applyAlignment="1">
      <alignment horizontal="center" vertical="center"/>
    </xf>
    <xf numFmtId="165" fontId="32" fillId="13" borderId="80" xfId="0" applyNumberFormat="1" applyFont="1" applyFill="1" applyBorder="1" applyAlignment="1">
      <alignment horizontal="center" vertical="center"/>
    </xf>
    <xf numFmtId="0" fontId="32" fillId="13" borderId="81" xfId="0" applyFont="1" applyFill="1" applyBorder="1" applyAlignment="1">
      <alignment horizontal="center" vertical="center"/>
    </xf>
    <xf numFmtId="0" fontId="31" fillId="11" borderId="61" xfId="5" applyFont="1" applyFill="1" applyBorder="1" applyAlignment="1">
      <alignment horizontal="center" vertical="center" wrapText="1"/>
    </xf>
    <xf numFmtId="165" fontId="30" fillId="0" borderId="64" xfId="5" applyNumberFormat="1" applyFont="1" applyFill="1" applyBorder="1" applyAlignment="1">
      <alignment horizontal="center" vertical="center"/>
    </xf>
    <xf numFmtId="165" fontId="32" fillId="13" borderId="21" xfId="0" applyNumberFormat="1" applyFont="1" applyFill="1" applyBorder="1" applyAlignment="1">
      <alignment horizontal="center" vertical="center"/>
    </xf>
    <xf numFmtId="0" fontId="32" fillId="13" borderId="40" xfId="0" applyFont="1" applyFill="1" applyBorder="1" applyAlignment="1">
      <alignment horizontal="center" vertical="center"/>
    </xf>
    <xf numFmtId="0" fontId="2" fillId="2" borderId="36" xfId="5" applyFont="1" applyFill="1" applyBorder="1" applyAlignment="1">
      <alignment horizontal="center" vertical="center" wrapText="1"/>
    </xf>
    <xf numFmtId="3" fontId="7" fillId="2" borderId="2" xfId="5" applyNumberFormat="1" applyFont="1" applyFill="1" applyBorder="1" applyAlignment="1">
      <alignment horizontal="center" wrapText="1"/>
    </xf>
    <xf numFmtId="0" fontId="6" fillId="6" borderId="3" xfId="5" applyFont="1" applyFill="1" applyBorder="1" applyAlignment="1">
      <alignment vertical="center" wrapText="1"/>
    </xf>
    <xf numFmtId="165" fontId="6" fillId="6" borderId="3" xfId="5" applyNumberFormat="1" applyFont="1" applyFill="1" applyBorder="1" applyAlignment="1">
      <alignment vertical="center" wrapText="1"/>
    </xf>
    <xf numFmtId="165" fontId="6" fillId="6" borderId="28" xfId="5" applyNumberFormat="1" applyFont="1" applyFill="1" applyBorder="1"/>
    <xf numFmtId="165" fontId="6" fillId="6" borderId="3" xfId="5" applyNumberFormat="1" applyFont="1" applyFill="1" applyBorder="1"/>
    <xf numFmtId="0" fontId="6" fillId="6" borderId="3" xfId="5" applyFont="1" applyFill="1" applyBorder="1"/>
    <xf numFmtId="0" fontId="6" fillId="6" borderId="1" xfId="5" applyFont="1" applyFill="1" applyBorder="1"/>
    <xf numFmtId="165" fontId="6" fillId="6" borderId="1" xfId="5" applyNumberFormat="1" applyFont="1" applyFill="1" applyBorder="1"/>
    <xf numFmtId="0" fontId="6" fillId="6" borderId="29" xfId="5" applyFont="1" applyFill="1" applyBorder="1"/>
    <xf numFmtId="165" fontId="6" fillId="6" borderId="29" xfId="5" applyNumberFormat="1" applyFont="1" applyFill="1" applyBorder="1"/>
    <xf numFmtId="165" fontId="6" fillId="6" borderId="11" xfId="5" applyNumberFormat="1" applyFont="1" applyFill="1" applyBorder="1"/>
    <xf numFmtId="165" fontId="6" fillId="6" borderId="12" xfId="5" applyNumberFormat="1" applyFont="1" applyFill="1" applyBorder="1"/>
    <xf numFmtId="165" fontId="6" fillId="6" borderId="29" xfId="1" applyNumberFormat="1" applyFont="1" applyFill="1" applyBorder="1"/>
    <xf numFmtId="0" fontId="6" fillId="6" borderId="6" xfId="5" applyFont="1" applyFill="1" applyBorder="1"/>
    <xf numFmtId="165" fontId="6" fillId="6" borderId="6" xfId="5" applyNumberFormat="1" applyFont="1" applyFill="1" applyBorder="1"/>
    <xf numFmtId="0" fontId="6" fillId="6" borderId="3" xfId="0" applyFont="1" applyFill="1" applyBorder="1" applyAlignment="1">
      <alignment horizontal="left" vertical="center" wrapText="1"/>
    </xf>
    <xf numFmtId="165" fontId="6" fillId="6" borderId="3" xfId="0" applyNumberFormat="1" applyFont="1" applyFill="1" applyBorder="1" applyAlignment="1">
      <alignment horizontal="right" vertical="center" wrapText="1"/>
    </xf>
    <xf numFmtId="165" fontId="6" fillId="0" borderId="3" xfId="0" applyNumberFormat="1" applyFont="1" applyFill="1" applyBorder="1"/>
    <xf numFmtId="165" fontId="6" fillId="0" borderId="1" xfId="0" applyNumberFormat="1" applyFont="1" applyFill="1" applyBorder="1"/>
    <xf numFmtId="165" fontId="6" fillId="0" borderId="6" xfId="0" applyNumberFormat="1" applyFont="1" applyFill="1" applyBorder="1"/>
    <xf numFmtId="3" fontId="6" fillId="6" borderId="3" xfId="0" applyNumberFormat="1" applyFont="1" applyFill="1" applyBorder="1" applyAlignment="1">
      <alignment vertical="center" wrapText="1"/>
    </xf>
    <xf numFmtId="165" fontId="6" fillId="6" borderId="3" xfId="0" applyNumberFormat="1" applyFont="1" applyFill="1" applyBorder="1" applyAlignment="1">
      <alignment vertical="center" wrapText="1"/>
    </xf>
    <xf numFmtId="165" fontId="6" fillId="6" borderId="29" xfId="0" applyNumberFormat="1" applyFont="1" applyFill="1" applyBorder="1"/>
    <xf numFmtId="165" fontId="6" fillId="6" borderId="29" xfId="0" applyNumberFormat="1" applyFont="1" applyFill="1" applyBorder="1" applyAlignment="1">
      <alignment horizontal="right"/>
    </xf>
    <xf numFmtId="165" fontId="6" fillId="0" borderId="6" xfId="0" applyNumberFormat="1" applyFont="1" applyBorder="1"/>
    <xf numFmtId="165" fontId="6" fillId="0" borderId="29" xfId="1" applyNumberFormat="1" applyFont="1" applyBorder="1"/>
    <xf numFmtId="0" fontId="6" fillId="0" borderId="8" xfId="0" applyFont="1" applyFill="1" applyBorder="1"/>
    <xf numFmtId="165" fontId="6" fillId="0" borderId="29" xfId="0" applyNumberFormat="1" applyFont="1" applyFill="1" applyBorder="1" applyAlignment="1">
      <alignment horizontal="right"/>
    </xf>
    <xf numFmtId="0" fontId="6" fillId="0" borderId="29" xfId="0" applyFont="1" applyFill="1" applyBorder="1" applyAlignment="1">
      <alignment horizontal="left" vertical="center" wrapText="1"/>
    </xf>
    <xf numFmtId="165" fontId="6" fillId="0" borderId="29" xfId="0" applyNumberFormat="1" applyFont="1" applyFill="1" applyBorder="1" applyAlignment="1">
      <alignment horizontal="right" vertical="center" wrapText="1"/>
    </xf>
    <xf numFmtId="165" fontId="6" fillId="0" borderId="12" xfId="0" applyNumberFormat="1" applyFont="1" applyFill="1" applyBorder="1" applyAlignment="1">
      <alignment horizontal="right" vertical="center" wrapText="1"/>
    </xf>
    <xf numFmtId="165" fontId="6" fillId="0" borderId="11" xfId="0" applyNumberFormat="1" applyFont="1" applyFill="1" applyBorder="1" applyAlignment="1">
      <alignment horizontal="right" vertical="center" wrapText="1"/>
    </xf>
    <xf numFmtId="165" fontId="6" fillId="6" borderId="12" xfId="0" applyNumberFormat="1" applyFont="1" applyFill="1" applyBorder="1"/>
    <xf numFmtId="165" fontId="6" fillId="6" borderId="8" xfId="0" applyNumberFormat="1" applyFont="1" applyFill="1" applyBorder="1"/>
    <xf numFmtId="165" fontId="6" fillId="0" borderId="3" xfId="1" applyNumberFormat="1" applyFont="1" applyBorder="1"/>
    <xf numFmtId="0" fontId="2" fillId="2" borderId="14" xfId="5" applyFont="1" applyFill="1" applyBorder="1" applyAlignment="1">
      <alignment horizontal="center" vertical="center" wrapText="1"/>
    </xf>
    <xf numFmtId="0" fontId="7" fillId="2" borderId="39" xfId="5" applyFont="1" applyFill="1" applyBorder="1" applyAlignment="1">
      <alignment horizontal="center" vertical="center" wrapText="1"/>
    </xf>
    <xf numFmtId="0" fontId="6" fillId="0" borderId="41" xfId="5" applyFont="1" applyFill="1" applyBorder="1" applyAlignment="1">
      <alignment vertical="center" wrapText="1"/>
    </xf>
    <xf numFmtId="165" fontId="6" fillId="0" borderId="28" xfId="5" applyNumberFormat="1" applyFont="1" applyFill="1" applyBorder="1"/>
    <xf numFmtId="165" fontId="6" fillId="0" borderId="41" xfId="5" applyNumberFormat="1" applyFont="1" applyFill="1" applyBorder="1"/>
    <xf numFmtId="0" fontId="6" fillId="0" borderId="41" xfId="5" applyFont="1" applyBorder="1"/>
    <xf numFmtId="0" fontId="7" fillId="2" borderId="2" xfId="0" applyFont="1" applyFill="1" applyBorder="1" applyAlignment="1">
      <alignment horizontal="center" vertical="center" wrapText="1"/>
    </xf>
    <xf numFmtId="0" fontId="2" fillId="2" borderId="5" xfId="5" applyFont="1" applyFill="1" applyBorder="1" applyAlignment="1">
      <alignment horizontal="center" vertical="center" wrapText="1"/>
    </xf>
    <xf numFmtId="165" fontId="6" fillId="0" borderId="3" xfId="0" applyNumberFormat="1" applyFont="1" applyFill="1" applyBorder="1" applyAlignment="1">
      <alignment vertical="center" wrapText="1"/>
    </xf>
    <xf numFmtId="165" fontId="6" fillId="3" borderId="3" xfId="0" applyNumberFormat="1" applyFont="1" applyFill="1" applyBorder="1" applyAlignment="1">
      <alignment vertical="top" wrapText="1"/>
    </xf>
    <xf numFmtId="165" fontId="6" fillId="0" borderId="3" xfId="0" applyNumberFormat="1" applyFont="1" applyFill="1" applyBorder="1" applyAlignment="1">
      <alignment vertical="top" wrapText="1"/>
    </xf>
    <xf numFmtId="0" fontId="7" fillId="2" borderId="26"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2" borderId="25" xfId="0" applyFont="1" applyFill="1" applyBorder="1" applyAlignment="1">
      <alignment horizontal="center" vertical="center" wrapText="1"/>
    </xf>
    <xf numFmtId="165" fontId="6" fillId="0" borderId="6" xfId="0" applyNumberFormat="1" applyFont="1" applyFill="1" applyBorder="1" applyAlignment="1">
      <alignment horizontal="right" vertical="center" wrapText="1"/>
    </xf>
    <xf numFmtId="165" fontId="6" fillId="3" borderId="6" xfId="0" applyNumberFormat="1" applyFont="1" applyFill="1" applyBorder="1" applyAlignment="1">
      <alignment horizontal="right" vertical="center" wrapText="1"/>
    </xf>
    <xf numFmtId="165" fontId="6" fillId="0" borderId="3" xfId="0" applyNumberFormat="1" applyFont="1" applyFill="1" applyBorder="1" applyAlignment="1">
      <alignment horizontal="right" vertical="top" wrapText="1"/>
    </xf>
    <xf numFmtId="165" fontId="6" fillId="3" borderId="3" xfId="0" applyNumberFormat="1" applyFont="1" applyFill="1" applyBorder="1" applyAlignment="1">
      <alignment horizontal="right" vertical="top" wrapText="1"/>
    </xf>
    <xf numFmtId="165" fontId="6" fillId="0" borderId="3" xfId="0" applyNumberFormat="1" applyFont="1" applyFill="1" applyBorder="1" applyAlignment="1">
      <alignment horizontal="right" vertical="center" wrapText="1"/>
    </xf>
    <xf numFmtId="165" fontId="6" fillId="0" borderId="41" xfId="0" applyNumberFormat="1" applyFont="1" applyFill="1" applyBorder="1" applyAlignment="1">
      <alignment horizontal="right" vertical="center" wrapText="1"/>
    </xf>
    <xf numFmtId="165" fontId="6" fillId="0" borderId="28" xfId="0" applyNumberFormat="1" applyFont="1" applyFill="1" applyBorder="1" applyAlignment="1">
      <alignment horizontal="right" vertical="center" wrapText="1"/>
    </xf>
    <xf numFmtId="165" fontId="6" fillId="0" borderId="41" xfId="0" applyNumberFormat="1" applyFont="1" applyFill="1" applyBorder="1" applyAlignment="1">
      <alignment horizontal="right" vertical="top" wrapText="1"/>
    </xf>
    <xf numFmtId="165" fontId="6" fillId="0" borderId="28" xfId="0" applyNumberFormat="1" applyFont="1" applyFill="1" applyBorder="1" applyAlignment="1">
      <alignment horizontal="right" vertical="top" wrapText="1"/>
    </xf>
    <xf numFmtId="165" fontId="21" fillId="0" borderId="3" xfId="0" applyNumberFormat="1" applyFont="1" applyFill="1" applyBorder="1" applyAlignment="1">
      <alignment horizontal="right" vertical="top" wrapText="1"/>
    </xf>
    <xf numFmtId="0" fontId="22" fillId="2" borderId="57" xfId="0" applyFont="1" applyFill="1" applyBorder="1" applyAlignment="1">
      <alignment horizontal="center"/>
    </xf>
    <xf numFmtId="0" fontId="22" fillId="2" borderId="58" xfId="0" applyFont="1" applyFill="1" applyBorder="1" applyAlignment="1">
      <alignment horizontal="center"/>
    </xf>
    <xf numFmtId="0" fontId="22" fillId="2" borderId="59" xfId="0" applyFont="1" applyFill="1" applyBorder="1" applyAlignment="1">
      <alignment horizontal="center" wrapText="1"/>
    </xf>
    <xf numFmtId="0" fontId="22" fillId="2" borderId="60" xfId="0" applyFont="1" applyFill="1" applyBorder="1" applyAlignment="1">
      <alignment horizontal="center"/>
    </xf>
    <xf numFmtId="0" fontId="22" fillId="2" borderId="60" xfId="0" applyFont="1" applyFill="1" applyBorder="1" applyAlignment="1">
      <alignment horizontal="center" wrapText="1"/>
    </xf>
    <xf numFmtId="0" fontId="10" fillId="6" borderId="61" xfId="0" applyFont="1" applyFill="1" applyBorder="1" applyAlignment="1">
      <alignment horizontal="left" vertical="center" wrapText="1"/>
    </xf>
    <xf numFmtId="165" fontId="6" fillId="0" borderId="21" xfId="0" applyNumberFormat="1" applyFont="1" applyBorder="1" applyAlignment="1">
      <alignment horizontal="right"/>
    </xf>
    <xf numFmtId="165" fontId="6" fillId="0" borderId="68" xfId="0" applyNumberFormat="1" applyFont="1" applyBorder="1" applyAlignment="1">
      <alignment horizontal="right"/>
    </xf>
    <xf numFmtId="165" fontId="6" fillId="0" borderId="62" xfId="0" applyNumberFormat="1" applyFont="1" applyBorder="1" applyAlignment="1">
      <alignment horizontal="right"/>
    </xf>
    <xf numFmtId="166" fontId="19" fillId="0" borderId="63" xfId="0" applyNumberFormat="1" applyFont="1" applyBorder="1" applyAlignment="1">
      <alignment horizontal="right"/>
    </xf>
    <xf numFmtId="0" fontId="35" fillId="6" borderId="12" xfId="0" applyFont="1" applyFill="1" applyBorder="1" applyAlignment="1">
      <alignment horizontal="right" vertical="center" wrapText="1"/>
    </xf>
    <xf numFmtId="165" fontId="36" fillId="0" borderId="42" xfId="0" applyNumberFormat="1" applyFont="1" applyBorder="1" applyAlignment="1">
      <alignment horizontal="right"/>
    </xf>
    <xf numFmtId="165" fontId="36" fillId="0" borderId="45" xfId="0" applyNumberFormat="1" applyFont="1" applyBorder="1" applyAlignment="1">
      <alignment horizontal="right"/>
    </xf>
    <xf numFmtId="166" fontId="37" fillId="0" borderId="45" xfId="0" applyNumberFormat="1" applyFont="1" applyBorder="1" applyAlignment="1">
      <alignment horizontal="right"/>
    </xf>
    <xf numFmtId="165" fontId="36" fillId="9" borderId="45" xfId="0" applyNumberFormat="1" applyFont="1" applyFill="1" applyBorder="1" applyAlignment="1">
      <alignment horizontal="right"/>
    </xf>
    <xf numFmtId="0" fontId="10" fillId="6" borderId="12" xfId="0" applyFont="1" applyFill="1" applyBorder="1" applyAlignment="1">
      <alignment horizontal="left" vertical="center" wrapText="1"/>
    </xf>
    <xf numFmtId="165" fontId="6" fillId="0" borderId="42" xfId="0" applyNumberFormat="1" applyFont="1" applyBorder="1" applyAlignment="1">
      <alignment horizontal="right"/>
    </xf>
    <xf numFmtId="165" fontId="6" fillId="0" borderId="45" xfId="0" applyNumberFormat="1" applyFont="1" applyBorder="1" applyAlignment="1">
      <alignment horizontal="right"/>
    </xf>
    <xf numFmtId="165" fontId="6" fillId="0" borderId="64" xfId="0" applyNumberFormat="1" applyFont="1" applyBorder="1" applyAlignment="1">
      <alignment horizontal="right"/>
    </xf>
    <xf numFmtId="166" fontId="19" fillId="0" borderId="45" xfId="0" applyNumberFormat="1" applyFont="1" applyBorder="1" applyAlignment="1">
      <alignment horizontal="right"/>
    </xf>
    <xf numFmtId="165" fontId="36" fillId="14" borderId="45" xfId="0" applyNumberFormat="1" applyFont="1" applyFill="1" applyBorder="1" applyAlignment="1">
      <alignment horizontal="right"/>
    </xf>
    <xf numFmtId="0" fontId="38" fillId="6" borderId="65" xfId="0" applyFont="1" applyFill="1" applyBorder="1" applyAlignment="1">
      <alignment horizontal="left" vertical="center" wrapText="1"/>
    </xf>
    <xf numFmtId="165" fontId="39" fillId="0" borderId="67" xfId="0" applyNumberFormat="1" applyFont="1" applyBorder="1" applyAlignment="1">
      <alignment horizontal="right"/>
    </xf>
    <xf numFmtId="165" fontId="39" fillId="0" borderId="66" xfId="0" applyNumberFormat="1" applyFont="1" applyBorder="1" applyAlignment="1">
      <alignment horizontal="right"/>
    </xf>
    <xf numFmtId="166" fontId="40" fillId="0" borderId="68" xfId="0" applyNumberFormat="1" applyFont="1" applyBorder="1" applyAlignment="1">
      <alignment horizontal="right"/>
    </xf>
    <xf numFmtId="165" fontId="6" fillId="6" borderId="87" xfId="5" applyNumberFormat="1" applyFont="1" applyFill="1" applyBorder="1" applyAlignment="1">
      <alignment horizontal="right"/>
    </xf>
    <xf numFmtId="165" fontId="6" fillId="14" borderId="45" xfId="0" applyNumberFormat="1" applyFont="1" applyFill="1" applyBorder="1" applyAlignment="1">
      <alignment horizontal="right"/>
    </xf>
    <xf numFmtId="165" fontId="6" fillId="0" borderId="88" xfId="5" applyNumberFormat="1" applyFont="1" applyFill="1" applyBorder="1" applyAlignment="1">
      <alignment horizontal="right"/>
    </xf>
    <xf numFmtId="165" fontId="6" fillId="14" borderId="44" xfId="0" applyNumberFormat="1" applyFont="1" applyFill="1" applyBorder="1" applyAlignment="1">
      <alignment horizontal="right"/>
    </xf>
    <xf numFmtId="0" fontId="38" fillId="6" borderId="71" xfId="0" applyFont="1" applyFill="1" applyBorder="1" applyAlignment="1">
      <alignment horizontal="left" vertical="center" wrapText="1"/>
    </xf>
    <xf numFmtId="165" fontId="39" fillId="0" borderId="73" xfId="0" applyNumberFormat="1" applyFont="1" applyBorder="1" applyAlignment="1">
      <alignment horizontal="right"/>
    </xf>
    <xf numFmtId="165" fontId="6" fillId="14" borderId="72" xfId="0" applyNumberFormat="1" applyFont="1" applyFill="1" applyBorder="1" applyAlignment="1">
      <alignment horizontal="right"/>
    </xf>
    <xf numFmtId="165" fontId="39" fillId="0" borderId="72" xfId="0" applyNumberFormat="1" applyFont="1" applyBorder="1" applyAlignment="1">
      <alignment horizontal="right"/>
    </xf>
    <xf numFmtId="166" fontId="40" fillId="0" borderId="74" xfId="0" applyNumberFormat="1" applyFont="1" applyBorder="1" applyAlignment="1">
      <alignment horizontal="right"/>
    </xf>
    <xf numFmtId="0" fontId="20" fillId="0" borderId="75" xfId="0" applyFont="1" applyFill="1" applyBorder="1" applyAlignment="1">
      <alignment horizontal="center" vertical="center" wrapText="1"/>
    </xf>
    <xf numFmtId="165" fontId="39" fillId="0" borderId="90" xfId="0" applyNumberFormat="1" applyFont="1" applyFill="1" applyBorder="1" applyAlignment="1">
      <alignment horizontal="center" vertical="center"/>
    </xf>
    <xf numFmtId="165" fontId="39" fillId="0" borderId="76" xfId="0" applyNumberFormat="1" applyFont="1" applyFill="1" applyBorder="1" applyAlignment="1">
      <alignment horizontal="center" vertical="center"/>
    </xf>
    <xf numFmtId="166" fontId="40" fillId="0" borderId="77" xfId="0" applyNumberFormat="1" applyFont="1" applyBorder="1" applyAlignment="1">
      <alignment horizontal="center" vertical="center"/>
    </xf>
    <xf numFmtId="165" fontId="0" fillId="14" borderId="79" xfId="0" applyNumberFormat="1" applyFill="1" applyBorder="1" applyAlignment="1">
      <alignment horizontal="center" vertical="center"/>
    </xf>
    <xf numFmtId="0" fontId="0" fillId="14" borderId="81" xfId="0" applyFill="1" applyBorder="1" applyAlignment="1">
      <alignment horizontal="center" vertical="center"/>
    </xf>
    <xf numFmtId="165" fontId="39" fillId="0" borderId="6" xfId="5" applyNumberFormat="1" applyFont="1" applyFill="1" applyBorder="1" applyAlignment="1">
      <alignment horizontal="center" vertical="center"/>
    </xf>
    <xf numFmtId="165" fontId="0" fillId="14" borderId="64" xfId="0" applyNumberFormat="1" applyFill="1" applyBorder="1" applyAlignment="1">
      <alignment horizontal="center" vertical="center"/>
    </xf>
    <xf numFmtId="0" fontId="0" fillId="14" borderId="40" xfId="0" applyFill="1" applyBorder="1" applyAlignment="1">
      <alignment horizontal="center" vertical="center"/>
    </xf>
    <xf numFmtId="0" fontId="22" fillId="2" borderId="57" xfId="0" applyFont="1" applyFill="1" applyBorder="1" applyAlignment="1">
      <alignment horizontal="center" wrapText="1"/>
    </xf>
    <xf numFmtId="0" fontId="31" fillId="0" borderId="93" xfId="0" applyFont="1" applyBorder="1"/>
    <xf numFmtId="0" fontId="42" fillId="0" borderId="40" xfId="0" applyFont="1" applyBorder="1" applyAlignment="1">
      <alignment horizontal="center"/>
    </xf>
    <xf numFmtId="0" fontId="42" fillId="0" borderId="61" xfId="0" applyFont="1" applyBorder="1" applyAlignment="1">
      <alignment horizontal="center"/>
    </xf>
    <xf numFmtId="0" fontId="26" fillId="11" borderId="94" xfId="0" applyFont="1" applyFill="1" applyBorder="1" applyAlignment="1">
      <alignment horizontal="left" vertical="center" wrapText="1"/>
    </xf>
    <xf numFmtId="165" fontId="18" fillId="0" borderId="12" xfId="0" applyNumberFormat="1" applyFont="1" applyBorder="1" applyAlignment="1">
      <alignment horizontal="right"/>
    </xf>
    <xf numFmtId="166" fontId="19" fillId="0" borderId="29" xfId="0" applyNumberFormat="1" applyFont="1" applyBorder="1" applyAlignment="1">
      <alignment horizontal="right"/>
    </xf>
    <xf numFmtId="0" fontId="27" fillId="11" borderId="94" xfId="0" applyFont="1" applyFill="1" applyBorder="1" applyAlignment="1">
      <alignment horizontal="right" vertical="center" wrapText="1"/>
    </xf>
    <xf numFmtId="165" fontId="28" fillId="0" borderId="12" xfId="0" applyNumberFormat="1" applyFont="1" applyBorder="1"/>
    <xf numFmtId="165" fontId="36" fillId="0" borderId="42" xfId="0" applyNumberFormat="1" applyFont="1" applyBorder="1"/>
    <xf numFmtId="166" fontId="37" fillId="0" borderId="45" xfId="0" applyNumberFormat="1" applyFont="1" applyBorder="1"/>
    <xf numFmtId="166" fontId="37" fillId="0" borderId="29" xfId="0" applyNumberFormat="1" applyFont="1" applyBorder="1"/>
    <xf numFmtId="165" fontId="28" fillId="16" borderId="42" xfId="0" applyNumberFormat="1" applyFont="1" applyFill="1" applyBorder="1"/>
    <xf numFmtId="0" fontId="29" fillId="11" borderId="95" xfId="0" applyFont="1" applyFill="1" applyBorder="1" applyAlignment="1">
      <alignment horizontal="left" vertical="center" wrapText="1"/>
    </xf>
    <xf numFmtId="165" fontId="30" fillId="0" borderId="65" xfId="0" applyNumberFormat="1" applyFont="1" applyBorder="1" applyAlignment="1">
      <alignment horizontal="right"/>
    </xf>
    <xf numFmtId="166" fontId="40" fillId="0" borderId="96" xfId="0" applyNumberFormat="1" applyFont="1" applyBorder="1" applyAlignment="1">
      <alignment horizontal="right"/>
    </xf>
    <xf numFmtId="166" fontId="40" fillId="0" borderId="97" xfId="0" applyNumberFormat="1" applyFont="1" applyBorder="1" applyAlignment="1">
      <alignment horizontal="right"/>
    </xf>
    <xf numFmtId="165" fontId="18" fillId="11" borderId="98" xfId="5" applyNumberFormat="1" applyFont="1" applyFill="1" applyBorder="1" applyAlignment="1">
      <alignment horizontal="right"/>
    </xf>
    <xf numFmtId="165" fontId="18" fillId="16" borderId="12" xfId="0" applyNumberFormat="1" applyFont="1" applyFill="1" applyBorder="1" applyAlignment="1">
      <alignment horizontal="right"/>
    </xf>
    <xf numFmtId="166" fontId="19" fillId="0" borderId="68" xfId="0" applyNumberFormat="1" applyFont="1" applyBorder="1" applyAlignment="1">
      <alignment horizontal="right"/>
    </xf>
    <xf numFmtId="166" fontId="19" fillId="0" borderId="7" xfId="0" applyNumberFormat="1" applyFont="1" applyBorder="1" applyAlignment="1">
      <alignment horizontal="right"/>
    </xf>
    <xf numFmtId="0" fontId="29" fillId="11" borderId="99" xfId="0" applyFont="1" applyFill="1" applyBorder="1" applyAlignment="1">
      <alignment horizontal="left" vertical="center" wrapText="1"/>
    </xf>
    <xf numFmtId="165" fontId="30" fillId="16" borderId="101" xfId="0" applyNumberFormat="1" applyFont="1" applyFill="1" applyBorder="1" applyAlignment="1">
      <alignment horizontal="right"/>
    </xf>
    <xf numFmtId="166" fontId="40" fillId="0" borderId="100" xfId="0" applyNumberFormat="1" applyFont="1" applyBorder="1" applyAlignment="1">
      <alignment horizontal="right"/>
    </xf>
    <xf numFmtId="166" fontId="40" fillId="0" borderId="102" xfId="0" applyNumberFormat="1" applyFont="1" applyBorder="1" applyAlignment="1">
      <alignment horizontal="right"/>
    </xf>
    <xf numFmtId="0" fontId="31" fillId="11" borderId="103" xfId="0" applyFont="1" applyFill="1" applyBorder="1" applyAlignment="1">
      <alignment horizontal="center" vertical="center" wrapText="1"/>
    </xf>
    <xf numFmtId="165" fontId="30" fillId="0" borderId="89" xfId="0" applyNumberFormat="1" applyFont="1" applyBorder="1" applyAlignment="1">
      <alignment horizontal="center" vertical="center"/>
    </xf>
    <xf numFmtId="166" fontId="40" fillId="0" borderId="90" xfId="0" applyNumberFormat="1" applyFont="1" applyBorder="1" applyAlignment="1">
      <alignment horizontal="center" vertical="center"/>
    </xf>
    <xf numFmtId="166" fontId="40" fillId="0" borderId="104" xfId="0" applyNumberFormat="1" applyFont="1" applyBorder="1" applyAlignment="1">
      <alignment horizontal="center" vertical="center"/>
    </xf>
    <xf numFmtId="165" fontId="30" fillId="0" borderId="107" xfId="0" applyNumberFormat="1" applyFont="1" applyBorder="1" applyAlignment="1">
      <alignment horizontal="center" vertical="center"/>
    </xf>
    <xf numFmtId="0" fontId="19" fillId="0" borderId="29" xfId="0" applyFont="1" applyBorder="1" applyAlignment="1">
      <alignment horizontal="center"/>
    </xf>
    <xf numFmtId="0" fontId="19" fillId="17" borderId="29" xfId="0" applyFont="1" applyFill="1" applyBorder="1"/>
    <xf numFmtId="165" fontId="19" fillId="17" borderId="29" xfId="0" applyNumberFormat="1" applyFont="1" applyFill="1" applyBorder="1"/>
    <xf numFmtId="166" fontId="19" fillId="17" borderId="29" xfId="0" applyNumberFormat="1" applyFont="1" applyFill="1" applyBorder="1"/>
    <xf numFmtId="0" fontId="19" fillId="17" borderId="29" xfId="0" applyFont="1" applyFill="1" applyBorder="1" applyAlignment="1">
      <alignment horizontal="right"/>
    </xf>
    <xf numFmtId="0" fontId="19" fillId="4" borderId="30" xfId="0" applyFont="1" applyFill="1" applyBorder="1"/>
    <xf numFmtId="165" fontId="19" fillId="17" borderId="32" xfId="0" applyNumberFormat="1" applyFont="1" applyFill="1" applyBorder="1"/>
    <xf numFmtId="166" fontId="19" fillId="17" borderId="11" xfId="0" applyNumberFormat="1" applyFont="1" applyFill="1" applyBorder="1"/>
    <xf numFmtId="0" fontId="19" fillId="4" borderId="29" xfId="0" applyFont="1" applyFill="1" applyBorder="1" applyAlignment="1">
      <alignment horizontal="right"/>
    </xf>
    <xf numFmtId="0" fontId="19" fillId="0" borderId="30" xfId="0" applyFont="1" applyBorder="1"/>
    <xf numFmtId="165" fontId="19" fillId="11" borderId="32" xfId="0" applyNumberFormat="1" applyFont="1" applyFill="1" applyBorder="1"/>
    <xf numFmtId="166" fontId="19" fillId="11" borderId="11" xfId="0" applyNumberFormat="1" applyFont="1" applyFill="1" applyBorder="1"/>
    <xf numFmtId="0" fontId="44" fillId="0" borderId="29" xfId="0" applyFont="1" applyBorder="1"/>
    <xf numFmtId="165" fontId="19" fillId="11" borderId="29" xfId="0" applyNumberFormat="1" applyFont="1" applyFill="1" applyBorder="1"/>
    <xf numFmtId="166" fontId="19" fillId="11" borderId="29" xfId="0" applyNumberFormat="1" applyFont="1" applyFill="1" applyBorder="1"/>
    <xf numFmtId="0" fontId="28" fillId="0" borderId="29" xfId="0" applyFont="1" applyBorder="1"/>
    <xf numFmtId="165" fontId="28" fillId="11" borderId="29" xfId="0" applyNumberFormat="1" applyFont="1" applyFill="1" applyBorder="1"/>
    <xf numFmtId="0" fontId="28" fillId="17" borderId="29" xfId="0" applyFont="1" applyFill="1" applyBorder="1"/>
    <xf numFmtId="165" fontId="28" fillId="17" borderId="29" xfId="0" applyNumberFormat="1" applyFont="1" applyFill="1" applyBorder="1"/>
    <xf numFmtId="0" fontId="28" fillId="4" borderId="29" xfId="0" applyFont="1" applyFill="1" applyBorder="1"/>
    <xf numFmtId="166" fontId="28" fillId="17" borderId="29" xfId="0" applyNumberFormat="1" applyFont="1" applyFill="1" applyBorder="1"/>
    <xf numFmtId="0" fontId="19" fillId="0" borderId="29" xfId="0" applyFont="1" applyBorder="1" applyAlignment="1">
      <alignment wrapText="1"/>
    </xf>
    <xf numFmtId="0" fontId="40" fillId="0" borderId="29" xfId="0" applyFont="1" applyBorder="1"/>
    <xf numFmtId="0" fontId="19" fillId="0" borderId="29" xfId="0" applyFont="1" applyBorder="1" applyAlignment="1">
      <alignment horizontal="right"/>
    </xf>
    <xf numFmtId="0" fontId="1" fillId="2" borderId="2" xfId="5" applyFont="1" applyFill="1" applyBorder="1"/>
    <xf numFmtId="3" fontId="1" fillId="2" borderId="2" xfId="5" applyNumberFormat="1" applyFont="1" applyFill="1" applyBorder="1"/>
    <xf numFmtId="0" fontId="7" fillId="2" borderId="109" xfId="5" applyFont="1" applyFill="1" applyBorder="1" applyAlignment="1">
      <alignment horizontal="center" vertical="center" wrapText="1"/>
    </xf>
    <xf numFmtId="0" fontId="7" fillId="2" borderId="111" xfId="5" applyFont="1" applyFill="1" applyBorder="1" applyAlignment="1">
      <alignment horizontal="center" vertical="center" wrapText="1"/>
    </xf>
    <xf numFmtId="0" fontId="45" fillId="2" borderId="83" xfId="3" applyFont="1" applyFill="1" applyBorder="1" applyAlignment="1" applyProtection="1">
      <alignment horizontal="center" vertical="center" wrapText="1"/>
    </xf>
    <xf numFmtId="0" fontId="2" fillId="2" borderId="111" xfId="5" applyFont="1" applyFill="1" applyBorder="1" applyAlignment="1">
      <alignment horizontal="center" vertical="center" wrapText="1"/>
    </xf>
    <xf numFmtId="3" fontId="2" fillId="2" borderId="2" xfId="5" applyNumberFormat="1" applyFont="1" applyFill="1" applyBorder="1" applyAlignment="1">
      <alignment horizontal="center" vertical="center"/>
    </xf>
    <xf numFmtId="165" fontId="6" fillId="6" borderId="113" xfId="5" applyNumberFormat="1" applyFont="1" applyFill="1" applyBorder="1"/>
    <xf numFmtId="0" fontId="6" fillId="0" borderId="8" xfId="5" applyFont="1" applyFill="1" applyBorder="1" applyAlignment="1">
      <alignment vertical="center" wrapText="1"/>
    </xf>
    <xf numFmtId="0" fontId="6" fillId="0" borderId="8" xfId="5" applyFont="1" applyBorder="1"/>
    <xf numFmtId="0" fontId="6" fillId="0" borderId="8" xfId="0" applyFont="1" applyFill="1" applyBorder="1" applyAlignment="1">
      <alignment horizontal="left" vertical="center" wrapText="1"/>
    </xf>
    <xf numFmtId="0" fontId="7" fillId="2" borderId="39" xfId="0" applyFont="1" applyFill="1" applyBorder="1" applyAlignment="1">
      <alignment horizontal="center" vertical="center" wrapText="1"/>
    </xf>
    <xf numFmtId="165" fontId="6" fillId="0" borderId="111" xfId="0" applyNumberFormat="1" applyFont="1" applyBorder="1" applyAlignment="1">
      <alignment horizontal="right"/>
    </xf>
    <xf numFmtId="165" fontId="6" fillId="0" borderId="66" xfId="0" applyNumberFormat="1" applyFont="1" applyBorder="1" applyAlignment="1">
      <alignment horizontal="right"/>
    </xf>
    <xf numFmtId="165" fontId="6" fillId="0" borderId="109" xfId="0" applyNumberFormat="1" applyFont="1" applyBorder="1" applyAlignment="1">
      <alignment horizontal="right"/>
    </xf>
    <xf numFmtId="165" fontId="6" fillId="0" borderId="44" xfId="0" applyNumberFormat="1" applyFont="1" applyBorder="1" applyAlignment="1">
      <alignment horizontal="right"/>
    </xf>
    <xf numFmtId="165" fontId="39" fillId="0" borderId="79" xfId="5" applyNumberFormat="1" applyFont="1" applyFill="1" applyBorder="1" applyAlignment="1">
      <alignment horizontal="center" vertical="center"/>
    </xf>
    <xf numFmtId="165" fontId="39" fillId="0" borderId="115" xfId="5" applyNumberFormat="1" applyFont="1" applyFill="1" applyBorder="1" applyAlignment="1">
      <alignment horizontal="center" vertical="center"/>
    </xf>
    <xf numFmtId="0" fontId="19" fillId="14" borderId="105" xfId="0" applyFont="1" applyFill="1" applyBorder="1" applyAlignment="1">
      <alignment horizontal="center" vertical="center"/>
    </xf>
    <xf numFmtId="0" fontId="19" fillId="14" borderId="81" xfId="0" applyFont="1" applyFill="1" applyBorder="1" applyAlignment="1">
      <alignment horizontal="center" vertical="center"/>
    </xf>
    <xf numFmtId="0" fontId="19" fillId="14" borderId="63" xfId="0" applyFont="1" applyFill="1" applyBorder="1" applyAlignment="1">
      <alignment horizontal="center" vertical="center"/>
    </xf>
    <xf numFmtId="0" fontId="19" fillId="14" borderId="108" xfId="0" applyFont="1" applyFill="1" applyBorder="1" applyAlignment="1">
      <alignment horizontal="center" vertical="center"/>
    </xf>
    <xf numFmtId="165" fontId="18" fillId="0" borderId="69" xfId="5" applyNumberFormat="1" applyFont="1" applyFill="1" applyBorder="1" applyAlignment="1">
      <alignment horizontal="right"/>
    </xf>
    <xf numFmtId="165" fontId="30" fillId="0" borderId="116" xfId="0" applyNumberFormat="1" applyFont="1" applyBorder="1" applyAlignment="1">
      <alignment horizontal="right"/>
    </xf>
    <xf numFmtId="165" fontId="30" fillId="0" borderId="76" xfId="0" applyNumberFormat="1" applyFont="1" applyBorder="1" applyAlignment="1">
      <alignment horizontal="center" vertical="center"/>
    </xf>
    <xf numFmtId="165" fontId="30" fillId="0" borderId="117" xfId="0" applyNumberFormat="1" applyFont="1" applyBorder="1" applyAlignment="1">
      <alignment horizontal="center" vertical="center"/>
    </xf>
    <xf numFmtId="165" fontId="19" fillId="14" borderId="79" xfId="0" applyNumberFormat="1" applyFont="1" applyFill="1" applyBorder="1" applyAlignment="1">
      <alignment horizontal="center" vertical="center"/>
    </xf>
    <xf numFmtId="165" fontId="19" fillId="14" borderId="62" xfId="0" applyNumberFormat="1" applyFont="1" applyFill="1" applyBorder="1" applyAlignment="1">
      <alignment horizontal="center" vertical="center"/>
    </xf>
    <xf numFmtId="165" fontId="39" fillId="0" borderId="114" xfId="5" applyNumberFormat="1" applyFont="1" applyFill="1" applyBorder="1" applyAlignment="1">
      <alignment horizontal="center" vertical="center"/>
    </xf>
    <xf numFmtId="165" fontId="30" fillId="0" borderId="118" xfId="0" applyNumberFormat="1" applyFont="1" applyBorder="1" applyAlignment="1">
      <alignment horizontal="right"/>
    </xf>
    <xf numFmtId="165" fontId="28" fillId="16" borderId="21" xfId="0" applyNumberFormat="1" applyFont="1" applyFill="1" applyBorder="1"/>
    <xf numFmtId="165" fontId="30" fillId="0" borderId="21" xfId="0" applyNumberFormat="1" applyFont="1" applyBorder="1" applyAlignment="1">
      <alignment horizontal="center" vertical="center"/>
    </xf>
    <xf numFmtId="165" fontId="30" fillId="0" borderId="62" xfId="0" applyNumberFormat="1" applyFont="1" applyBorder="1" applyAlignment="1">
      <alignment horizontal="center" vertical="center"/>
    </xf>
    <xf numFmtId="165" fontId="28" fillId="16" borderId="62" xfId="0" applyNumberFormat="1" applyFont="1" applyFill="1" applyBorder="1" applyAlignment="1">
      <alignment horizontal="center" vertical="center"/>
    </xf>
    <xf numFmtId="165" fontId="28" fillId="16" borderId="119" xfId="0" applyNumberFormat="1" applyFont="1" applyFill="1" applyBorder="1" applyAlignment="1">
      <alignment horizontal="center" vertical="center"/>
    </xf>
    <xf numFmtId="165" fontId="30" fillId="0" borderId="109" xfId="0" applyNumberFormat="1" applyFont="1" applyBorder="1" applyAlignment="1">
      <alignment horizontal="right"/>
    </xf>
    <xf numFmtId="165" fontId="28" fillId="16" borderId="109" xfId="0" applyNumberFormat="1" applyFont="1" applyFill="1" applyBorder="1"/>
    <xf numFmtId="165" fontId="39" fillId="0" borderId="76" xfId="0" applyNumberFormat="1" applyFont="1" applyBorder="1" applyAlignment="1">
      <alignment horizontal="center" vertical="center"/>
    </xf>
    <xf numFmtId="165" fontId="30" fillId="0" borderId="36" xfId="0" applyNumberFormat="1" applyFont="1" applyBorder="1" applyAlignment="1">
      <alignment horizontal="center" vertical="center"/>
    </xf>
    <xf numFmtId="165" fontId="30" fillId="0" borderId="120" xfId="0" applyNumberFormat="1" applyFont="1" applyBorder="1" applyAlignment="1">
      <alignment horizontal="center" vertical="center"/>
    </xf>
    <xf numFmtId="165" fontId="30" fillId="0" borderId="79" xfId="0" applyNumberFormat="1" applyFont="1" applyBorder="1" applyAlignment="1">
      <alignment horizontal="center" vertical="center"/>
    </xf>
    <xf numFmtId="0" fontId="7" fillId="2" borderId="2" xfId="5" applyFont="1" applyFill="1" applyBorder="1" applyAlignment="1">
      <alignment horizontal="center" vertical="top" wrapText="1"/>
    </xf>
    <xf numFmtId="0" fontId="2" fillId="2" borderId="43" xfId="5" applyFont="1" applyFill="1" applyBorder="1" applyAlignment="1">
      <alignment horizontal="center" vertical="center" wrapText="1"/>
    </xf>
    <xf numFmtId="0" fontId="7" fillId="2" borderId="43" xfId="5" applyFont="1" applyFill="1" applyBorder="1" applyAlignment="1">
      <alignment horizontal="center" vertical="center" wrapText="1"/>
    </xf>
    <xf numFmtId="0" fontId="7" fillId="2" borderId="35" xfId="5" applyFont="1" applyFill="1" applyBorder="1" applyAlignment="1">
      <alignment horizontal="center" vertical="center" wrapText="1"/>
    </xf>
    <xf numFmtId="0" fontId="7" fillId="2" borderId="7" xfId="5" applyFont="1" applyFill="1" applyBorder="1" applyAlignment="1">
      <alignment horizontal="center" vertical="center" wrapText="1"/>
    </xf>
    <xf numFmtId="0" fontId="2" fillId="2" borderId="7" xfId="5" applyFont="1" applyFill="1" applyBorder="1" applyAlignment="1">
      <alignment horizontal="center" vertical="center" wrapText="1"/>
    </xf>
    <xf numFmtId="0" fontId="6" fillId="0" borderId="29" xfId="5" applyFont="1" applyFill="1" applyBorder="1" applyAlignment="1">
      <alignment vertical="center" wrapText="1"/>
    </xf>
    <xf numFmtId="165" fontId="6" fillId="0" borderId="29" xfId="5" applyNumberFormat="1" applyFont="1" applyFill="1" applyBorder="1"/>
    <xf numFmtId="0" fontId="6" fillId="0" borderId="29" xfId="5" applyFont="1" applyBorder="1"/>
    <xf numFmtId="0" fontId="6" fillId="0" borderId="51" xfId="5" applyFont="1" applyBorder="1"/>
    <xf numFmtId="0" fontId="7" fillId="2" borderId="121"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40" fillId="0" borderId="0" xfId="0" applyFont="1" applyBorder="1"/>
    <xf numFmtId="0" fontId="19" fillId="0" borderId="0" xfId="0" applyFont="1" applyBorder="1"/>
    <xf numFmtId="0" fontId="19" fillId="0" borderId="0" xfId="0" applyFont="1"/>
    <xf numFmtId="0" fontId="19" fillId="0" borderId="0" xfId="0" applyFont="1" applyBorder="1" applyAlignment="1">
      <alignment horizontal="left"/>
    </xf>
    <xf numFmtId="0" fontId="40" fillId="0" borderId="0" xfId="0" applyFont="1"/>
    <xf numFmtId="0" fontId="46" fillId="0" borderId="0" xfId="0" applyFont="1"/>
    <xf numFmtId="0" fontId="6" fillId="0" borderId="0" xfId="0" applyFont="1" applyBorder="1" applyAlignment="1">
      <alignment horizontal="left" wrapText="1"/>
    </xf>
    <xf numFmtId="0" fontId="19" fillId="0" borderId="0" xfId="0" applyFont="1" applyBorder="1" applyAlignment="1">
      <alignment horizontal="left" wrapText="1"/>
    </xf>
    <xf numFmtId="0" fontId="47" fillId="0" borderId="0" xfId="0" applyFont="1" applyBorder="1" applyAlignment="1">
      <alignment horizontal="left" wrapText="1"/>
    </xf>
    <xf numFmtId="165" fontId="21" fillId="17" borderId="29" xfId="0" applyNumberFormat="1" applyFont="1" applyFill="1" applyBorder="1"/>
    <xf numFmtId="3" fontId="45" fillId="2" borderId="10" xfId="5" applyNumberFormat="1" applyFont="1" applyFill="1" applyBorder="1" applyAlignment="1">
      <alignment horizontal="center" vertical="center" wrapText="1"/>
    </xf>
    <xf numFmtId="0" fontId="48" fillId="2" borderId="2" xfId="5" applyFont="1" applyFill="1" applyBorder="1" applyAlignment="1">
      <alignment horizontal="center" vertical="center" wrapText="1"/>
    </xf>
    <xf numFmtId="0" fontId="21" fillId="17" borderId="29" xfId="0" applyFont="1" applyFill="1" applyBorder="1"/>
    <xf numFmtId="0" fontId="21" fillId="4" borderId="29" xfId="0" applyFont="1" applyFill="1" applyBorder="1"/>
    <xf numFmtId="0" fontId="49" fillId="4" borderId="78" xfId="5" applyFont="1" applyFill="1" applyBorder="1" applyAlignment="1">
      <alignment horizontal="center" vertical="center" wrapText="1"/>
    </xf>
    <xf numFmtId="0" fontId="49" fillId="4" borderId="106" xfId="5" applyFont="1" applyFill="1" applyBorder="1" applyAlignment="1">
      <alignment horizontal="center" vertical="center" wrapText="1"/>
    </xf>
    <xf numFmtId="0" fontId="49" fillId="4" borderId="61" xfId="5" applyFont="1" applyFill="1" applyBorder="1" applyAlignment="1">
      <alignment horizontal="center" vertical="center" wrapText="1"/>
    </xf>
    <xf numFmtId="0" fontId="49" fillId="11" borderId="78" xfId="5" applyFont="1" applyFill="1" applyBorder="1" applyAlignment="1">
      <alignment horizontal="center" vertical="center" wrapText="1"/>
    </xf>
    <xf numFmtId="0" fontId="49" fillId="11" borderId="61" xfId="5" applyFont="1" applyFill="1" applyBorder="1" applyAlignment="1">
      <alignment horizontal="center" vertical="center" wrapText="1"/>
    </xf>
    <xf numFmtId="165" fontId="50" fillId="0" borderId="79" xfId="5" applyNumberFormat="1" applyFont="1" applyFill="1" applyBorder="1" applyAlignment="1">
      <alignment horizontal="center" vertical="center"/>
    </xf>
    <xf numFmtId="165" fontId="50" fillId="0" borderId="64" xfId="5" applyNumberFormat="1" applyFont="1" applyFill="1" applyBorder="1" applyAlignment="1">
      <alignment horizontal="center" vertical="center"/>
    </xf>
    <xf numFmtId="166" fontId="30" fillId="0" borderId="90" xfId="0" applyNumberFormat="1" applyFont="1" applyBorder="1" applyAlignment="1">
      <alignment horizontal="center" vertical="center"/>
    </xf>
    <xf numFmtId="165" fontId="18" fillId="13" borderId="44" xfId="0" applyNumberFormat="1" applyFont="1" applyFill="1" applyBorder="1" applyAlignment="1">
      <alignment horizontal="right"/>
    </xf>
    <xf numFmtId="165" fontId="18" fillId="13" borderId="72" xfId="0" applyNumberFormat="1" applyFont="1" applyFill="1" applyBorder="1" applyAlignment="1">
      <alignment horizontal="right"/>
    </xf>
    <xf numFmtId="165" fontId="28" fillId="13" borderId="44" xfId="0" applyNumberFormat="1" applyFont="1" applyFill="1" applyBorder="1" applyAlignment="1">
      <alignment horizontal="right"/>
    </xf>
    <xf numFmtId="165" fontId="32" fillId="13" borderId="79" xfId="0" applyNumberFormat="1" applyFont="1" applyFill="1" applyBorder="1" applyAlignment="1">
      <alignment horizontal="center" vertical="center"/>
    </xf>
    <xf numFmtId="165" fontId="32" fillId="13" borderId="64" xfId="0" applyNumberFormat="1" applyFont="1" applyFill="1" applyBorder="1" applyAlignment="1">
      <alignment horizontal="center" vertical="center"/>
    </xf>
    <xf numFmtId="0" fontId="26" fillId="11" borderId="106" xfId="0" applyFont="1" applyFill="1" applyBorder="1" applyAlignment="1">
      <alignment horizontal="left" vertical="center" wrapText="1"/>
    </xf>
    <xf numFmtId="165" fontId="18" fillId="13" borderId="62" xfId="0" applyNumberFormat="1" applyFont="1" applyFill="1" applyBorder="1" applyAlignment="1">
      <alignment horizontal="right"/>
    </xf>
    <xf numFmtId="165" fontId="28" fillId="12" borderId="44" xfId="0" applyNumberFormat="1" applyFont="1" applyFill="1" applyBorder="1" applyAlignment="1">
      <alignment horizontal="right"/>
    </xf>
    <xf numFmtId="165" fontId="36" fillId="0" borderId="44" xfId="0" applyNumberFormat="1" applyFont="1" applyBorder="1" applyAlignment="1">
      <alignment horizontal="right"/>
    </xf>
    <xf numFmtId="0" fontId="7" fillId="2" borderId="22" xfId="5" applyFont="1" applyFill="1" applyBorder="1" applyAlignment="1">
      <alignment horizontal="center" vertical="center" wrapText="1"/>
    </xf>
    <xf numFmtId="0" fontId="6" fillId="0" borderId="122" xfId="5" applyFont="1" applyBorder="1"/>
    <xf numFmtId="165" fontId="6" fillId="0" borderId="122" xfId="5" applyNumberFormat="1" applyFont="1" applyFill="1" applyBorder="1"/>
    <xf numFmtId="165" fontId="6" fillId="6" borderId="122" xfId="5" applyNumberFormat="1" applyFont="1" applyFill="1" applyBorder="1"/>
    <xf numFmtId="165" fontId="6" fillId="4" borderId="8" xfId="0" applyNumberFormat="1" applyFont="1" applyFill="1" applyBorder="1" applyAlignment="1">
      <alignment horizontal="right"/>
    </xf>
    <xf numFmtId="165" fontId="18" fillId="4" borderId="123" xfId="0" applyNumberFormat="1" applyFont="1" applyFill="1" applyBorder="1" applyAlignment="1">
      <alignment horizontal="right" vertical="top" wrapText="1"/>
    </xf>
    <xf numFmtId="165" fontId="6" fillId="4" borderId="28" xfId="0" applyNumberFormat="1" applyFont="1" applyFill="1" applyBorder="1" applyAlignment="1">
      <alignment horizontal="right"/>
    </xf>
    <xf numFmtId="0" fontId="2" fillId="3" borderId="29" xfId="0" applyFont="1" applyFill="1" applyBorder="1" applyAlignment="1">
      <alignment horizontal="center" vertical="center" wrapText="1"/>
    </xf>
    <xf numFmtId="10" fontId="0" fillId="0" borderId="0" xfId="0" applyNumberFormat="1"/>
    <xf numFmtId="0" fontId="45" fillId="15" borderId="22" xfId="3" applyFont="1" applyFill="1" applyBorder="1" applyAlignment="1" applyProtection="1">
      <alignment horizontal="center" vertical="center" wrapText="1"/>
    </xf>
    <xf numFmtId="165" fontId="6" fillId="0" borderId="1" xfId="5" applyNumberFormat="1" applyFont="1" applyFill="1" applyBorder="1" applyAlignment="1">
      <alignment vertical="center" wrapText="1"/>
    </xf>
    <xf numFmtId="165" fontId="6" fillId="0" borderId="29" xfId="10" applyNumberFormat="1" applyFont="1" applyBorder="1"/>
    <xf numFmtId="165" fontId="6" fillId="9" borderId="28" xfId="5" applyNumberFormat="1" applyFont="1" applyFill="1" applyBorder="1"/>
    <xf numFmtId="165" fontId="6" fillId="0" borderId="82" xfId="0" applyNumberFormat="1" applyFont="1" applyBorder="1"/>
    <xf numFmtId="165" fontId="6" fillId="0" borderId="87" xfId="5" applyNumberFormat="1" applyFont="1" applyBorder="1"/>
    <xf numFmtId="6" fontId="6" fillId="0" borderId="29" xfId="7" applyNumberFormat="1" applyFont="1" applyBorder="1"/>
    <xf numFmtId="165" fontId="6" fillId="0" borderId="124" xfId="10" applyNumberFormat="1" applyFont="1" applyBorder="1"/>
    <xf numFmtId="165" fontId="6" fillId="0" borderId="50" xfId="10" applyNumberFormat="1" applyFont="1" applyBorder="1"/>
    <xf numFmtId="6" fontId="6" fillId="0" borderId="11" xfId="7" applyNumberFormat="1" applyFont="1" applyBorder="1"/>
    <xf numFmtId="165" fontId="6" fillId="6" borderId="8" xfId="5" applyNumberFormat="1" applyFont="1" applyFill="1" applyBorder="1" applyAlignment="1">
      <alignment vertical="center" wrapText="1"/>
    </xf>
    <xf numFmtId="165" fontId="6" fillId="6" borderId="8" xfId="5" applyNumberFormat="1" applyFont="1" applyFill="1" applyBorder="1"/>
    <xf numFmtId="165" fontId="6" fillId="6" borderId="87" xfId="5" applyNumberFormat="1" applyFont="1" applyFill="1" applyBorder="1"/>
    <xf numFmtId="165" fontId="6" fillId="0" borderId="43" xfId="0" applyNumberFormat="1" applyFont="1" applyFill="1" applyBorder="1"/>
    <xf numFmtId="165" fontId="6" fillId="0" borderId="125" xfId="0" applyNumberFormat="1" applyFont="1" applyFill="1" applyBorder="1"/>
    <xf numFmtId="6" fontId="6" fillId="0" borderId="29" xfId="8" applyNumberFormat="1" applyFont="1" applyBorder="1"/>
    <xf numFmtId="6" fontId="6" fillId="6" borderId="12" xfId="5" applyNumberFormat="1" applyFont="1" applyFill="1" applyBorder="1" applyAlignment="1">
      <alignment vertical="center" wrapText="1"/>
    </xf>
    <xf numFmtId="6" fontId="6" fillId="0" borderId="12" xfId="9" applyNumberFormat="1" applyFont="1" applyBorder="1"/>
    <xf numFmtId="165" fontId="53" fillId="0" borderId="11" xfId="9" applyNumberFormat="1" applyFont="1" applyBorder="1"/>
    <xf numFmtId="165" fontId="53" fillId="0" borderId="12" xfId="9" applyNumberFormat="1" applyFont="1" applyBorder="1"/>
    <xf numFmtId="165" fontId="53" fillId="0" borderId="11" xfId="8" applyNumberFormat="1" applyFont="1" applyBorder="1"/>
    <xf numFmtId="165" fontId="53" fillId="0" borderId="29" xfId="8" applyNumberFormat="1" applyFont="1" applyBorder="1"/>
    <xf numFmtId="6" fontId="6" fillId="0" borderId="11" xfId="8" applyNumberFormat="1" applyFont="1" applyBorder="1"/>
    <xf numFmtId="6" fontId="0" fillId="0" borderId="0" xfId="0" applyNumberFormat="1"/>
    <xf numFmtId="167" fontId="0" fillId="0" borderId="0" xfId="0" applyNumberFormat="1"/>
    <xf numFmtId="0" fontId="19" fillId="0" borderId="0" xfId="0" applyFont="1" applyBorder="1" applyAlignment="1">
      <alignment horizontal="left" wrapText="1"/>
    </xf>
    <xf numFmtId="3" fontId="7" fillId="15" borderId="2" xfId="5" applyNumberFormat="1" applyFont="1" applyFill="1" applyBorder="1" applyAlignment="1">
      <alignment horizontal="center" wrapText="1"/>
    </xf>
    <xf numFmtId="166" fontId="19" fillId="0" borderId="126" xfId="0" applyNumberFormat="1" applyFont="1" applyBorder="1" applyAlignment="1">
      <alignment horizontal="right"/>
    </xf>
    <xf numFmtId="165" fontId="28" fillId="0" borderId="12" xfId="0" applyNumberFormat="1" applyFont="1" applyBorder="1" applyAlignment="1">
      <alignment horizontal="right"/>
    </xf>
    <xf numFmtId="165" fontId="36" fillId="0" borderId="21" xfId="0" applyNumberFormat="1" applyFont="1" applyBorder="1" applyAlignment="1">
      <alignment horizontal="right"/>
    </xf>
    <xf numFmtId="0" fontId="19" fillId="0" borderId="0" xfId="0" applyFont="1" applyAlignment="1">
      <alignment vertical="top"/>
    </xf>
    <xf numFmtId="0" fontId="19" fillId="0" borderId="0" xfId="0" applyFont="1" applyFill="1" applyAlignment="1">
      <alignment vertical="top" wrapText="1"/>
    </xf>
    <xf numFmtId="165" fontId="6" fillId="0" borderId="11" xfId="0" applyNumberFormat="1" applyFont="1" applyFill="1" applyBorder="1"/>
    <xf numFmtId="0" fontId="7" fillId="14" borderId="10" xfId="5" applyFont="1" applyFill="1" applyBorder="1" applyAlignment="1">
      <alignment horizontal="center" vertical="center" wrapText="1"/>
    </xf>
    <xf numFmtId="0" fontId="19" fillId="0" borderId="48" xfId="0" applyFont="1" applyFill="1" applyBorder="1" applyAlignment="1">
      <alignment vertical="top" wrapText="1"/>
    </xf>
    <xf numFmtId="0" fontId="19"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Border="1"/>
    <xf numFmtId="0" fontId="56" fillId="2" borderId="10" xfId="5" applyFont="1" applyFill="1" applyBorder="1" applyAlignment="1">
      <alignment horizontal="center" vertical="center" wrapText="1"/>
    </xf>
    <xf numFmtId="0" fontId="43" fillId="0" borderId="0" xfId="0" applyFont="1" applyFill="1" applyBorder="1" applyAlignment="1">
      <alignment vertical="top" wrapText="1"/>
    </xf>
    <xf numFmtId="165" fontId="6" fillId="0" borderId="30" xfId="0" applyNumberFormat="1" applyFont="1" applyBorder="1"/>
    <xf numFmtId="0" fontId="2" fillId="15" borderId="22" xfId="5" applyFont="1" applyFill="1" applyBorder="1" applyAlignment="1">
      <alignment horizontal="center" vertical="center" wrapText="1"/>
    </xf>
    <xf numFmtId="0" fontId="7" fillId="15" borderId="10" xfId="5" applyFont="1" applyFill="1" applyBorder="1" applyAlignment="1">
      <alignment horizontal="center" vertical="center" wrapText="1"/>
    </xf>
    <xf numFmtId="165" fontId="6" fillId="0" borderId="3" xfId="5" applyNumberFormat="1" applyFont="1" applyFill="1" applyBorder="1" applyAlignment="1">
      <alignment vertical="center" wrapText="1"/>
    </xf>
    <xf numFmtId="165" fontId="19" fillId="0" borderId="29" xfId="0" applyNumberFormat="1" applyFont="1" applyFill="1" applyBorder="1"/>
    <xf numFmtId="165" fontId="59" fillId="7" borderId="11" xfId="0" applyNumberFormat="1" applyFont="1" applyFill="1" applyBorder="1"/>
    <xf numFmtId="166" fontId="0" fillId="0" borderId="0" xfId="0" applyNumberFormat="1"/>
    <xf numFmtId="0" fontId="6" fillId="0" borderId="0" xfId="0" applyFont="1" applyBorder="1" applyAlignment="1">
      <alignment horizontal="left" wrapText="1"/>
    </xf>
    <xf numFmtId="0" fontId="19" fillId="0" borderId="0" xfId="0" applyFont="1" applyBorder="1" applyAlignment="1">
      <alignment horizontal="left" wrapText="1"/>
    </xf>
    <xf numFmtId="0" fontId="18" fillId="0" borderId="0" xfId="0" applyFont="1" applyBorder="1" applyAlignment="1">
      <alignment horizontal="left" wrapText="1"/>
    </xf>
    <xf numFmtId="0" fontId="33" fillId="0" borderId="54" xfId="0" applyFont="1" applyBorder="1" applyAlignment="1">
      <alignment horizontal="center" wrapText="1"/>
    </xf>
    <xf numFmtId="0" fontId="33" fillId="0" borderId="55" xfId="0" applyFont="1" applyBorder="1" applyAlignment="1">
      <alignment horizontal="center" wrapText="1"/>
    </xf>
    <xf numFmtId="0" fontId="34" fillId="0" borderId="55" xfId="0" applyFont="1" applyBorder="1" applyAlignment="1">
      <alignment wrapText="1"/>
    </xf>
    <xf numFmtId="0" fontId="34" fillId="0" borderId="56" xfId="0" applyFont="1" applyBorder="1" applyAlignment="1">
      <alignment wrapText="1"/>
    </xf>
    <xf numFmtId="0" fontId="24" fillId="0" borderId="54" xfId="0" applyFont="1" applyBorder="1" applyAlignment="1">
      <alignment horizontal="center" wrapText="1"/>
    </xf>
    <xf numFmtId="0" fontId="24" fillId="0" borderId="55" xfId="0" applyFont="1" applyBorder="1" applyAlignment="1">
      <alignment horizontal="center" wrapText="1"/>
    </xf>
    <xf numFmtId="0" fontId="24" fillId="0" borderId="55" xfId="0" applyFont="1" applyBorder="1" applyAlignment="1">
      <alignment wrapText="1"/>
    </xf>
    <xf numFmtId="0" fontId="0" fillId="0" borderId="55" xfId="0" applyFont="1" applyBorder="1" applyAlignment="1">
      <alignment wrapText="1"/>
    </xf>
    <xf numFmtId="0" fontId="0" fillId="0" borderId="56" xfId="0" applyFont="1" applyBorder="1" applyAlignment="1">
      <alignment wrapText="1"/>
    </xf>
    <xf numFmtId="0" fontId="25" fillId="15" borderId="91" xfId="0" applyFont="1" applyFill="1" applyBorder="1" applyAlignment="1">
      <alignment horizontal="center" wrapText="1"/>
    </xf>
    <xf numFmtId="0" fontId="25" fillId="15" borderId="58" xfId="0" applyFont="1" applyFill="1" applyBorder="1" applyAlignment="1">
      <alignment horizontal="center" wrapText="1"/>
    </xf>
    <xf numFmtId="0" fontId="41" fillId="15" borderId="91" xfId="0" applyFont="1" applyFill="1" applyBorder="1" applyAlignment="1">
      <alignment horizontal="center" wrapText="1"/>
    </xf>
    <xf numFmtId="0" fontId="41" fillId="15" borderId="92" xfId="0" applyFont="1" applyFill="1" applyBorder="1" applyAlignment="1">
      <alignment horizontal="center" wrapText="1"/>
    </xf>
    <xf numFmtId="0" fontId="43" fillId="0" borderId="29" xfId="0" applyFont="1" applyBorder="1" applyAlignment="1">
      <alignment horizontal="center" wrapText="1"/>
    </xf>
    <xf numFmtId="0" fontId="23" fillId="0" borderId="29" xfId="0" applyFont="1" applyBorder="1" applyAlignment="1">
      <alignment horizontal="center" wrapText="1"/>
    </xf>
    <xf numFmtId="0" fontId="0" fillId="0" borderId="29" xfId="0" applyBorder="1" applyAlignment="1">
      <alignment wrapText="1"/>
    </xf>
    <xf numFmtId="0" fontId="43" fillId="0" borderId="30" xfId="0" applyFont="1" applyBorder="1" applyAlignment="1">
      <alignment horizontal="center" wrapText="1"/>
    </xf>
    <xf numFmtId="0" fontId="43" fillId="0" borderId="11" xfId="0" applyFont="1" applyBorder="1" applyAlignment="1">
      <alignment horizontal="center" wrapText="1"/>
    </xf>
    <xf numFmtId="0" fontId="19" fillId="0" borderId="29" xfId="0" applyFont="1" applyFill="1" applyBorder="1" applyAlignment="1">
      <alignment horizontal="left" vertical="top" wrapText="1"/>
    </xf>
    <xf numFmtId="0" fontId="33" fillId="0" borderId="29" xfId="0" applyFont="1" applyBorder="1" applyAlignment="1">
      <alignment horizontal="center" wrapText="1"/>
    </xf>
    <xf numFmtId="0" fontId="34" fillId="0" borderId="29" xfId="0" applyFont="1" applyBorder="1" applyAlignment="1">
      <alignment horizontal="center" wrapText="1"/>
    </xf>
    <xf numFmtId="0" fontId="7" fillId="2" borderId="32" xfId="5" applyFont="1" applyFill="1" applyBorder="1" applyAlignment="1">
      <alignment horizontal="center" vertical="center" wrapText="1"/>
    </xf>
    <xf numFmtId="0" fontId="7" fillId="2" borderId="42" xfId="5" applyFont="1" applyFill="1" applyBorder="1" applyAlignment="1">
      <alignment horizontal="center" vertical="center" wrapText="1"/>
    </xf>
    <xf numFmtId="0" fontId="7" fillId="2" borderId="110" xfId="5" applyFont="1" applyFill="1" applyBorder="1" applyAlignment="1">
      <alignment horizontal="center" vertical="center" wrapText="1"/>
    </xf>
    <xf numFmtId="0" fontId="0" fillId="0" borderId="112" xfId="0" applyBorder="1" applyAlignment="1">
      <alignment horizontal="center" vertical="center" wrapText="1"/>
    </xf>
    <xf numFmtId="0" fontId="41" fillId="0" borderId="29" xfId="0" applyFont="1" applyFill="1" applyBorder="1" applyAlignment="1">
      <alignment horizontal="left" vertical="top" wrapText="1"/>
    </xf>
    <xf numFmtId="0" fontId="7" fillId="2" borderId="14" xfId="5" applyFont="1" applyFill="1" applyBorder="1" applyAlignment="1">
      <alignment horizontal="center" vertical="center" wrapText="1"/>
    </xf>
    <xf numFmtId="0" fontId="0" fillId="0" borderId="83" xfId="0" applyBorder="1" applyAlignment="1">
      <alignment horizontal="center" vertical="center" wrapText="1"/>
    </xf>
    <xf numFmtId="0" fontId="6" fillId="0" borderId="29" xfId="0" applyFont="1" applyBorder="1" applyAlignment="1">
      <alignment horizontal="center" wrapText="1"/>
    </xf>
    <xf numFmtId="0" fontId="13" fillId="0" borderId="30" xfId="0" applyFont="1" applyBorder="1" applyAlignment="1">
      <alignment horizontal="center" wrapText="1"/>
    </xf>
    <xf numFmtId="0" fontId="0" fillId="0" borderId="32" xfId="0" applyBorder="1" applyAlignment="1">
      <alignment horizontal="center" wrapText="1"/>
    </xf>
    <xf numFmtId="0" fontId="0" fillId="0" borderId="11" xfId="0" applyBorder="1" applyAlignment="1">
      <alignment horizontal="center" wrapText="1"/>
    </xf>
    <xf numFmtId="0" fontId="7" fillId="2" borderId="2" xfId="0" applyFont="1" applyFill="1" applyBorder="1" applyAlignment="1">
      <alignment horizontal="center" vertical="center" wrapText="1"/>
    </xf>
    <xf numFmtId="0" fontId="6" fillId="0" borderId="30" xfId="0" applyFont="1" applyBorder="1" applyAlignment="1">
      <alignment horizontal="center" wrapText="1"/>
    </xf>
    <xf numFmtId="0" fontId="7" fillId="2" borderId="18"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7" fillId="2" borderId="37" xfId="0" applyFont="1" applyFill="1" applyBorder="1" applyAlignment="1">
      <alignment horizontal="center" vertical="center" wrapText="1"/>
    </xf>
    <xf numFmtId="0" fontId="0" fillId="0" borderId="16" xfId="0" applyBorder="1" applyAlignment="1">
      <alignment horizontal="center" vertical="center" wrapText="1"/>
    </xf>
    <xf numFmtId="0" fontId="6" fillId="0" borderId="32" xfId="0" applyFont="1" applyBorder="1" applyAlignment="1">
      <alignment horizontal="center" wrapText="1"/>
    </xf>
    <xf numFmtId="0" fontId="6" fillId="0" borderId="11" xfId="0" applyFont="1" applyBorder="1" applyAlignment="1">
      <alignment horizontal="center" wrapText="1"/>
    </xf>
    <xf numFmtId="0" fontId="13" fillId="0" borderId="29" xfId="0" applyFont="1" applyBorder="1" applyAlignment="1">
      <alignment horizontal="center" wrapText="1"/>
    </xf>
    <xf numFmtId="0" fontId="0" fillId="0" borderId="29" xfId="0" applyBorder="1" applyAlignment="1">
      <alignment horizontal="center" wrapText="1"/>
    </xf>
    <xf numFmtId="0" fontId="6" fillId="0" borderId="4" xfId="0" applyFont="1" applyBorder="1" applyAlignment="1">
      <alignment horizontal="center" wrapText="1"/>
    </xf>
    <xf numFmtId="0" fontId="0" fillId="0" borderId="4" xfId="0" applyBorder="1" applyAlignment="1">
      <alignment horizont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13" fillId="0" borderId="17" xfId="0" applyFont="1" applyBorder="1" applyAlignment="1">
      <alignment horizontal="center" wrapText="1"/>
    </xf>
    <xf numFmtId="0" fontId="0" fillId="0" borderId="19" xfId="0" applyBorder="1" applyAlignment="1">
      <alignment horizontal="center" wrapText="1"/>
    </xf>
    <xf numFmtId="0" fontId="8" fillId="2" borderId="29" xfId="0" applyFont="1" applyFill="1" applyBorder="1" applyAlignment="1">
      <alignment horizontal="center" vertical="center"/>
    </xf>
    <xf numFmtId="0" fontId="14" fillId="0" borderId="4" xfId="0" applyFont="1" applyBorder="1" applyAlignment="1">
      <alignment horizontal="center" wrapText="1"/>
    </xf>
    <xf numFmtId="0" fontId="8" fillId="2" borderId="2"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6" fillId="0" borderId="17" xfId="0" applyFont="1" applyBorder="1" applyAlignment="1">
      <alignment horizontal="center" wrapText="1"/>
    </xf>
    <xf numFmtId="0" fontId="6" fillId="0" borderId="19" xfId="0" applyFont="1" applyBorder="1" applyAlignment="1">
      <alignment horizontal="center" wrapText="1"/>
    </xf>
    <xf numFmtId="0" fontId="16" fillId="2" borderId="23"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25"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24" fillId="0" borderId="56" xfId="0" applyFont="1" applyBorder="1" applyAlignment="1">
      <alignment horizontal="center" wrapText="1"/>
    </xf>
    <xf numFmtId="0" fontId="6" fillId="0" borderId="32" xfId="0" applyFont="1" applyBorder="1" applyAlignment="1">
      <alignment wrapText="1"/>
    </xf>
    <xf numFmtId="0" fontId="0" fillId="0" borderId="32" xfId="0" applyFont="1" applyBorder="1" applyAlignment="1">
      <alignment wrapText="1"/>
    </xf>
    <xf numFmtId="0" fontId="0" fillId="0" borderId="32" xfId="0" applyBorder="1" applyAlignment="1">
      <alignment wrapText="1"/>
    </xf>
    <xf numFmtId="0" fontId="0" fillId="0" borderId="11" xfId="0" applyBorder="1" applyAlignment="1">
      <alignment wrapText="1"/>
    </xf>
    <xf numFmtId="0" fontId="7" fillId="2" borderId="20" xfId="5" applyFont="1" applyFill="1" applyBorder="1" applyAlignment="1">
      <alignment horizontal="center" vertical="center" wrapText="1"/>
    </xf>
    <xf numFmtId="0" fontId="7" fillId="2" borderId="16" xfId="5" applyFont="1" applyFill="1" applyBorder="1" applyAlignment="1">
      <alignment horizontal="center" vertical="center" wrapText="1"/>
    </xf>
    <xf numFmtId="0" fontId="7" fillId="2" borderId="40" xfId="5" applyFont="1" applyFill="1" applyBorder="1" applyAlignment="1">
      <alignment horizontal="center" vertical="center" wrapText="1"/>
    </xf>
    <xf numFmtId="0" fontId="7" fillId="2" borderId="24" xfId="5" applyFont="1" applyFill="1" applyBorder="1" applyAlignment="1">
      <alignment horizontal="center" vertical="center" wrapText="1"/>
    </xf>
    <xf numFmtId="0" fontId="7" fillId="2" borderId="37" xfId="5" applyFont="1" applyFill="1" applyBorder="1" applyAlignment="1">
      <alignment horizontal="center"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7" fillId="2" borderId="64" xfId="0" applyFont="1" applyFill="1" applyBorder="1" applyAlignment="1">
      <alignment horizontal="center" vertical="center" wrapText="1"/>
    </xf>
    <xf numFmtId="0" fontId="2" fillId="2" borderId="4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0" fillId="0" borderId="32" xfId="0" applyBorder="1" applyAlignment="1">
      <alignment horizontal="center" vertical="center" wrapText="1"/>
    </xf>
    <xf numFmtId="0" fontId="0" fillId="0" borderId="42" xfId="0" applyBorder="1" applyAlignment="1">
      <alignment horizontal="center" vertical="center" wrapText="1"/>
    </xf>
    <xf numFmtId="0" fontId="7" fillId="2" borderId="32"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30" xfId="5" applyFont="1" applyFill="1" applyBorder="1" applyAlignment="1">
      <alignment horizontal="center" vertical="center" wrapText="1"/>
    </xf>
    <xf numFmtId="0" fontId="0" fillId="2" borderId="32" xfId="0" applyFill="1" applyBorder="1" applyAlignment="1">
      <alignment horizontal="center" vertical="center" wrapText="1"/>
    </xf>
    <xf numFmtId="0" fontId="0" fillId="2" borderId="11" xfId="0" applyFill="1" applyBorder="1" applyAlignment="1">
      <alignment horizontal="center" vertical="center" wrapText="1"/>
    </xf>
    <xf numFmtId="0" fontId="7" fillId="2" borderId="2" xfId="0" applyFont="1" applyFill="1" applyBorder="1" applyAlignment="1">
      <alignment horizontal="center" vertical="center"/>
    </xf>
    <xf numFmtId="0" fontId="7" fillId="2" borderId="84" xfId="0" applyFont="1" applyFill="1" applyBorder="1" applyAlignment="1">
      <alignment horizontal="center" vertical="center"/>
    </xf>
    <xf numFmtId="0" fontId="7" fillId="2" borderId="85" xfId="0" applyFont="1" applyFill="1" applyBorder="1" applyAlignment="1">
      <alignment horizontal="center" vertical="center"/>
    </xf>
    <xf numFmtId="0" fontId="7" fillId="2" borderId="86" xfId="0" applyFont="1" applyFill="1" applyBorder="1" applyAlignment="1">
      <alignment horizontal="center" vertical="center"/>
    </xf>
    <xf numFmtId="0" fontId="7" fillId="2" borderId="34" xfId="5" applyFont="1" applyFill="1" applyBorder="1" applyAlignment="1">
      <alignment horizontal="center" vertical="center" wrapText="1"/>
    </xf>
    <xf numFmtId="0" fontId="11" fillId="2" borderId="2" xfId="0" applyFont="1" applyFill="1" applyBorder="1" applyAlignment="1">
      <alignment horizontal="center" vertical="center"/>
    </xf>
    <xf numFmtId="0" fontId="8" fillId="2" borderId="30" xfId="0" applyFont="1" applyFill="1" applyBorder="1" applyAlignment="1">
      <alignment horizontal="center" vertical="center" wrapText="1"/>
    </xf>
    <xf numFmtId="0" fontId="7" fillId="3" borderId="20" xfId="5" applyFont="1" applyFill="1" applyBorder="1" applyAlignment="1">
      <alignment horizontal="center" vertical="center" wrapText="1"/>
    </xf>
    <xf numFmtId="0" fontId="7" fillId="3" borderId="21" xfId="5" applyFont="1" applyFill="1" applyBorder="1" applyAlignment="1">
      <alignment horizontal="center" vertical="center" wrapText="1"/>
    </xf>
    <xf numFmtId="0" fontId="19" fillId="0" borderId="128" xfId="0" applyFont="1" applyFill="1" applyBorder="1" applyAlignment="1">
      <alignment horizontal="left" vertical="top" wrapText="1"/>
    </xf>
    <xf numFmtId="0" fontId="0" fillId="0" borderId="127" xfId="0" applyFill="1" applyBorder="1"/>
    <xf numFmtId="0" fontId="0" fillId="0" borderId="125" xfId="0" applyFill="1" applyBorder="1"/>
    <xf numFmtId="0" fontId="0" fillId="0" borderId="48" xfId="0" applyFill="1" applyBorder="1"/>
    <xf numFmtId="0" fontId="0" fillId="0" borderId="0" xfId="0" applyFill="1"/>
    <xf numFmtId="0" fontId="0" fillId="0" borderId="49" xfId="0" applyFill="1" applyBorder="1"/>
    <xf numFmtId="0" fontId="0" fillId="0" borderId="24" xfId="0" applyFill="1" applyBorder="1"/>
    <xf numFmtId="0" fontId="0" fillId="0" borderId="20" xfId="0" applyFill="1" applyBorder="1"/>
    <xf numFmtId="0" fontId="0" fillId="0" borderId="40" xfId="0" applyFill="1" applyBorder="1"/>
    <xf numFmtId="0" fontId="11" fillId="2" borderId="26" xfId="0" applyFont="1" applyFill="1" applyBorder="1" applyAlignment="1">
      <alignment horizontal="center" vertical="center"/>
    </xf>
    <xf numFmtId="0" fontId="7" fillId="2" borderId="36" xfId="5" applyFont="1" applyFill="1"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7" fillId="8" borderId="20" xfId="5" applyFont="1" applyFill="1" applyBorder="1" applyAlignment="1">
      <alignment horizontal="center" vertical="center" wrapText="1"/>
    </xf>
    <xf numFmtId="0" fontId="7" fillId="8" borderId="21" xfId="5" applyFont="1" applyFill="1" applyBorder="1" applyAlignment="1">
      <alignment horizontal="center" vertical="center" wrapText="1"/>
    </xf>
    <xf numFmtId="0" fontId="6" fillId="0" borderId="128" xfId="5" applyFont="1" applyFill="1" applyBorder="1" applyAlignment="1">
      <alignment horizontal="left" wrapText="1"/>
    </xf>
    <xf numFmtId="0" fontId="6" fillId="0" borderId="127" xfId="5" applyFont="1" applyFill="1" applyBorder="1" applyAlignment="1">
      <alignment horizontal="left" wrapText="1"/>
    </xf>
    <xf numFmtId="0" fontId="6" fillId="0" borderId="125" xfId="5" applyFont="1" applyFill="1" applyBorder="1" applyAlignment="1">
      <alignment horizontal="left" wrapText="1"/>
    </xf>
    <xf numFmtId="0" fontId="6" fillId="0" borderId="24" xfId="5" applyFont="1" applyFill="1" applyBorder="1" applyAlignment="1">
      <alignment horizontal="left" wrapText="1"/>
    </xf>
    <xf numFmtId="0" fontId="6" fillId="0" borderId="20" xfId="5" applyFont="1" applyFill="1" applyBorder="1" applyAlignment="1">
      <alignment horizontal="left" wrapText="1"/>
    </xf>
    <xf numFmtId="0" fontId="6" fillId="0" borderId="40" xfId="5" applyFont="1" applyFill="1" applyBorder="1" applyAlignment="1">
      <alignment horizontal="left" wrapText="1"/>
    </xf>
    <xf numFmtId="0" fontId="7" fillId="2" borderId="40" xfId="0" applyFont="1" applyFill="1" applyBorder="1" applyAlignment="1">
      <alignment horizontal="center" vertical="center" wrapText="1"/>
    </xf>
  </cellXfs>
  <cellStyles count="13">
    <cellStyle name="Comma" xfId="1" builtinId="3"/>
    <cellStyle name="Comma 2" xfId="2"/>
    <cellStyle name="Comma 3" xfId="11"/>
    <cellStyle name="Currency" xfId="8" builtinId="4"/>
    <cellStyle name="Currency 2" xfId="7"/>
    <cellStyle name="Hyperlink 2" xfId="3"/>
    <cellStyle name="Normal" xfId="0" builtinId="0"/>
    <cellStyle name="Normal 2" xfId="4"/>
    <cellStyle name="Normal 2 2" xfId="10"/>
    <cellStyle name="Normal 3" xfId="5"/>
    <cellStyle name="Normal 4" xfId="9"/>
    <cellStyle name="Normal 5" xfId="12"/>
    <cellStyle name="Percent 2" xfId="6"/>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theme" Target="theme/theme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externalLink" Target="externalLinks/externalLink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sheetPr>
    <pageSetUpPr fitToPage="1"/>
  </sheetPr>
  <dimension ref="A1:V68"/>
  <sheetViews>
    <sheetView tabSelected="1" zoomScaleNormal="100" workbookViewId="0">
      <selection activeCell="A47" sqref="A47:D47"/>
    </sheetView>
  </sheetViews>
  <sheetFormatPr defaultRowHeight="15"/>
  <cols>
    <col min="1" max="1" width="91.42578125" customWidth="1"/>
  </cols>
  <sheetData>
    <row r="1" spans="1:22">
      <c r="A1" s="429" t="s">
        <v>196</v>
      </c>
      <c r="B1" s="430"/>
      <c r="C1" s="430"/>
      <c r="D1" s="430"/>
      <c r="E1" s="430"/>
      <c r="F1" s="430"/>
      <c r="G1" s="430"/>
      <c r="H1" s="430"/>
      <c r="I1" s="430"/>
      <c r="J1" s="430"/>
      <c r="K1" s="431"/>
      <c r="L1" s="431"/>
      <c r="M1" s="431"/>
      <c r="N1" s="431"/>
      <c r="O1" s="431"/>
      <c r="P1" s="431"/>
      <c r="Q1" s="431"/>
      <c r="R1" s="431"/>
      <c r="S1" s="431"/>
      <c r="T1" s="431"/>
      <c r="U1" s="431"/>
      <c r="V1" s="431"/>
    </row>
    <row r="2" spans="1:22">
      <c r="A2" s="516" t="s">
        <v>197</v>
      </c>
      <c r="B2" s="516"/>
      <c r="C2" s="516"/>
      <c r="D2" s="517"/>
      <c r="E2" s="517"/>
      <c r="F2" s="432"/>
      <c r="G2" s="432"/>
      <c r="H2" s="432"/>
      <c r="I2" s="432"/>
      <c r="J2" s="432"/>
      <c r="K2" s="431"/>
      <c r="L2" s="431"/>
      <c r="M2" s="431"/>
      <c r="N2" s="431"/>
      <c r="O2" s="431"/>
      <c r="P2" s="431"/>
      <c r="Q2" s="431"/>
      <c r="R2" s="431"/>
      <c r="S2" s="431"/>
      <c r="T2" s="431"/>
      <c r="U2" s="431"/>
      <c r="V2" s="431"/>
    </row>
    <row r="3" spans="1:22">
      <c r="A3" s="518" t="s">
        <v>199</v>
      </c>
      <c r="B3" s="518"/>
      <c r="C3" s="518"/>
      <c r="D3" s="518"/>
      <c r="E3" s="518"/>
      <c r="F3" s="518"/>
      <c r="G3" s="518"/>
      <c r="H3" s="517"/>
      <c r="I3" s="517"/>
      <c r="J3" s="432"/>
      <c r="K3" s="431"/>
      <c r="L3" s="431"/>
      <c r="M3" s="431"/>
      <c r="N3" s="431"/>
      <c r="O3" s="431"/>
      <c r="P3" s="431"/>
      <c r="Q3" s="431"/>
      <c r="R3" s="431"/>
      <c r="S3" s="431"/>
      <c r="T3" s="431"/>
      <c r="U3" s="431"/>
      <c r="V3" s="431"/>
    </row>
    <row r="4" spans="1:22">
      <c r="A4" s="517" t="s">
        <v>198</v>
      </c>
      <c r="B4" s="517"/>
      <c r="C4" s="517"/>
      <c r="D4" s="517"/>
      <c r="E4" s="517"/>
      <c r="F4" s="432"/>
      <c r="G4" s="432"/>
      <c r="H4" s="432"/>
      <c r="I4" s="432"/>
      <c r="J4" s="432"/>
      <c r="K4" s="431"/>
      <c r="L4" s="431"/>
      <c r="M4" s="431"/>
      <c r="N4" s="431"/>
      <c r="O4" s="431"/>
      <c r="P4" s="431"/>
      <c r="Q4" s="431"/>
      <c r="R4" s="431"/>
      <c r="S4" s="431"/>
      <c r="T4" s="431"/>
      <c r="U4" s="431"/>
      <c r="V4" s="431"/>
    </row>
    <row r="5" spans="1:22" s="50" customFormat="1">
      <c r="A5" s="494" t="s">
        <v>295</v>
      </c>
      <c r="B5" s="436"/>
      <c r="C5" s="436"/>
      <c r="D5" s="436"/>
      <c r="E5" s="436"/>
      <c r="F5" s="432"/>
      <c r="G5" s="432"/>
      <c r="H5" s="432"/>
      <c r="I5" s="432"/>
      <c r="J5" s="432"/>
      <c r="K5" s="431"/>
      <c r="L5" s="431"/>
      <c r="M5" s="431"/>
      <c r="N5" s="431"/>
      <c r="O5" s="431"/>
      <c r="P5" s="431"/>
      <c r="Q5" s="431"/>
      <c r="R5" s="431"/>
      <c r="S5" s="431"/>
      <c r="T5" s="431"/>
      <c r="U5" s="431"/>
      <c r="V5" s="431"/>
    </row>
    <row r="6" spans="1:22">
      <c r="A6" s="517" t="s">
        <v>200</v>
      </c>
      <c r="B6" s="517"/>
      <c r="C6" s="432"/>
      <c r="D6" s="432"/>
      <c r="E6" s="432"/>
      <c r="F6" s="432"/>
      <c r="G6" s="432"/>
      <c r="H6" s="432"/>
      <c r="I6" s="432"/>
      <c r="J6" s="432"/>
      <c r="K6" s="431"/>
      <c r="L6" s="431"/>
      <c r="M6" s="431"/>
      <c r="N6" s="431"/>
      <c r="O6" s="431"/>
      <c r="P6" s="431"/>
      <c r="Q6" s="431"/>
      <c r="R6" s="431"/>
      <c r="S6" s="431"/>
      <c r="T6" s="431"/>
      <c r="U6" s="431"/>
      <c r="V6" s="431"/>
    </row>
    <row r="7" spans="1:22">
      <c r="A7" s="516" t="s">
        <v>201</v>
      </c>
      <c r="B7" s="517"/>
      <c r="C7" s="517"/>
      <c r="D7" s="517"/>
      <c r="E7" s="517"/>
      <c r="F7" s="517"/>
      <c r="G7" s="517"/>
      <c r="H7" s="517"/>
      <c r="I7" s="517"/>
      <c r="J7" s="517"/>
      <c r="K7" s="431"/>
      <c r="L7" s="431"/>
      <c r="M7" s="431"/>
      <c r="N7" s="431"/>
      <c r="O7" s="431"/>
      <c r="P7" s="431"/>
      <c r="Q7" s="431"/>
      <c r="R7" s="431"/>
      <c r="S7" s="431"/>
      <c r="T7" s="431"/>
      <c r="U7" s="431"/>
      <c r="V7" s="431"/>
    </row>
    <row r="8" spans="1:22">
      <c r="A8" s="431"/>
      <c r="B8" s="431"/>
      <c r="C8" s="431"/>
      <c r="D8" s="431"/>
      <c r="E8" s="431"/>
      <c r="F8" s="431"/>
      <c r="G8" s="431"/>
      <c r="H8" s="431"/>
      <c r="I8" s="431"/>
      <c r="J8" s="431"/>
      <c r="K8" s="431"/>
      <c r="L8" s="431"/>
      <c r="M8" s="431"/>
      <c r="N8" s="431"/>
      <c r="O8" s="431"/>
      <c r="P8" s="431"/>
      <c r="Q8" s="431"/>
      <c r="R8" s="431"/>
      <c r="S8" s="431"/>
      <c r="T8" s="431"/>
      <c r="U8" s="431"/>
      <c r="V8" s="431"/>
    </row>
    <row r="9" spans="1:22">
      <c r="A9" s="433" t="s">
        <v>202</v>
      </c>
      <c r="B9" s="431"/>
      <c r="C9" s="431"/>
      <c r="D9" s="431"/>
      <c r="E9" s="431"/>
      <c r="F9" s="431"/>
      <c r="G9" s="431"/>
      <c r="H9" s="431"/>
      <c r="I9" s="431"/>
      <c r="J9" s="431"/>
      <c r="K9" s="431"/>
      <c r="L9" s="431"/>
      <c r="M9" s="431"/>
      <c r="N9" s="431"/>
      <c r="O9" s="431"/>
      <c r="P9" s="431"/>
      <c r="Q9" s="431"/>
      <c r="R9" s="431"/>
      <c r="S9" s="431"/>
      <c r="T9" s="431"/>
      <c r="U9" s="431"/>
      <c r="V9" s="431"/>
    </row>
    <row r="10" spans="1:22">
      <c r="A10" s="516" t="s">
        <v>203</v>
      </c>
      <c r="B10" s="516"/>
      <c r="C10" s="516"/>
      <c r="D10" s="516"/>
      <c r="E10" s="432"/>
      <c r="F10" s="432"/>
      <c r="G10" s="432"/>
      <c r="H10" s="432"/>
      <c r="I10" s="432"/>
      <c r="J10" s="432"/>
      <c r="K10" s="432"/>
      <c r="L10" s="432"/>
      <c r="M10" s="432"/>
      <c r="N10" s="432"/>
      <c r="O10" s="432"/>
      <c r="P10" s="431"/>
      <c r="Q10" s="431"/>
      <c r="R10" s="431"/>
      <c r="S10" s="431"/>
      <c r="T10" s="431"/>
      <c r="U10" s="431"/>
      <c r="V10" s="431"/>
    </row>
    <row r="11" spans="1:22">
      <c r="A11" s="516" t="s">
        <v>204</v>
      </c>
      <c r="B11" s="517"/>
      <c r="C11" s="517"/>
      <c r="D11" s="517"/>
      <c r="E11" s="517"/>
      <c r="F11" s="517"/>
      <c r="G11" s="432"/>
      <c r="H11" s="432"/>
      <c r="I11" s="432"/>
      <c r="J11" s="432"/>
      <c r="K11" s="432"/>
      <c r="L11" s="432"/>
      <c r="M11" s="432"/>
      <c r="N11" s="432"/>
      <c r="O11" s="432"/>
      <c r="P11" s="431"/>
      <c r="Q11" s="431"/>
      <c r="R11" s="431"/>
      <c r="S11" s="431"/>
      <c r="T11" s="431"/>
      <c r="U11" s="431"/>
      <c r="V11" s="431"/>
    </row>
    <row r="12" spans="1:22">
      <c r="A12" s="516" t="s">
        <v>205</v>
      </c>
      <c r="B12" s="517"/>
      <c r="C12" s="517"/>
      <c r="D12" s="517"/>
      <c r="E12" s="517"/>
      <c r="F12" s="517"/>
      <c r="G12" s="517"/>
      <c r="H12" s="517"/>
      <c r="I12" s="517"/>
      <c r="J12" s="517"/>
      <c r="K12" s="517"/>
      <c r="L12" s="517"/>
      <c r="M12" s="517"/>
      <c r="N12" s="517"/>
      <c r="O12" s="517"/>
      <c r="P12" s="431"/>
      <c r="Q12" s="431"/>
      <c r="R12" s="431"/>
      <c r="S12" s="431"/>
      <c r="T12" s="431"/>
      <c r="U12" s="431"/>
      <c r="V12" s="431"/>
    </row>
    <row r="13" spans="1:22">
      <c r="A13" s="516" t="s">
        <v>206</v>
      </c>
      <c r="B13" s="517"/>
      <c r="C13" s="517"/>
      <c r="D13" s="517"/>
      <c r="E13" s="517"/>
      <c r="F13" s="517"/>
      <c r="G13" s="517"/>
      <c r="H13" s="517"/>
      <c r="I13" s="432"/>
      <c r="J13" s="432"/>
      <c r="K13" s="432"/>
      <c r="L13" s="432"/>
      <c r="M13" s="432"/>
      <c r="N13" s="432"/>
      <c r="O13" s="432"/>
      <c r="P13" s="431"/>
      <c r="Q13" s="431"/>
      <c r="R13" s="431"/>
      <c r="S13" s="431"/>
      <c r="T13" s="431"/>
      <c r="U13" s="431"/>
      <c r="V13" s="431"/>
    </row>
    <row r="14" spans="1:22">
      <c r="A14" s="431"/>
      <c r="B14" s="431"/>
      <c r="C14" s="431"/>
      <c r="D14" s="431"/>
      <c r="E14" s="431"/>
      <c r="F14" s="431"/>
      <c r="G14" s="431"/>
      <c r="H14" s="431"/>
      <c r="I14" s="431"/>
      <c r="J14" s="431"/>
      <c r="K14" s="431"/>
      <c r="L14" s="431"/>
      <c r="M14" s="431"/>
      <c r="N14" s="431"/>
      <c r="O14" s="431"/>
      <c r="P14" s="431"/>
      <c r="Q14" s="431"/>
      <c r="R14" s="431"/>
      <c r="S14" s="431"/>
      <c r="T14" s="431"/>
      <c r="U14" s="431"/>
      <c r="V14" s="431"/>
    </row>
    <row r="15" spans="1:22">
      <c r="A15" s="433" t="s">
        <v>207</v>
      </c>
      <c r="B15" s="431"/>
      <c r="C15" s="431"/>
      <c r="D15" s="431"/>
      <c r="E15" s="431"/>
      <c r="F15" s="431"/>
      <c r="G15" s="431"/>
      <c r="H15" s="431"/>
      <c r="I15" s="431"/>
      <c r="J15" s="431"/>
      <c r="K15" s="431"/>
      <c r="L15" s="431"/>
      <c r="M15" s="431"/>
      <c r="N15" s="431"/>
      <c r="O15" s="431"/>
      <c r="P15" s="431"/>
      <c r="Q15" s="431"/>
      <c r="R15" s="431"/>
      <c r="S15" s="431"/>
      <c r="T15" s="431"/>
      <c r="U15" s="431"/>
      <c r="V15" s="431"/>
    </row>
    <row r="16" spans="1:22">
      <c r="A16" s="434" t="s">
        <v>173</v>
      </c>
      <c r="B16" s="431"/>
      <c r="C16" s="431"/>
      <c r="D16" s="431"/>
      <c r="E16" s="431"/>
      <c r="F16" s="431"/>
      <c r="G16" s="431"/>
      <c r="H16" s="431"/>
      <c r="I16" s="431"/>
      <c r="J16" s="431"/>
      <c r="K16" s="431"/>
      <c r="L16" s="431"/>
      <c r="M16" s="431"/>
      <c r="N16" s="431"/>
      <c r="O16" s="431"/>
      <c r="P16" s="431"/>
      <c r="Q16" s="431"/>
      <c r="R16" s="431"/>
      <c r="S16" s="431"/>
      <c r="T16" s="431"/>
      <c r="U16" s="431"/>
      <c r="V16" s="431"/>
    </row>
    <row r="17" spans="1:22">
      <c r="A17" s="516" t="s">
        <v>208</v>
      </c>
      <c r="B17" s="516"/>
      <c r="C17" s="516"/>
      <c r="D17" s="516"/>
      <c r="E17" s="432"/>
      <c r="F17" s="432"/>
      <c r="G17" s="432"/>
      <c r="H17" s="432"/>
      <c r="I17" s="432"/>
      <c r="J17" s="432"/>
      <c r="K17" s="432"/>
      <c r="L17" s="432"/>
      <c r="M17" s="432"/>
      <c r="N17" s="432"/>
      <c r="O17" s="432"/>
      <c r="P17" s="431"/>
      <c r="Q17" s="431"/>
      <c r="R17" s="431"/>
      <c r="S17" s="431"/>
      <c r="T17" s="431"/>
      <c r="U17" s="431"/>
      <c r="V17" s="431"/>
    </row>
    <row r="18" spans="1:22">
      <c r="A18" s="516" t="s">
        <v>209</v>
      </c>
      <c r="B18" s="517"/>
      <c r="C18" s="517"/>
      <c r="D18" s="517"/>
      <c r="E18" s="517"/>
      <c r="F18" s="517"/>
      <c r="G18" s="432"/>
      <c r="H18" s="432"/>
      <c r="I18" s="432"/>
      <c r="J18" s="432"/>
      <c r="K18" s="432"/>
      <c r="L18" s="432"/>
      <c r="M18" s="432"/>
      <c r="N18" s="432"/>
      <c r="O18" s="432"/>
      <c r="P18" s="431"/>
      <c r="Q18" s="431"/>
      <c r="R18" s="431"/>
      <c r="S18" s="431"/>
      <c r="T18" s="431"/>
      <c r="U18" s="431"/>
      <c r="V18" s="431"/>
    </row>
    <row r="19" spans="1:22">
      <c r="A19" s="516" t="s">
        <v>210</v>
      </c>
      <c r="B19" s="516"/>
      <c r="C19" s="516"/>
      <c r="D19" s="516"/>
      <c r="E19" s="516"/>
      <c r="F19" s="516"/>
      <c r="G19" s="516"/>
      <c r="H19" s="516"/>
      <c r="I19" s="516"/>
      <c r="J19" s="516"/>
      <c r="K19" s="516"/>
      <c r="L19" s="516"/>
      <c r="M19" s="516"/>
      <c r="N19" s="516"/>
      <c r="O19" s="516"/>
      <c r="P19" s="431"/>
      <c r="Q19" s="431"/>
      <c r="R19" s="431"/>
      <c r="S19" s="431"/>
      <c r="T19" s="431"/>
      <c r="U19" s="431"/>
      <c r="V19" s="431"/>
    </row>
    <row r="20" spans="1:22">
      <c r="A20" s="516" t="s">
        <v>211</v>
      </c>
      <c r="B20" s="517"/>
      <c r="C20" s="517"/>
      <c r="D20" s="517"/>
      <c r="E20" s="517"/>
      <c r="F20" s="517"/>
      <c r="G20" s="517"/>
      <c r="H20" s="517"/>
      <c r="I20" s="432"/>
      <c r="J20" s="432"/>
      <c r="K20" s="432"/>
      <c r="L20" s="432"/>
      <c r="M20" s="432"/>
      <c r="N20" s="432"/>
      <c r="O20" s="432"/>
      <c r="P20" s="431"/>
      <c r="Q20" s="431"/>
      <c r="R20" s="431"/>
      <c r="S20" s="431"/>
      <c r="T20" s="431"/>
      <c r="U20" s="431"/>
      <c r="V20" s="431"/>
    </row>
    <row r="21" spans="1:22">
      <c r="A21" s="435"/>
      <c r="B21" s="436"/>
      <c r="C21" s="436"/>
      <c r="D21" s="436"/>
      <c r="E21" s="436"/>
      <c r="F21" s="436"/>
      <c r="G21" s="436"/>
      <c r="H21" s="436"/>
      <c r="I21" s="432"/>
      <c r="J21" s="432"/>
      <c r="K21" s="432"/>
      <c r="L21" s="432"/>
      <c r="M21" s="432"/>
      <c r="N21" s="432"/>
      <c r="O21" s="432"/>
      <c r="P21" s="431"/>
      <c r="Q21" s="431"/>
      <c r="R21" s="431"/>
      <c r="S21" s="431"/>
      <c r="T21" s="431"/>
      <c r="U21" s="431"/>
      <c r="V21" s="431"/>
    </row>
    <row r="22" spans="1:22">
      <c r="A22" s="437" t="s">
        <v>174</v>
      </c>
      <c r="B22" s="436"/>
      <c r="C22" s="436"/>
      <c r="D22" s="436"/>
      <c r="E22" s="436"/>
      <c r="F22" s="436"/>
      <c r="G22" s="436"/>
      <c r="H22" s="436"/>
      <c r="I22" s="432"/>
      <c r="J22" s="432"/>
      <c r="K22" s="432"/>
      <c r="L22" s="432"/>
      <c r="M22" s="432"/>
      <c r="N22" s="432"/>
      <c r="O22" s="432"/>
      <c r="P22" s="431"/>
      <c r="Q22" s="431"/>
      <c r="R22" s="431"/>
      <c r="S22" s="431"/>
      <c r="T22" s="431"/>
      <c r="U22" s="431"/>
      <c r="V22" s="431"/>
    </row>
    <row r="23" spans="1:22">
      <c r="A23" s="516" t="s">
        <v>191</v>
      </c>
      <c r="B23" s="516"/>
      <c r="C23" s="517"/>
      <c r="D23" s="517"/>
      <c r="E23" s="432"/>
      <c r="F23" s="432"/>
      <c r="G23" s="432"/>
      <c r="H23" s="432"/>
      <c r="I23" s="432"/>
      <c r="J23" s="432"/>
      <c r="K23" s="432"/>
      <c r="L23" s="432"/>
      <c r="M23" s="432"/>
      <c r="N23" s="432"/>
      <c r="O23" s="432"/>
      <c r="P23" s="431"/>
      <c r="Q23" s="431"/>
      <c r="R23" s="431"/>
      <c r="S23" s="431"/>
      <c r="T23" s="431"/>
      <c r="U23" s="431"/>
      <c r="V23" s="431"/>
    </row>
    <row r="24" spans="1:22">
      <c r="A24" s="516" t="s">
        <v>192</v>
      </c>
      <c r="B24" s="517"/>
      <c r="C24" s="517"/>
      <c r="D24" s="517"/>
      <c r="E24" s="517"/>
      <c r="F24" s="517"/>
      <c r="G24" s="432"/>
      <c r="H24" s="432"/>
      <c r="I24" s="432"/>
      <c r="J24" s="432"/>
      <c r="K24" s="432"/>
      <c r="L24" s="432"/>
      <c r="M24" s="432"/>
      <c r="N24" s="432"/>
      <c r="O24" s="432"/>
      <c r="P24" s="431"/>
      <c r="Q24" s="431"/>
      <c r="R24" s="431"/>
      <c r="S24" s="431"/>
      <c r="T24" s="431"/>
      <c r="U24" s="431"/>
      <c r="V24" s="431"/>
    </row>
    <row r="25" spans="1:22">
      <c r="A25" s="516" t="s">
        <v>193</v>
      </c>
      <c r="B25" s="516"/>
      <c r="C25" s="516"/>
      <c r="D25" s="516"/>
      <c r="E25" s="516"/>
      <c r="F25" s="516"/>
      <c r="G25" s="516"/>
      <c r="H25" s="516"/>
      <c r="I25" s="516"/>
      <c r="J25" s="516"/>
      <c r="K25" s="516"/>
      <c r="L25" s="516"/>
      <c r="M25" s="516"/>
      <c r="N25" s="516"/>
      <c r="O25" s="516"/>
      <c r="P25" s="431"/>
      <c r="Q25" s="431"/>
      <c r="R25" s="431"/>
      <c r="S25" s="431"/>
      <c r="T25" s="431"/>
      <c r="U25" s="431"/>
      <c r="V25" s="431"/>
    </row>
    <row r="26" spans="1:22">
      <c r="A26" s="516" t="s">
        <v>194</v>
      </c>
      <c r="B26" s="517"/>
      <c r="C26" s="517"/>
      <c r="D26" s="517"/>
      <c r="E26" s="517"/>
      <c r="F26" s="517"/>
      <c r="G26" s="517"/>
      <c r="H26" s="517"/>
      <c r="I26" s="432"/>
      <c r="J26" s="432"/>
      <c r="K26" s="432"/>
      <c r="L26" s="432"/>
      <c r="M26" s="432"/>
      <c r="N26" s="432"/>
      <c r="O26" s="432"/>
      <c r="P26" s="431"/>
      <c r="Q26" s="431"/>
      <c r="R26" s="431"/>
      <c r="S26" s="431"/>
      <c r="T26" s="431"/>
      <c r="U26" s="431"/>
      <c r="V26" s="431"/>
    </row>
    <row r="27" spans="1:22">
      <c r="A27" s="516" t="s">
        <v>195</v>
      </c>
      <c r="B27" s="516"/>
      <c r="C27" s="516"/>
      <c r="D27" s="516"/>
      <c r="E27" s="516"/>
      <c r="F27" s="516"/>
      <c r="G27" s="516"/>
      <c r="H27" s="516"/>
      <c r="I27" s="432"/>
      <c r="J27" s="432"/>
      <c r="K27" s="432"/>
      <c r="L27" s="432"/>
      <c r="M27" s="432"/>
      <c r="N27" s="432"/>
      <c r="O27" s="432"/>
      <c r="P27" s="431"/>
      <c r="Q27" s="431"/>
      <c r="R27" s="431"/>
      <c r="S27" s="431"/>
      <c r="T27" s="431"/>
      <c r="U27" s="431"/>
      <c r="V27" s="431"/>
    </row>
    <row r="28" spans="1:22">
      <c r="A28" s="431"/>
      <c r="B28" s="431"/>
      <c r="C28" s="431"/>
      <c r="D28" s="431"/>
      <c r="E28" s="431"/>
      <c r="F28" s="431"/>
      <c r="G28" s="431"/>
      <c r="H28" s="431"/>
      <c r="I28" s="431"/>
      <c r="J28" s="431"/>
      <c r="K28" s="431"/>
      <c r="L28" s="431"/>
      <c r="M28" s="431"/>
      <c r="N28" s="431"/>
      <c r="O28" s="431"/>
      <c r="P28" s="431"/>
      <c r="Q28" s="431"/>
      <c r="R28" s="431"/>
      <c r="S28" s="431"/>
      <c r="T28" s="431"/>
      <c r="U28" s="431"/>
      <c r="V28" s="431"/>
    </row>
    <row r="29" spans="1:22">
      <c r="A29" s="433" t="s">
        <v>175</v>
      </c>
      <c r="B29" s="431"/>
      <c r="C29" s="431"/>
      <c r="D29" s="431"/>
      <c r="E29" s="431"/>
      <c r="F29" s="431"/>
      <c r="G29" s="431"/>
      <c r="H29" s="431"/>
      <c r="I29" s="431"/>
      <c r="J29" s="431"/>
      <c r="K29" s="431"/>
      <c r="L29" s="431"/>
      <c r="M29" s="431"/>
      <c r="N29" s="431"/>
      <c r="O29" s="431"/>
      <c r="P29" s="431"/>
      <c r="Q29" s="431"/>
      <c r="R29" s="431"/>
      <c r="S29" s="431"/>
      <c r="T29" s="431"/>
      <c r="U29" s="431"/>
      <c r="V29" s="431"/>
    </row>
    <row r="30" spans="1:22">
      <c r="A30" s="431"/>
      <c r="B30" s="431"/>
      <c r="C30" s="431"/>
      <c r="D30" s="431"/>
      <c r="E30" s="431"/>
      <c r="F30" s="431"/>
      <c r="G30" s="431"/>
      <c r="H30" s="431"/>
      <c r="I30" s="431"/>
      <c r="J30" s="431"/>
      <c r="K30" s="431"/>
      <c r="L30" s="431"/>
      <c r="M30" s="431"/>
      <c r="N30" s="431"/>
      <c r="O30" s="431"/>
      <c r="P30" s="431"/>
      <c r="Q30" s="431"/>
      <c r="R30" s="431"/>
      <c r="S30" s="431"/>
      <c r="T30" s="431"/>
      <c r="U30" s="431"/>
      <c r="V30" s="431"/>
    </row>
    <row r="31" spans="1:22">
      <c r="A31" s="433" t="s">
        <v>212</v>
      </c>
      <c r="B31" s="431"/>
      <c r="C31" s="431"/>
      <c r="D31" s="431"/>
      <c r="E31" s="431"/>
      <c r="F31" s="431"/>
      <c r="G31" s="431"/>
      <c r="H31" s="431"/>
      <c r="I31" s="431"/>
      <c r="J31" s="431"/>
      <c r="K31" s="431"/>
      <c r="L31" s="431"/>
      <c r="M31" s="431"/>
      <c r="N31" s="431"/>
      <c r="O31" s="431"/>
      <c r="P31" s="431"/>
      <c r="Q31" s="431"/>
      <c r="R31" s="431"/>
      <c r="S31" s="431"/>
      <c r="T31" s="431"/>
      <c r="U31" s="431"/>
      <c r="V31" s="431"/>
    </row>
    <row r="32" spans="1:22">
      <c r="A32" s="516" t="s">
        <v>213</v>
      </c>
      <c r="B32" s="516"/>
      <c r="C32" s="516"/>
      <c r="D32" s="516"/>
      <c r="E32" s="517"/>
      <c r="F32" s="517"/>
      <c r="G32" s="517"/>
      <c r="H32" s="517"/>
      <c r="I32" s="517"/>
      <c r="J32" s="517"/>
      <c r="K32" s="517"/>
      <c r="L32" s="517"/>
      <c r="M32" s="517"/>
      <c r="N32" s="517"/>
      <c r="O32" s="517"/>
      <c r="P32" s="517"/>
      <c r="Q32" s="517"/>
      <c r="R32" s="517"/>
      <c r="S32" s="517"/>
      <c r="T32" s="517"/>
      <c r="U32" s="517"/>
      <c r="V32" s="517"/>
    </row>
    <row r="33" spans="1:22">
      <c r="A33" s="435"/>
      <c r="B33" s="435"/>
      <c r="C33" s="435"/>
      <c r="D33" s="435"/>
      <c r="E33" s="436"/>
      <c r="F33" s="436"/>
      <c r="G33" s="436"/>
      <c r="H33" s="436"/>
      <c r="I33" s="436"/>
      <c r="J33" s="436"/>
      <c r="K33" s="436"/>
      <c r="L33" s="436"/>
      <c r="M33" s="436"/>
      <c r="N33" s="436"/>
      <c r="O33" s="436"/>
      <c r="P33" s="436"/>
      <c r="Q33" s="436"/>
      <c r="R33" s="436"/>
      <c r="S33" s="436"/>
      <c r="T33" s="436"/>
      <c r="U33" s="436"/>
      <c r="V33" s="436"/>
    </row>
    <row r="34" spans="1:22">
      <c r="A34" s="437" t="s">
        <v>176</v>
      </c>
      <c r="B34" s="435"/>
      <c r="C34" s="435"/>
      <c r="D34" s="435"/>
      <c r="E34" s="436"/>
      <c r="F34" s="436"/>
      <c r="G34" s="436"/>
      <c r="H34" s="436"/>
      <c r="I34" s="436"/>
      <c r="J34" s="436"/>
      <c r="K34" s="436"/>
      <c r="L34" s="436"/>
      <c r="M34" s="436"/>
      <c r="N34" s="436"/>
      <c r="O34" s="436"/>
      <c r="P34" s="436"/>
      <c r="Q34" s="436"/>
      <c r="R34" s="436"/>
      <c r="S34" s="436"/>
      <c r="T34" s="436"/>
      <c r="U34" s="436"/>
      <c r="V34" s="436"/>
    </row>
    <row r="35" spans="1:22">
      <c r="A35" s="516" t="s">
        <v>214</v>
      </c>
      <c r="B35" s="516"/>
      <c r="C35" s="516"/>
      <c r="D35" s="516"/>
      <c r="E35" s="517"/>
      <c r="F35" s="517"/>
      <c r="G35" s="517"/>
      <c r="H35" s="517"/>
      <c r="I35" s="517"/>
      <c r="J35" s="517"/>
      <c r="K35" s="517"/>
      <c r="L35" s="517"/>
      <c r="M35" s="432"/>
      <c r="N35" s="432"/>
      <c r="O35" s="432"/>
      <c r="P35" s="432"/>
      <c r="Q35" s="432"/>
      <c r="R35" s="432"/>
      <c r="S35" s="432"/>
      <c r="T35" s="432"/>
      <c r="U35" s="432"/>
      <c r="V35" s="432"/>
    </row>
    <row r="36" spans="1:22">
      <c r="A36" s="516" t="s">
        <v>215</v>
      </c>
      <c r="B36" s="516"/>
      <c r="C36" s="516"/>
      <c r="D36" s="516"/>
      <c r="E36" s="516"/>
      <c r="F36" s="516"/>
      <c r="G36" s="432"/>
      <c r="H36" s="432"/>
      <c r="I36" s="432"/>
      <c r="J36" s="432"/>
      <c r="K36" s="432"/>
      <c r="L36" s="432"/>
      <c r="M36" s="432"/>
      <c r="N36" s="432"/>
      <c r="O36" s="432"/>
      <c r="P36" s="432"/>
      <c r="Q36" s="432"/>
      <c r="R36" s="432"/>
      <c r="S36" s="432"/>
      <c r="T36" s="432"/>
      <c r="U36" s="432"/>
      <c r="V36" s="432"/>
    </row>
    <row r="37" spans="1:22">
      <c r="A37" s="516" t="s">
        <v>216</v>
      </c>
      <c r="B37" s="517"/>
      <c r="C37" s="517"/>
      <c r="D37" s="517"/>
      <c r="E37" s="517"/>
      <c r="F37" s="517"/>
      <c r="G37" s="517"/>
      <c r="H37" s="517"/>
      <c r="I37" s="517"/>
      <c r="J37" s="517"/>
      <c r="K37" s="517"/>
      <c r="L37" s="517"/>
      <c r="M37" s="517"/>
      <c r="N37" s="517"/>
      <c r="O37" s="517"/>
      <c r="P37" s="432"/>
      <c r="Q37" s="432"/>
      <c r="R37" s="432"/>
      <c r="S37" s="432"/>
      <c r="T37" s="432"/>
      <c r="U37" s="432"/>
      <c r="V37" s="432"/>
    </row>
    <row r="38" spans="1:22">
      <c r="A38" s="516" t="s">
        <v>217</v>
      </c>
      <c r="B38" s="516"/>
      <c r="C38" s="516"/>
      <c r="D38" s="516"/>
      <c r="E38" s="516"/>
      <c r="F38" s="516"/>
      <c r="G38" s="516"/>
      <c r="H38" s="516"/>
      <c r="I38" s="432"/>
      <c r="J38" s="432"/>
      <c r="K38" s="432"/>
      <c r="L38" s="432"/>
      <c r="M38" s="432"/>
      <c r="N38" s="432"/>
      <c r="O38" s="432"/>
      <c r="P38" s="432"/>
      <c r="Q38" s="432"/>
      <c r="R38" s="432"/>
      <c r="S38" s="432"/>
      <c r="T38" s="432"/>
      <c r="U38" s="432"/>
      <c r="V38" s="432"/>
    </row>
    <row r="39" spans="1:22">
      <c r="A39" s="435"/>
      <c r="B39" s="435"/>
      <c r="C39" s="435"/>
      <c r="D39" s="435"/>
      <c r="E39" s="435"/>
      <c r="F39" s="435"/>
      <c r="G39" s="435"/>
      <c r="H39" s="435"/>
      <c r="I39" s="432"/>
      <c r="J39" s="432"/>
      <c r="K39" s="432"/>
      <c r="L39" s="432"/>
      <c r="M39" s="432"/>
      <c r="N39" s="432"/>
      <c r="O39" s="432"/>
      <c r="P39" s="432"/>
      <c r="Q39" s="432"/>
      <c r="R39" s="432"/>
      <c r="S39" s="432"/>
      <c r="T39" s="432"/>
      <c r="U39" s="432"/>
      <c r="V39" s="432"/>
    </row>
    <row r="40" spans="1:22">
      <c r="A40" s="437" t="s">
        <v>177</v>
      </c>
      <c r="B40" s="435"/>
      <c r="C40" s="435"/>
      <c r="D40" s="435"/>
      <c r="E40" s="435"/>
      <c r="F40" s="435"/>
      <c r="G40" s="435"/>
      <c r="H40" s="435"/>
      <c r="I40" s="432"/>
      <c r="J40" s="432"/>
      <c r="K40" s="432"/>
      <c r="L40" s="432"/>
      <c r="M40" s="432"/>
      <c r="N40" s="432"/>
      <c r="O40" s="432"/>
      <c r="P40" s="432"/>
      <c r="Q40" s="432"/>
      <c r="R40" s="432"/>
      <c r="S40" s="432"/>
      <c r="T40" s="432"/>
      <c r="U40" s="432"/>
      <c r="V40" s="432"/>
    </row>
    <row r="41" spans="1:22">
      <c r="A41" s="516" t="s">
        <v>186</v>
      </c>
      <c r="B41" s="517"/>
      <c r="C41" s="517"/>
      <c r="D41" s="517"/>
      <c r="E41" s="432"/>
      <c r="F41" s="432"/>
      <c r="G41" s="432"/>
      <c r="H41" s="432"/>
      <c r="I41" s="432"/>
      <c r="J41" s="432"/>
      <c r="K41" s="432"/>
      <c r="L41" s="432"/>
      <c r="M41" s="432"/>
      <c r="N41" s="432"/>
      <c r="O41" s="432"/>
      <c r="P41" s="432"/>
      <c r="Q41" s="432"/>
      <c r="R41" s="432"/>
      <c r="S41" s="432"/>
      <c r="T41" s="432"/>
      <c r="U41" s="432"/>
      <c r="V41" s="432"/>
    </row>
    <row r="42" spans="1:22">
      <c r="A42" s="516" t="s">
        <v>185</v>
      </c>
      <c r="B42" s="516"/>
      <c r="C42" s="516"/>
      <c r="D42" s="516"/>
      <c r="E42" s="516"/>
      <c r="F42" s="516"/>
      <c r="G42" s="432"/>
      <c r="H42" s="432"/>
      <c r="I42" s="432"/>
      <c r="J42" s="432"/>
      <c r="K42" s="432"/>
      <c r="L42" s="432"/>
      <c r="M42" s="432"/>
      <c r="N42" s="432"/>
      <c r="O42" s="432"/>
      <c r="P42" s="432"/>
      <c r="Q42" s="432"/>
      <c r="R42" s="432"/>
      <c r="S42" s="432"/>
      <c r="T42" s="432"/>
      <c r="U42" s="432"/>
      <c r="V42" s="432"/>
    </row>
    <row r="43" spans="1:22">
      <c r="A43" s="516" t="s">
        <v>184</v>
      </c>
      <c r="B43" s="516"/>
      <c r="C43" s="516"/>
      <c r="D43" s="516"/>
      <c r="E43" s="516"/>
      <c r="F43" s="516"/>
      <c r="G43" s="516"/>
      <c r="H43" s="516"/>
      <c r="I43" s="516"/>
      <c r="J43" s="516"/>
      <c r="K43" s="516"/>
      <c r="L43" s="516"/>
      <c r="M43" s="516"/>
      <c r="N43" s="516"/>
      <c r="O43" s="516"/>
      <c r="P43" s="432"/>
      <c r="Q43" s="432"/>
      <c r="R43" s="432"/>
      <c r="S43" s="432"/>
      <c r="T43" s="432"/>
      <c r="U43" s="432"/>
      <c r="V43" s="432"/>
    </row>
    <row r="44" spans="1:22">
      <c r="A44" s="516" t="s">
        <v>183</v>
      </c>
      <c r="B44" s="517"/>
      <c r="C44" s="517"/>
      <c r="D44" s="517"/>
      <c r="E44" s="517"/>
      <c r="F44" s="517"/>
      <c r="G44" s="517"/>
      <c r="H44" s="517"/>
      <c r="I44" s="432"/>
      <c r="J44" s="432"/>
      <c r="K44" s="432"/>
      <c r="L44" s="432"/>
      <c r="M44" s="432"/>
      <c r="N44" s="432"/>
      <c r="O44" s="432"/>
      <c r="P44" s="432"/>
      <c r="Q44" s="432"/>
      <c r="R44" s="432"/>
      <c r="S44" s="432"/>
      <c r="T44" s="432"/>
      <c r="U44" s="432"/>
      <c r="V44" s="432"/>
    </row>
    <row r="45" spans="1:22">
      <c r="A45" s="435"/>
      <c r="B45" s="436"/>
      <c r="C45" s="436"/>
      <c r="D45" s="436"/>
      <c r="E45" s="436"/>
      <c r="F45" s="436"/>
      <c r="G45" s="436"/>
      <c r="H45" s="436"/>
      <c r="I45" s="432"/>
      <c r="J45" s="432"/>
      <c r="K45" s="432"/>
      <c r="L45" s="432"/>
      <c r="M45" s="432"/>
      <c r="N45" s="432"/>
      <c r="O45" s="432"/>
      <c r="P45" s="432"/>
      <c r="Q45" s="432"/>
      <c r="R45" s="432"/>
      <c r="S45" s="432"/>
      <c r="T45" s="432"/>
      <c r="U45" s="432"/>
      <c r="V45" s="432"/>
    </row>
    <row r="46" spans="1:22">
      <c r="A46" s="437" t="s">
        <v>178</v>
      </c>
      <c r="B46" s="436"/>
      <c r="C46" s="436"/>
      <c r="D46" s="436"/>
      <c r="E46" s="436"/>
      <c r="F46" s="436"/>
      <c r="G46" s="436"/>
      <c r="H46" s="436"/>
      <c r="I46" s="432"/>
      <c r="J46" s="432"/>
      <c r="K46" s="432"/>
      <c r="L46" s="432"/>
      <c r="M46" s="432"/>
      <c r="N46" s="432"/>
      <c r="O46" s="432"/>
      <c r="P46" s="432"/>
      <c r="Q46" s="432"/>
      <c r="R46" s="432"/>
      <c r="S46" s="432"/>
      <c r="T46" s="432"/>
      <c r="U46" s="432"/>
      <c r="V46" s="432"/>
    </row>
    <row r="47" spans="1:22">
      <c r="A47" s="516" t="s">
        <v>190</v>
      </c>
      <c r="B47" s="517"/>
      <c r="C47" s="517"/>
      <c r="D47" s="517"/>
      <c r="E47" s="432"/>
      <c r="F47" s="432"/>
      <c r="G47" s="432"/>
      <c r="H47" s="432"/>
      <c r="I47" s="432"/>
      <c r="J47" s="432"/>
      <c r="K47" s="432"/>
      <c r="L47" s="432"/>
      <c r="M47" s="432"/>
      <c r="N47" s="432"/>
      <c r="O47" s="432"/>
      <c r="P47" s="431"/>
      <c r="Q47" s="431"/>
      <c r="R47" s="431"/>
      <c r="S47" s="431"/>
      <c r="T47" s="431"/>
      <c r="U47" s="431"/>
      <c r="V47" s="431"/>
    </row>
    <row r="48" spans="1:22">
      <c r="A48" s="516" t="s">
        <v>189</v>
      </c>
      <c r="B48" s="516"/>
      <c r="C48" s="516"/>
      <c r="D48" s="516"/>
      <c r="E48" s="516"/>
      <c r="F48" s="516"/>
      <c r="G48" s="432"/>
      <c r="H48" s="432"/>
      <c r="I48" s="432"/>
      <c r="J48" s="432"/>
      <c r="K48" s="432"/>
      <c r="L48" s="432"/>
      <c r="M48" s="432"/>
      <c r="N48" s="432"/>
      <c r="O48" s="432"/>
      <c r="P48" s="431"/>
      <c r="Q48" s="431"/>
      <c r="R48" s="431"/>
      <c r="S48" s="431"/>
      <c r="T48" s="431"/>
      <c r="U48" s="431"/>
      <c r="V48" s="431"/>
    </row>
    <row r="49" spans="1:22">
      <c r="A49" s="516" t="s">
        <v>188</v>
      </c>
      <c r="B49" s="516"/>
      <c r="C49" s="516"/>
      <c r="D49" s="516"/>
      <c r="E49" s="516"/>
      <c r="F49" s="516"/>
      <c r="G49" s="516"/>
      <c r="H49" s="516"/>
      <c r="I49" s="516"/>
      <c r="J49" s="516"/>
      <c r="K49" s="516"/>
      <c r="L49" s="516"/>
      <c r="M49" s="516"/>
      <c r="N49" s="516"/>
      <c r="O49" s="516"/>
      <c r="P49" s="431"/>
      <c r="Q49" s="431"/>
      <c r="R49" s="431"/>
      <c r="S49" s="431"/>
      <c r="T49" s="431"/>
      <c r="U49" s="431"/>
      <c r="V49" s="431"/>
    </row>
    <row r="50" spans="1:22">
      <c r="A50" s="516" t="s">
        <v>187</v>
      </c>
      <c r="B50" s="517"/>
      <c r="C50" s="517"/>
      <c r="D50" s="517"/>
      <c r="E50" s="517"/>
      <c r="F50" s="517"/>
      <c r="G50" s="517"/>
      <c r="H50" s="517"/>
      <c r="I50" s="432"/>
      <c r="J50" s="432"/>
      <c r="K50" s="432"/>
      <c r="L50" s="432"/>
      <c r="M50" s="432"/>
      <c r="N50" s="432"/>
      <c r="O50" s="432"/>
      <c r="P50" s="431"/>
      <c r="Q50" s="431"/>
      <c r="R50" s="431"/>
      <c r="S50" s="431"/>
      <c r="T50" s="431"/>
      <c r="U50" s="431"/>
      <c r="V50" s="431"/>
    </row>
    <row r="51" spans="1:22">
      <c r="A51" s="435"/>
      <c r="B51" s="436"/>
      <c r="C51" s="436"/>
      <c r="D51" s="436"/>
      <c r="E51" s="436"/>
      <c r="F51" s="436"/>
      <c r="G51" s="436"/>
      <c r="H51" s="436"/>
      <c r="I51" s="432"/>
      <c r="J51" s="432"/>
      <c r="K51" s="432"/>
      <c r="L51" s="432"/>
      <c r="M51" s="432"/>
      <c r="N51" s="432"/>
      <c r="O51" s="432"/>
      <c r="P51" s="431"/>
      <c r="Q51" s="431"/>
      <c r="R51" s="431"/>
      <c r="S51" s="431"/>
      <c r="T51" s="431"/>
      <c r="U51" s="431"/>
      <c r="V51" s="431"/>
    </row>
    <row r="52" spans="1:22">
      <c r="A52" s="437" t="s">
        <v>179</v>
      </c>
      <c r="B52" s="436"/>
      <c r="C52" s="436"/>
      <c r="D52" s="436"/>
      <c r="E52" s="436"/>
      <c r="F52" s="436"/>
      <c r="G52" s="436"/>
      <c r="H52" s="436"/>
      <c r="I52" s="432"/>
      <c r="J52" s="432"/>
      <c r="K52" s="432"/>
      <c r="L52" s="432"/>
      <c r="M52" s="432"/>
      <c r="N52" s="432"/>
      <c r="O52" s="432"/>
      <c r="P52" s="431"/>
      <c r="Q52" s="431"/>
      <c r="R52" s="431"/>
      <c r="S52" s="431"/>
      <c r="T52" s="431"/>
      <c r="U52" s="431"/>
      <c r="V52" s="431"/>
    </row>
    <row r="53" spans="1:22">
      <c r="A53" s="516" t="s">
        <v>218</v>
      </c>
      <c r="B53" s="516"/>
      <c r="C53" s="516"/>
      <c r="D53" s="516"/>
      <c r="E53" s="517"/>
      <c r="F53" s="517"/>
      <c r="G53" s="517"/>
      <c r="H53" s="517"/>
      <c r="I53" s="517"/>
      <c r="J53" s="517"/>
      <c r="K53" s="517"/>
      <c r="L53" s="432"/>
      <c r="M53" s="432"/>
      <c r="N53" s="432"/>
      <c r="O53" s="432"/>
      <c r="P53" s="431"/>
      <c r="Q53" s="431"/>
      <c r="R53" s="431"/>
      <c r="S53" s="431"/>
      <c r="T53" s="431"/>
      <c r="U53" s="431"/>
      <c r="V53" s="431"/>
    </row>
    <row r="54" spans="1:22">
      <c r="A54" s="516" t="s">
        <v>219</v>
      </c>
      <c r="B54" s="516"/>
      <c r="C54" s="516"/>
      <c r="D54" s="516"/>
      <c r="E54" s="516"/>
      <c r="F54" s="516"/>
      <c r="G54" s="432"/>
      <c r="H54" s="432"/>
      <c r="I54" s="432"/>
      <c r="J54" s="432"/>
      <c r="K54" s="432"/>
      <c r="L54" s="432"/>
      <c r="M54" s="432"/>
      <c r="N54" s="432"/>
      <c r="O54" s="432"/>
      <c r="P54" s="431"/>
      <c r="Q54" s="431"/>
      <c r="R54" s="431"/>
      <c r="S54" s="431"/>
      <c r="T54" s="431"/>
      <c r="U54" s="431"/>
      <c r="V54" s="431"/>
    </row>
    <row r="55" spans="1:22">
      <c r="A55" s="516" t="s">
        <v>220</v>
      </c>
      <c r="B55" s="517"/>
      <c r="C55" s="517"/>
      <c r="D55" s="517"/>
      <c r="E55" s="517"/>
      <c r="F55" s="517"/>
      <c r="G55" s="517"/>
      <c r="H55" s="517"/>
      <c r="I55" s="517"/>
      <c r="J55" s="517"/>
      <c r="K55" s="517"/>
      <c r="L55" s="517"/>
      <c r="M55" s="517"/>
      <c r="N55" s="517"/>
      <c r="O55" s="517"/>
      <c r="P55" s="431"/>
      <c r="Q55" s="431"/>
      <c r="R55" s="431"/>
      <c r="S55" s="431"/>
      <c r="T55" s="431"/>
      <c r="U55" s="431"/>
      <c r="V55" s="431"/>
    </row>
    <row r="56" spans="1:22">
      <c r="A56" s="516" t="s">
        <v>221</v>
      </c>
      <c r="B56" s="517"/>
      <c r="C56" s="517"/>
      <c r="D56" s="517"/>
      <c r="E56" s="517"/>
      <c r="F56" s="517"/>
      <c r="G56" s="517"/>
      <c r="H56" s="517"/>
      <c r="I56" s="432"/>
      <c r="J56" s="432"/>
      <c r="K56" s="432"/>
      <c r="L56" s="432"/>
      <c r="M56" s="432"/>
      <c r="N56" s="432"/>
      <c r="O56" s="432"/>
      <c r="P56" s="431"/>
      <c r="Q56" s="431"/>
      <c r="R56" s="431"/>
      <c r="S56" s="431"/>
      <c r="T56" s="431"/>
      <c r="U56" s="431"/>
      <c r="V56" s="431"/>
    </row>
    <row r="57" spans="1:22">
      <c r="A57" s="435"/>
      <c r="B57" s="436"/>
      <c r="C57" s="436"/>
      <c r="D57" s="436"/>
      <c r="E57" s="436"/>
      <c r="F57" s="436"/>
      <c r="G57" s="436"/>
      <c r="H57" s="436"/>
      <c r="I57" s="432"/>
      <c r="J57" s="432"/>
      <c r="K57" s="432"/>
      <c r="L57" s="432"/>
      <c r="M57" s="432"/>
      <c r="N57" s="432"/>
      <c r="O57" s="432"/>
      <c r="P57" s="431"/>
      <c r="Q57" s="431"/>
      <c r="R57" s="431"/>
      <c r="S57" s="431"/>
      <c r="T57" s="431"/>
      <c r="U57" s="431"/>
      <c r="V57" s="431"/>
    </row>
    <row r="58" spans="1:22">
      <c r="A58" s="437" t="s">
        <v>180</v>
      </c>
      <c r="B58" s="436"/>
      <c r="C58" s="436"/>
      <c r="D58" s="436"/>
      <c r="E58" s="436"/>
      <c r="F58" s="436"/>
      <c r="G58" s="436"/>
      <c r="H58" s="436"/>
      <c r="I58" s="432"/>
      <c r="J58" s="432"/>
      <c r="K58" s="432"/>
      <c r="L58" s="432"/>
      <c r="M58" s="432"/>
      <c r="N58" s="432"/>
      <c r="O58" s="432"/>
      <c r="P58" s="431"/>
      <c r="Q58" s="431"/>
      <c r="R58" s="431"/>
      <c r="S58" s="431"/>
      <c r="T58" s="431"/>
      <c r="U58" s="431"/>
      <c r="V58" s="431"/>
    </row>
    <row r="59" spans="1:22">
      <c r="A59" s="516" t="s">
        <v>222</v>
      </c>
      <c r="B59" s="516"/>
      <c r="C59" s="516"/>
      <c r="D59" s="516"/>
      <c r="E59" s="517"/>
      <c r="F59" s="517"/>
      <c r="G59" s="517"/>
      <c r="H59" s="517"/>
      <c r="I59" s="517"/>
      <c r="J59" s="517"/>
      <c r="K59" s="517"/>
      <c r="L59" s="432"/>
      <c r="M59" s="432"/>
      <c r="N59" s="432"/>
      <c r="O59" s="432"/>
      <c r="P59" s="431"/>
      <c r="Q59" s="431"/>
      <c r="R59" s="431"/>
      <c r="S59" s="431"/>
      <c r="T59" s="431"/>
      <c r="U59" s="431"/>
      <c r="V59" s="431"/>
    </row>
    <row r="60" spans="1:22">
      <c r="A60" s="516" t="s">
        <v>223</v>
      </c>
      <c r="B60" s="516"/>
      <c r="C60" s="516"/>
      <c r="D60" s="516"/>
      <c r="E60" s="516"/>
      <c r="F60" s="516"/>
      <c r="G60" s="432"/>
      <c r="H60" s="432"/>
      <c r="I60" s="432"/>
      <c r="J60" s="432"/>
      <c r="K60" s="432"/>
      <c r="L60" s="432"/>
      <c r="M60" s="432"/>
      <c r="N60" s="432"/>
      <c r="O60" s="432"/>
      <c r="P60" s="431"/>
      <c r="Q60" s="431"/>
      <c r="R60" s="431"/>
      <c r="S60" s="431"/>
      <c r="T60" s="431"/>
      <c r="U60" s="431"/>
      <c r="V60" s="431"/>
    </row>
    <row r="61" spans="1:22">
      <c r="A61" s="516" t="s">
        <v>224</v>
      </c>
      <c r="B61" s="517"/>
      <c r="C61" s="517"/>
      <c r="D61" s="517"/>
      <c r="E61" s="517"/>
      <c r="F61" s="517"/>
      <c r="G61" s="517"/>
      <c r="H61" s="517"/>
      <c r="I61" s="517"/>
      <c r="J61" s="517"/>
      <c r="K61" s="517"/>
      <c r="L61" s="517"/>
      <c r="M61" s="517"/>
      <c r="N61" s="517"/>
      <c r="O61" s="517"/>
      <c r="P61" s="431"/>
      <c r="Q61" s="431"/>
      <c r="R61" s="431"/>
      <c r="S61" s="431"/>
      <c r="T61" s="431"/>
      <c r="U61" s="431"/>
      <c r="V61" s="431"/>
    </row>
    <row r="62" spans="1:22">
      <c r="A62" s="516" t="s">
        <v>225</v>
      </c>
      <c r="B62" s="517"/>
      <c r="C62" s="517"/>
      <c r="D62" s="517"/>
      <c r="E62" s="517"/>
      <c r="F62" s="517"/>
      <c r="G62" s="517"/>
      <c r="H62" s="517"/>
      <c r="I62" s="432"/>
      <c r="J62" s="432"/>
      <c r="K62" s="432"/>
      <c r="L62" s="432"/>
      <c r="M62" s="432"/>
      <c r="N62" s="432"/>
      <c r="O62" s="432"/>
      <c r="P62" s="431"/>
      <c r="Q62" s="431"/>
      <c r="R62" s="431"/>
      <c r="S62" s="431"/>
      <c r="T62" s="431"/>
      <c r="U62" s="431"/>
      <c r="V62" s="431"/>
    </row>
    <row r="63" spans="1:22">
      <c r="A63" s="435"/>
      <c r="B63" s="436"/>
      <c r="C63" s="436"/>
      <c r="D63" s="436"/>
      <c r="E63" s="436"/>
      <c r="F63" s="436"/>
      <c r="G63" s="436"/>
      <c r="H63" s="436"/>
      <c r="I63" s="432"/>
      <c r="J63" s="432"/>
      <c r="K63" s="432"/>
      <c r="L63" s="432"/>
      <c r="M63" s="432"/>
      <c r="N63" s="432"/>
      <c r="O63" s="432"/>
      <c r="P63" s="431"/>
      <c r="Q63" s="431"/>
      <c r="R63" s="431"/>
      <c r="S63" s="431"/>
      <c r="T63" s="431"/>
      <c r="U63" s="431"/>
      <c r="V63" s="431"/>
    </row>
    <row r="64" spans="1:22">
      <c r="A64" s="437"/>
      <c r="B64" s="436"/>
      <c r="C64" s="436"/>
      <c r="D64" s="436"/>
      <c r="E64" s="436"/>
      <c r="F64" s="436"/>
      <c r="G64" s="436"/>
      <c r="H64" s="436"/>
      <c r="I64" s="432"/>
      <c r="J64" s="432"/>
      <c r="K64" s="432"/>
      <c r="L64" s="432"/>
      <c r="M64" s="432"/>
      <c r="N64" s="432"/>
      <c r="O64" s="432"/>
      <c r="P64" s="431"/>
      <c r="Q64" s="431"/>
      <c r="R64" s="431"/>
      <c r="S64" s="431"/>
      <c r="T64" s="431"/>
      <c r="U64" s="431"/>
      <c r="V64" s="431"/>
    </row>
    <row r="65" spans="1:22">
      <c r="A65" s="516"/>
      <c r="B65" s="516"/>
      <c r="C65" s="516"/>
      <c r="D65" s="516"/>
      <c r="E65" s="517"/>
      <c r="F65" s="517"/>
      <c r="G65" s="517"/>
      <c r="H65" s="517"/>
      <c r="I65" s="517"/>
      <c r="J65" s="517"/>
      <c r="K65" s="517"/>
      <c r="L65" s="517"/>
      <c r="M65" s="432"/>
      <c r="N65" s="432"/>
      <c r="O65" s="432"/>
      <c r="P65" s="431"/>
      <c r="Q65" s="431"/>
      <c r="R65" s="431"/>
      <c r="S65" s="431"/>
      <c r="T65" s="431"/>
      <c r="U65" s="431"/>
      <c r="V65" s="431"/>
    </row>
    <row r="66" spans="1:22">
      <c r="A66" s="516"/>
      <c r="B66" s="516"/>
      <c r="C66" s="516"/>
      <c r="D66" s="516"/>
      <c r="E66" s="516"/>
      <c r="F66" s="516"/>
      <c r="G66" s="432"/>
      <c r="H66" s="432"/>
      <c r="I66" s="432"/>
      <c r="J66" s="432"/>
      <c r="K66" s="432"/>
      <c r="L66" s="432"/>
      <c r="M66" s="432"/>
      <c r="N66" s="432"/>
      <c r="O66" s="432"/>
      <c r="P66" s="431"/>
      <c r="Q66" s="431"/>
      <c r="R66" s="431"/>
      <c r="S66" s="431"/>
      <c r="T66" s="431"/>
      <c r="U66" s="431"/>
      <c r="V66" s="431"/>
    </row>
    <row r="67" spans="1:22">
      <c r="A67" s="516"/>
      <c r="B67" s="517"/>
      <c r="C67" s="517"/>
      <c r="D67" s="517"/>
      <c r="E67" s="517"/>
      <c r="F67" s="517"/>
      <c r="G67" s="517"/>
      <c r="H67" s="517"/>
      <c r="I67" s="517"/>
      <c r="J67" s="517"/>
      <c r="K67" s="517"/>
      <c r="L67" s="517"/>
      <c r="M67" s="517"/>
      <c r="N67" s="517"/>
      <c r="O67" s="517"/>
      <c r="P67" s="431"/>
      <c r="Q67" s="431"/>
      <c r="R67" s="431"/>
      <c r="S67" s="431"/>
      <c r="T67" s="431"/>
      <c r="U67" s="431"/>
      <c r="V67" s="431"/>
    </row>
    <row r="68" spans="1:22">
      <c r="A68" s="516"/>
      <c r="B68" s="517"/>
      <c r="C68" s="517"/>
      <c r="D68" s="517"/>
      <c r="E68" s="517"/>
      <c r="F68" s="517"/>
      <c r="G68" s="517"/>
      <c r="H68" s="517"/>
      <c r="I68" s="432"/>
      <c r="J68" s="432"/>
      <c r="K68" s="432"/>
      <c r="L68" s="432"/>
      <c r="M68" s="432"/>
      <c r="N68" s="432"/>
      <c r="O68" s="432"/>
      <c r="P68" s="431"/>
      <c r="Q68" s="431"/>
      <c r="R68" s="431"/>
      <c r="S68" s="431"/>
      <c r="T68" s="431"/>
      <c r="U68" s="431"/>
      <c r="V68" s="431"/>
    </row>
  </sheetData>
  <mergeCells count="43">
    <mergeCell ref="A68:H68"/>
    <mergeCell ref="A60:F60"/>
    <mergeCell ref="A61:O61"/>
    <mergeCell ref="A62:H62"/>
    <mergeCell ref="A65:L65"/>
    <mergeCell ref="A66:F66"/>
    <mergeCell ref="A67:O67"/>
    <mergeCell ref="A59:K59"/>
    <mergeCell ref="A42:F42"/>
    <mergeCell ref="A43:O43"/>
    <mergeCell ref="A44:H44"/>
    <mergeCell ref="A47:D47"/>
    <mergeCell ref="A48:F48"/>
    <mergeCell ref="A49:O49"/>
    <mergeCell ref="A50:H50"/>
    <mergeCell ref="A53:K53"/>
    <mergeCell ref="A54:F54"/>
    <mergeCell ref="A55:O55"/>
    <mergeCell ref="A56:H56"/>
    <mergeCell ref="A41:D41"/>
    <mergeCell ref="A20:H20"/>
    <mergeCell ref="A23:D23"/>
    <mergeCell ref="A24:F24"/>
    <mergeCell ref="A25:O25"/>
    <mergeCell ref="A26:H26"/>
    <mergeCell ref="A27:H27"/>
    <mergeCell ref="A32:V32"/>
    <mergeCell ref="A35:L35"/>
    <mergeCell ref="A36:F36"/>
    <mergeCell ref="A37:O37"/>
    <mergeCell ref="A38:H38"/>
    <mergeCell ref="A19:O19"/>
    <mergeCell ref="A2:E2"/>
    <mergeCell ref="A3:I3"/>
    <mergeCell ref="A4:E4"/>
    <mergeCell ref="A6:B6"/>
    <mergeCell ref="A7:J7"/>
    <mergeCell ref="A10:D10"/>
    <mergeCell ref="A11:F11"/>
    <mergeCell ref="A12:O12"/>
    <mergeCell ref="A13:H13"/>
    <mergeCell ref="A17:D17"/>
    <mergeCell ref="A18:F18"/>
  </mergeCells>
  <pageMargins left="0.5" right="0" top="0.5" bottom="0" header="0.5" footer="0"/>
  <pageSetup scale="34" orientation="portrait" r:id="rId1"/>
</worksheet>
</file>

<file path=xl/worksheets/sheet10.xml><?xml version="1.0" encoding="utf-8"?>
<worksheet xmlns="http://schemas.openxmlformats.org/spreadsheetml/2006/main" xmlns:r="http://schemas.openxmlformats.org/officeDocument/2006/relationships">
  <sheetPr codeName="Sheet42">
    <pageSetUpPr fitToPage="1"/>
  </sheetPr>
  <dimension ref="A1:D65"/>
  <sheetViews>
    <sheetView topLeftCell="A28" workbookViewId="0">
      <selection activeCell="G64" sqref="G64"/>
    </sheetView>
  </sheetViews>
  <sheetFormatPr defaultRowHeight="15"/>
  <cols>
    <col min="1" max="1" width="21" customWidth="1"/>
    <col min="2" max="3" width="16.7109375" customWidth="1"/>
    <col min="4" max="4" width="19.140625" customWidth="1"/>
  </cols>
  <sheetData>
    <row r="1" spans="1:4">
      <c r="A1" s="547" t="s">
        <v>305</v>
      </c>
      <c r="B1" s="547"/>
      <c r="C1" s="547"/>
      <c r="D1" s="547"/>
    </row>
    <row r="2" spans="1:4">
      <c r="A2" s="418"/>
      <c r="B2" s="419"/>
      <c r="C2" s="419"/>
      <c r="D2" s="419"/>
    </row>
    <row r="3" spans="1:4" ht="36">
      <c r="A3" s="420" t="s">
        <v>10</v>
      </c>
      <c r="B3" s="420" t="s">
        <v>0</v>
      </c>
      <c r="C3" s="420" t="s">
        <v>122</v>
      </c>
      <c r="D3" s="420" t="s">
        <v>123</v>
      </c>
    </row>
    <row r="4" spans="1:4">
      <c r="A4" s="421"/>
      <c r="B4" s="422"/>
      <c r="C4" s="422"/>
      <c r="D4" s="422"/>
    </row>
    <row r="5" spans="1:4">
      <c r="A5" s="423" t="s">
        <v>77</v>
      </c>
      <c r="B5" s="424">
        <f>IF(SUM(B6:B56)='Fed &amp; State Assistance'!B5+'Fed &amp; State Non-Assistance'!B5,SUM(B6:B56),"ERROR")</f>
        <v>28867299691</v>
      </c>
      <c r="C5" s="424">
        <f>IF(SUM(C6:C56)='Fed &amp; State Assistance'!B5,'Fed &amp; State Assistance'!B5,"ERROR")</f>
        <v>10094895776</v>
      </c>
      <c r="D5" s="424">
        <f>IF(SUM(D6:D56)='Fed &amp; State Non-Assistance'!B5,'Fed &amp; State Non-Assistance'!B5,"ERROR")</f>
        <v>18772403915</v>
      </c>
    </row>
    <row r="6" spans="1:4">
      <c r="A6" s="425" t="s">
        <v>11</v>
      </c>
      <c r="B6" s="424">
        <f>SUM(C6:D6)</f>
        <v>168393567</v>
      </c>
      <c r="C6" s="424">
        <f>'Fed &amp; State Assistance'!B6</f>
        <v>55824944</v>
      </c>
      <c r="D6" s="424">
        <f>'Fed &amp; State Non-Assistance'!B6</f>
        <v>112568623</v>
      </c>
    </row>
    <row r="7" spans="1:4">
      <c r="A7" s="425" t="s">
        <v>12</v>
      </c>
      <c r="B7" s="424">
        <f t="shared" ref="B7:B56" si="0">SUM(C7:D7)</f>
        <v>71922274</v>
      </c>
      <c r="C7" s="424">
        <f>'Fed &amp; State Assistance'!B7</f>
        <v>48523790</v>
      </c>
      <c r="D7" s="424">
        <f>'Fed &amp; State Non-Assistance'!B7</f>
        <v>23398484</v>
      </c>
    </row>
    <row r="8" spans="1:4">
      <c r="A8" s="425" t="s">
        <v>13</v>
      </c>
      <c r="B8" s="424">
        <f t="shared" si="0"/>
        <v>325893863</v>
      </c>
      <c r="C8" s="424">
        <f>'Fed &amp; State Assistance'!B8</f>
        <v>51126955</v>
      </c>
      <c r="D8" s="424">
        <f>'Fed &amp; State Non-Assistance'!B8</f>
        <v>274766908</v>
      </c>
    </row>
    <row r="9" spans="1:4">
      <c r="A9" s="425" t="s">
        <v>14</v>
      </c>
      <c r="B9" s="424">
        <f t="shared" si="0"/>
        <v>174595479</v>
      </c>
      <c r="C9" s="424">
        <f>'Fed &amp; State Assistance'!B9</f>
        <v>14576892</v>
      </c>
      <c r="D9" s="424">
        <f>'Fed &amp; State Non-Assistance'!B9</f>
        <v>160018587</v>
      </c>
    </row>
    <row r="10" spans="1:4">
      <c r="A10" s="425" t="s">
        <v>15</v>
      </c>
      <c r="B10" s="424">
        <f t="shared" si="0"/>
        <v>6115366791</v>
      </c>
      <c r="C10" s="424">
        <f>'Fed &amp; State Assistance'!B10</f>
        <v>3663375326</v>
      </c>
      <c r="D10" s="424">
        <f>'Fed &amp; State Non-Assistance'!B10</f>
        <v>2451991465</v>
      </c>
    </row>
    <row r="11" spans="1:4">
      <c r="A11" s="425" t="s">
        <v>16</v>
      </c>
      <c r="B11" s="424">
        <f t="shared" si="0"/>
        <v>306472672</v>
      </c>
      <c r="C11" s="424">
        <f>'Fed &amp; State Assistance'!B11</f>
        <v>74788483</v>
      </c>
      <c r="D11" s="424">
        <f>'Fed &amp; State Non-Assistance'!B11</f>
        <v>231684189</v>
      </c>
    </row>
    <row r="12" spans="1:4">
      <c r="A12" s="425" t="s">
        <v>17</v>
      </c>
      <c r="B12" s="424">
        <f t="shared" si="0"/>
        <v>466987848</v>
      </c>
      <c r="C12" s="424">
        <f>'Fed &amp; State Assistance'!B12</f>
        <v>85311483</v>
      </c>
      <c r="D12" s="424">
        <f>'Fed &amp; State Non-Assistance'!B12</f>
        <v>381676365</v>
      </c>
    </row>
    <row r="13" spans="1:4">
      <c r="A13" s="425" t="s">
        <v>18</v>
      </c>
      <c r="B13" s="424">
        <f t="shared" si="0"/>
        <v>88066769</v>
      </c>
      <c r="C13" s="424">
        <f>'Fed &amp; State Assistance'!B13</f>
        <v>15693787</v>
      </c>
      <c r="D13" s="424">
        <f>'Fed &amp; State Non-Assistance'!B13</f>
        <v>72372982</v>
      </c>
    </row>
    <row r="14" spans="1:4">
      <c r="A14" s="425" t="s">
        <v>19</v>
      </c>
      <c r="B14" s="424">
        <f t="shared" si="0"/>
        <v>170407886</v>
      </c>
      <c r="C14" s="424">
        <f>'Fed &amp; State Assistance'!B14</f>
        <v>37372461</v>
      </c>
      <c r="D14" s="424">
        <f>'Fed &amp; State Non-Assistance'!B14</f>
        <v>133035425</v>
      </c>
    </row>
    <row r="15" spans="1:4">
      <c r="A15" s="425" t="s">
        <v>20</v>
      </c>
      <c r="B15" s="424">
        <f t="shared" si="0"/>
        <v>813782221</v>
      </c>
      <c r="C15" s="424">
        <f>'Fed &amp; State Assistance'!B15</f>
        <v>183793501</v>
      </c>
      <c r="D15" s="424">
        <f>'Fed &amp; State Non-Assistance'!B15</f>
        <v>629988720</v>
      </c>
    </row>
    <row r="16" spans="1:4">
      <c r="A16" s="425" t="s">
        <v>21</v>
      </c>
      <c r="B16" s="424">
        <f t="shared" si="0"/>
        <v>522679427</v>
      </c>
      <c r="C16" s="424">
        <f>'Fed &amp; State Assistance'!B16</f>
        <v>76854665</v>
      </c>
      <c r="D16" s="424">
        <f>'Fed &amp; State Non-Assistance'!B16</f>
        <v>445824762</v>
      </c>
    </row>
    <row r="17" spans="1:4">
      <c r="A17" s="425" t="s">
        <v>22</v>
      </c>
      <c r="B17" s="424">
        <f t="shared" si="0"/>
        <v>242120272</v>
      </c>
      <c r="C17" s="424">
        <f>'Fed &amp; State Assistance'!B17</f>
        <v>70565630</v>
      </c>
      <c r="D17" s="424">
        <f>'Fed &amp; State Non-Assistance'!B17</f>
        <v>171554642</v>
      </c>
    </row>
    <row r="18" spans="1:4">
      <c r="A18" s="425" t="s">
        <v>23</v>
      </c>
      <c r="B18" s="424">
        <f t="shared" si="0"/>
        <v>33893537</v>
      </c>
      <c r="C18" s="424">
        <f>'Fed &amp; State Assistance'!B18</f>
        <v>7444300</v>
      </c>
      <c r="D18" s="424">
        <f>'Fed &amp; State Non-Assistance'!B18</f>
        <v>26449237</v>
      </c>
    </row>
    <row r="19" spans="1:4">
      <c r="A19" s="425" t="s">
        <v>24</v>
      </c>
      <c r="B19" s="424">
        <f t="shared" si="0"/>
        <v>1184511907</v>
      </c>
      <c r="C19" s="424">
        <f>'Fed &amp; State Assistance'!B19</f>
        <v>133004698</v>
      </c>
      <c r="D19" s="424">
        <f>'Fed &amp; State Non-Assistance'!B19</f>
        <v>1051507209</v>
      </c>
    </row>
    <row r="20" spans="1:4">
      <c r="A20" s="425" t="s">
        <v>25</v>
      </c>
      <c r="B20" s="424">
        <f t="shared" si="0"/>
        <v>222319316</v>
      </c>
      <c r="C20" s="424">
        <f>'Fed &amp; State Assistance'!B20</f>
        <v>40693945</v>
      </c>
      <c r="D20" s="424">
        <f>'Fed &amp; State Non-Assistance'!B20</f>
        <v>181625371</v>
      </c>
    </row>
    <row r="21" spans="1:4">
      <c r="A21" s="425" t="s">
        <v>26</v>
      </c>
      <c r="B21" s="424">
        <f t="shared" si="0"/>
        <v>190824351</v>
      </c>
      <c r="C21" s="424">
        <f>'Fed &amp; State Assistance'!B21</f>
        <v>79724515</v>
      </c>
      <c r="D21" s="424">
        <f>'Fed &amp; State Non-Assistance'!B21</f>
        <v>111099836</v>
      </c>
    </row>
    <row r="22" spans="1:4">
      <c r="A22" s="425" t="s">
        <v>27</v>
      </c>
      <c r="B22" s="424">
        <f t="shared" si="0"/>
        <v>159101842</v>
      </c>
      <c r="C22" s="424">
        <f>'Fed &amp; State Assistance'!B22</f>
        <v>59527765</v>
      </c>
      <c r="D22" s="424">
        <f>'Fed &amp; State Non-Assistance'!B22</f>
        <v>99574077</v>
      </c>
    </row>
    <row r="23" spans="1:4">
      <c r="A23" s="425" t="s">
        <v>28</v>
      </c>
      <c r="B23" s="424">
        <f t="shared" si="0"/>
        <v>259632263</v>
      </c>
      <c r="C23" s="424">
        <f>'Fed &amp; State Assistance'!B23</f>
        <v>158901482</v>
      </c>
      <c r="D23" s="424">
        <f>'Fed &amp; State Non-Assistance'!B23</f>
        <v>100730781</v>
      </c>
    </row>
    <row r="24" spans="1:4">
      <c r="A24" s="425" t="s">
        <v>29</v>
      </c>
      <c r="B24" s="424">
        <f t="shared" si="0"/>
        <v>244652270</v>
      </c>
      <c r="C24" s="424">
        <f>'Fed &amp; State Assistance'!B24</f>
        <v>19193615</v>
      </c>
      <c r="D24" s="424">
        <f>'Fed &amp; State Non-Assistance'!B24</f>
        <v>225458655</v>
      </c>
    </row>
    <row r="25" spans="1:4">
      <c r="A25" s="425" t="s">
        <v>30</v>
      </c>
      <c r="B25" s="424">
        <f t="shared" si="0"/>
        <v>114998911</v>
      </c>
      <c r="C25" s="424">
        <f>'Fed &amp; State Assistance'!B25</f>
        <v>85625257</v>
      </c>
      <c r="D25" s="424">
        <f>'Fed &amp; State Non-Assistance'!B25</f>
        <v>29373654</v>
      </c>
    </row>
    <row r="26" spans="1:4">
      <c r="A26" s="425" t="s">
        <v>31</v>
      </c>
      <c r="B26" s="424">
        <f t="shared" si="0"/>
        <v>546728083</v>
      </c>
      <c r="C26" s="424">
        <f>'Fed &amp; State Assistance'!B26</f>
        <v>141676510</v>
      </c>
      <c r="D26" s="424">
        <f>'Fed &amp; State Non-Assistance'!B26</f>
        <v>405051573</v>
      </c>
    </row>
    <row r="27" spans="1:4">
      <c r="A27" s="425" t="s">
        <v>32</v>
      </c>
      <c r="B27" s="424">
        <f t="shared" si="0"/>
        <v>1029478218</v>
      </c>
      <c r="C27" s="424">
        <f>'Fed &amp; State Assistance'!B27</f>
        <v>360013452</v>
      </c>
      <c r="D27" s="424">
        <f>'Fed &amp; State Non-Assistance'!B27</f>
        <v>669464766</v>
      </c>
    </row>
    <row r="28" spans="1:4">
      <c r="A28" s="425" t="s">
        <v>33</v>
      </c>
      <c r="B28" s="424">
        <f t="shared" si="0"/>
        <v>1506417836</v>
      </c>
      <c r="C28" s="424">
        <f>'Fed &amp; State Assistance'!B28</f>
        <v>253078451</v>
      </c>
      <c r="D28" s="424">
        <f>'Fed &amp; State Non-Assistance'!B28</f>
        <v>1253339385</v>
      </c>
    </row>
    <row r="29" spans="1:4">
      <c r="A29" s="425" t="s">
        <v>34</v>
      </c>
      <c r="B29" s="424">
        <f t="shared" si="0"/>
        <v>438366696</v>
      </c>
      <c r="C29" s="424">
        <f>'Fed &amp; State Assistance'!B29</f>
        <v>86447282</v>
      </c>
      <c r="D29" s="424">
        <f>'Fed &amp; State Non-Assistance'!B29</f>
        <v>351919414</v>
      </c>
    </row>
    <row r="30" spans="1:4">
      <c r="A30" s="425" t="s">
        <v>35</v>
      </c>
      <c r="B30" s="424">
        <f t="shared" si="0"/>
        <v>80534667</v>
      </c>
      <c r="C30" s="424">
        <f>'Fed &amp; State Assistance'!B30</f>
        <v>30000553</v>
      </c>
      <c r="D30" s="424">
        <f>'Fed &amp; State Non-Assistance'!B30</f>
        <v>50534114</v>
      </c>
    </row>
    <row r="31" spans="1:4">
      <c r="A31" s="425" t="s">
        <v>36</v>
      </c>
      <c r="B31" s="424">
        <f t="shared" si="0"/>
        <v>368340641</v>
      </c>
      <c r="C31" s="424">
        <f>'Fed &amp; State Assistance'!B31</f>
        <v>91913487</v>
      </c>
      <c r="D31" s="424">
        <f>'Fed &amp; State Non-Assistance'!B31</f>
        <v>276427154</v>
      </c>
    </row>
    <row r="32" spans="1:4">
      <c r="A32" s="425" t="s">
        <v>37</v>
      </c>
      <c r="B32" s="424">
        <f t="shared" si="0"/>
        <v>45127402</v>
      </c>
      <c r="C32" s="424">
        <f>'Fed &amp; State Assistance'!B32</f>
        <v>19350430</v>
      </c>
      <c r="D32" s="424">
        <f>'Fed &amp; State Non-Assistance'!B32</f>
        <v>25776972</v>
      </c>
    </row>
    <row r="33" spans="1:4">
      <c r="A33" s="425" t="s">
        <v>38</v>
      </c>
      <c r="B33" s="424">
        <f t="shared" si="0"/>
        <v>93396650</v>
      </c>
      <c r="C33" s="424">
        <f>'Fed &amp; State Assistance'!B33</f>
        <v>25441826</v>
      </c>
      <c r="D33" s="424">
        <f>'Fed &amp; State Non-Assistance'!B33</f>
        <v>67954824</v>
      </c>
    </row>
    <row r="34" spans="1:4">
      <c r="A34" s="425" t="s">
        <v>39</v>
      </c>
      <c r="B34" s="424">
        <f t="shared" si="0"/>
        <v>98196278</v>
      </c>
      <c r="C34" s="424">
        <f>'Fed &amp; State Assistance'!B34</f>
        <v>44357200</v>
      </c>
      <c r="D34" s="424">
        <f>'Fed &amp; State Non-Assistance'!B34</f>
        <v>53839078</v>
      </c>
    </row>
    <row r="35" spans="1:4">
      <c r="A35" s="425" t="s">
        <v>40</v>
      </c>
      <c r="B35" s="424">
        <f t="shared" si="0"/>
        <v>73934762</v>
      </c>
      <c r="C35" s="424">
        <f>'Fed &amp; State Assistance'!B35</f>
        <v>36613162</v>
      </c>
      <c r="D35" s="424">
        <f>'Fed &amp; State Non-Assistance'!B35</f>
        <v>37321600</v>
      </c>
    </row>
    <row r="36" spans="1:4">
      <c r="A36" s="425" t="s">
        <v>41</v>
      </c>
      <c r="B36" s="424">
        <f t="shared" si="0"/>
        <v>1036994382</v>
      </c>
      <c r="C36" s="424">
        <f>'Fed &amp; State Assistance'!B36</f>
        <v>244729774</v>
      </c>
      <c r="D36" s="424">
        <f>'Fed &amp; State Non-Assistance'!B36</f>
        <v>792264608</v>
      </c>
    </row>
    <row r="37" spans="1:4">
      <c r="A37" s="425" t="s">
        <v>42</v>
      </c>
      <c r="B37" s="424">
        <f t="shared" si="0"/>
        <v>182229930</v>
      </c>
      <c r="C37" s="424">
        <f>'Fed &amp; State Assistance'!B37</f>
        <v>63899945</v>
      </c>
      <c r="D37" s="424">
        <f>'Fed &amp; State Non-Assistance'!B37</f>
        <v>118329985</v>
      </c>
    </row>
    <row r="38" spans="1:4">
      <c r="A38" s="425" t="s">
        <v>43</v>
      </c>
      <c r="B38" s="424">
        <f t="shared" si="0"/>
        <v>4841951246</v>
      </c>
      <c r="C38" s="424">
        <f>'Fed &amp; State Assistance'!B38</f>
        <v>1702584835</v>
      </c>
      <c r="D38" s="424">
        <f>'Fed &amp; State Non-Assistance'!B38</f>
        <v>3139366411</v>
      </c>
    </row>
    <row r="39" spans="1:4">
      <c r="A39" s="425" t="s">
        <v>44</v>
      </c>
      <c r="B39" s="424">
        <f t="shared" si="0"/>
        <v>530537770</v>
      </c>
      <c r="C39" s="424">
        <f>'Fed &amp; State Assistance'!B39</f>
        <v>64597171</v>
      </c>
      <c r="D39" s="424">
        <f>'Fed &amp; State Non-Assistance'!B39</f>
        <v>465940599</v>
      </c>
    </row>
    <row r="40" spans="1:4">
      <c r="A40" s="425" t="s">
        <v>45</v>
      </c>
      <c r="B40" s="424">
        <f t="shared" si="0"/>
        <v>37338692</v>
      </c>
      <c r="C40" s="424">
        <f>'Fed &amp; State Assistance'!B40</f>
        <v>20961300</v>
      </c>
      <c r="D40" s="424">
        <f>'Fed &amp; State Non-Assistance'!B40</f>
        <v>16377392</v>
      </c>
    </row>
    <row r="41" spans="1:4">
      <c r="A41" s="425" t="s">
        <v>46</v>
      </c>
      <c r="B41" s="424">
        <f t="shared" si="0"/>
        <v>1040358151</v>
      </c>
      <c r="C41" s="424">
        <f>'Fed &amp; State Assistance'!B41</f>
        <v>370436698</v>
      </c>
      <c r="D41" s="424">
        <f>'Fed &amp; State Non-Assistance'!B41</f>
        <v>669921453</v>
      </c>
    </row>
    <row r="42" spans="1:4">
      <c r="A42" s="425" t="s">
        <v>47</v>
      </c>
      <c r="B42" s="424">
        <f t="shared" si="0"/>
        <v>148559348</v>
      </c>
      <c r="C42" s="424">
        <f>'Fed &amp; State Assistance'!B42</f>
        <v>69493617</v>
      </c>
      <c r="D42" s="424">
        <f>'Fed &amp; State Non-Assistance'!B42</f>
        <v>79065731</v>
      </c>
    </row>
    <row r="43" spans="1:4">
      <c r="A43" s="425" t="s">
        <v>48</v>
      </c>
      <c r="B43" s="424">
        <f t="shared" si="0"/>
        <v>344749684</v>
      </c>
      <c r="C43" s="424">
        <f>'Fed &amp; State Assistance'!B43</f>
        <v>172343709</v>
      </c>
      <c r="D43" s="424">
        <f>'Fed &amp; State Non-Assistance'!B43</f>
        <v>172405975</v>
      </c>
    </row>
    <row r="44" spans="1:4">
      <c r="A44" s="425" t="s">
        <v>49</v>
      </c>
      <c r="B44" s="424">
        <f t="shared" si="0"/>
        <v>904981027</v>
      </c>
      <c r="C44" s="424">
        <f>'Fed &amp; State Assistance'!B44</f>
        <v>302648585</v>
      </c>
      <c r="D44" s="424">
        <f>'Fed &amp; State Non-Assistance'!B44</f>
        <v>602332442</v>
      </c>
    </row>
    <row r="45" spans="1:4">
      <c r="A45" s="425" t="s">
        <v>50</v>
      </c>
      <c r="B45" s="424">
        <f t="shared" si="0"/>
        <v>142201667</v>
      </c>
      <c r="C45" s="424">
        <f>'Fed &amp; State Assistance'!B45</f>
        <v>38809793</v>
      </c>
      <c r="D45" s="424">
        <f>'Fed &amp; State Non-Assistance'!B45</f>
        <v>103391874</v>
      </c>
    </row>
    <row r="46" spans="1:4">
      <c r="A46" s="425" t="s">
        <v>51</v>
      </c>
      <c r="B46" s="424">
        <f t="shared" si="0"/>
        <v>148538270</v>
      </c>
      <c r="C46" s="424">
        <f>'Fed &amp; State Assistance'!B46</f>
        <v>33481302</v>
      </c>
      <c r="D46" s="424">
        <f>'Fed &amp; State Non-Assistance'!B46</f>
        <v>115056968</v>
      </c>
    </row>
    <row r="47" spans="1:4">
      <c r="A47" s="425" t="s">
        <v>52</v>
      </c>
      <c r="B47" s="424">
        <f t="shared" si="0"/>
        <v>27331954</v>
      </c>
      <c r="C47" s="424">
        <f>'Fed &amp; State Assistance'!B47</f>
        <v>19717894</v>
      </c>
      <c r="D47" s="424">
        <f>'Fed &amp; State Non-Assistance'!B47</f>
        <v>7614060</v>
      </c>
    </row>
    <row r="48" spans="1:4">
      <c r="A48" s="425" t="s">
        <v>53</v>
      </c>
      <c r="B48" s="424">
        <f t="shared" si="0"/>
        <v>340342279</v>
      </c>
      <c r="C48" s="424">
        <f>'Fed &amp; State Assistance'!B48</f>
        <v>164510227</v>
      </c>
      <c r="D48" s="424">
        <f>'Fed &amp; State Non-Assistance'!B48</f>
        <v>175832052</v>
      </c>
    </row>
    <row r="49" spans="1:4">
      <c r="A49" s="425" t="s">
        <v>54</v>
      </c>
      <c r="B49" s="424">
        <f t="shared" si="0"/>
        <v>880911345</v>
      </c>
      <c r="C49" s="424">
        <f>'Fed &amp; State Assistance'!B49</f>
        <v>148593124</v>
      </c>
      <c r="D49" s="424">
        <f>'Fed &amp; State Non-Assistance'!B49</f>
        <v>732318221</v>
      </c>
    </row>
    <row r="50" spans="1:4">
      <c r="A50" s="425" t="s">
        <v>55</v>
      </c>
      <c r="B50" s="424">
        <f t="shared" si="0"/>
        <v>96422648</v>
      </c>
      <c r="C50" s="424">
        <f>'Fed &amp; State Assistance'!B50</f>
        <v>31599381</v>
      </c>
      <c r="D50" s="424">
        <f>'Fed &amp; State Non-Assistance'!B50</f>
        <v>64823267</v>
      </c>
    </row>
    <row r="51" spans="1:4">
      <c r="A51" s="425" t="s">
        <v>56</v>
      </c>
      <c r="B51" s="424">
        <f t="shared" si="0"/>
        <v>68069903</v>
      </c>
      <c r="C51" s="424">
        <f>'Fed &amp; State Assistance'!B51</f>
        <v>26267740</v>
      </c>
      <c r="D51" s="424">
        <f>'Fed &amp; State Non-Assistance'!B51</f>
        <v>41802163</v>
      </c>
    </row>
    <row r="52" spans="1:4">
      <c r="A52" s="425" t="s">
        <v>57</v>
      </c>
      <c r="B52" s="424">
        <f t="shared" si="0"/>
        <v>272734583</v>
      </c>
      <c r="C52" s="424">
        <f>'Fed &amp; State Assistance'!B52</f>
        <v>104052002</v>
      </c>
      <c r="D52" s="424">
        <f>'Fed &amp; State Non-Assistance'!B52</f>
        <v>168682581</v>
      </c>
    </row>
    <row r="53" spans="1:4">
      <c r="A53" s="425" t="s">
        <v>58</v>
      </c>
      <c r="B53" s="424">
        <f t="shared" si="0"/>
        <v>977742101</v>
      </c>
      <c r="C53" s="424">
        <f>'Fed &amp; State Assistance'!B53</f>
        <v>242029894</v>
      </c>
      <c r="D53" s="424">
        <f>'Fed &amp; State Non-Assistance'!B53</f>
        <v>735712207</v>
      </c>
    </row>
    <row r="54" spans="1:4">
      <c r="A54" s="425" t="s">
        <v>59</v>
      </c>
      <c r="B54" s="424">
        <f t="shared" si="0"/>
        <v>133593982</v>
      </c>
      <c r="C54" s="424">
        <f>'Fed &amp; State Assistance'!B54</f>
        <v>75941461</v>
      </c>
      <c r="D54" s="424">
        <f>'Fed &amp; State Non-Assistance'!B54</f>
        <v>57652521</v>
      </c>
    </row>
    <row r="55" spans="1:4">
      <c r="A55" s="425" t="s">
        <v>60</v>
      </c>
      <c r="B55" s="424">
        <f t="shared" si="0"/>
        <v>525042852</v>
      </c>
      <c r="C55" s="424">
        <f>'Fed &amp; State Assistance'!B55</f>
        <v>137165025</v>
      </c>
      <c r="D55" s="424">
        <f>'Fed &amp; State Non-Assistance'!B55</f>
        <v>387877827</v>
      </c>
    </row>
    <row r="56" spans="1:4">
      <c r="A56" s="426" t="s">
        <v>61</v>
      </c>
      <c r="B56" s="424">
        <f t="shared" si="0"/>
        <v>29523178</v>
      </c>
      <c r="C56" s="424">
        <f>'Fed &amp; State Assistance'!B56</f>
        <v>10216452</v>
      </c>
      <c r="D56" s="424">
        <f>'Fed &amp; State Non-Assistance'!B56</f>
        <v>19306726</v>
      </c>
    </row>
    <row r="57" spans="1:4" ht="15" customHeight="1"/>
    <row r="58" spans="1:4">
      <c r="A58" s="504"/>
      <c r="B58" s="504"/>
      <c r="C58" s="504"/>
      <c r="D58" s="504"/>
    </row>
    <row r="59" spans="1:4">
      <c r="A59" s="504"/>
      <c r="B59" s="504"/>
      <c r="C59" s="504"/>
      <c r="D59" s="504"/>
    </row>
    <row r="60" spans="1:4">
      <c r="A60" s="504"/>
      <c r="B60" s="504"/>
      <c r="C60" s="504"/>
      <c r="D60" s="504"/>
    </row>
    <row r="61" spans="1:4">
      <c r="A61" s="504"/>
      <c r="B61" s="504"/>
      <c r="C61" s="504"/>
      <c r="D61" s="504"/>
    </row>
    <row r="62" spans="1:4">
      <c r="A62" s="504"/>
      <c r="B62" s="504"/>
      <c r="C62" s="504"/>
      <c r="D62" s="504"/>
    </row>
    <row r="63" spans="1:4">
      <c r="A63" s="504"/>
      <c r="B63" s="504"/>
      <c r="C63" s="504"/>
      <c r="D63" s="504"/>
    </row>
    <row r="64" spans="1:4">
      <c r="A64" s="500"/>
      <c r="B64" s="500"/>
      <c r="C64" s="500"/>
      <c r="D64" s="500"/>
    </row>
    <row r="65" spans="1:4">
      <c r="A65" s="500"/>
      <c r="B65" s="500"/>
      <c r="C65" s="500"/>
      <c r="D65" s="500"/>
    </row>
  </sheetData>
  <mergeCells count="1">
    <mergeCell ref="A1:D1"/>
  </mergeCells>
  <printOptions horizontalCentered="1"/>
  <pageMargins left="0.7" right="0.7" top="0.75" bottom="0.75" header="0.3" footer="0.3"/>
  <pageSetup scale="70" orientation="portrait" r:id="rId1"/>
</worksheet>
</file>

<file path=xl/worksheets/sheet100.xml><?xml version="1.0" encoding="utf-8"?>
<worksheet xmlns="http://schemas.openxmlformats.org/spreadsheetml/2006/main" xmlns:r="http://schemas.openxmlformats.org/officeDocument/2006/relationships">
  <sheetPr codeName="Sheet17">
    <tabColor rgb="FF00B05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101.xml><?xml version="1.0" encoding="utf-8"?>
<worksheet xmlns="http://schemas.openxmlformats.org/spreadsheetml/2006/main" xmlns:r="http://schemas.openxmlformats.org/officeDocument/2006/relationships">
  <sheetPr codeName="Sheet18">
    <pageSetUpPr fitToPage="1"/>
  </sheetPr>
  <dimension ref="A1:N60"/>
  <sheetViews>
    <sheetView topLeftCell="A34" zoomScaleNormal="100" workbookViewId="0">
      <selection activeCell="E63" sqref="E63"/>
    </sheetView>
  </sheetViews>
  <sheetFormatPr defaultRowHeight="15"/>
  <cols>
    <col min="1" max="1" width="21.85546875" customWidth="1"/>
    <col min="2" max="2" width="15" customWidth="1"/>
    <col min="3" max="3" width="16.5703125" customWidth="1"/>
    <col min="4" max="4" width="16.7109375" customWidth="1"/>
    <col min="5" max="5" width="15.42578125" customWidth="1"/>
    <col min="6" max="6" width="15.7109375" customWidth="1"/>
    <col min="7" max="7" width="15" customWidth="1"/>
    <col min="8" max="9" width="15.28515625" customWidth="1"/>
    <col min="10" max="11" width="15.140625" customWidth="1"/>
    <col min="14" max="14" width="12.140625" bestFit="1" customWidth="1"/>
  </cols>
  <sheetData>
    <row r="1" spans="1:14">
      <c r="A1" s="547" t="s">
        <v>222</v>
      </c>
      <c r="B1" s="547"/>
      <c r="C1" s="547"/>
      <c r="D1" s="547"/>
      <c r="E1" s="561"/>
      <c r="F1" s="561"/>
      <c r="G1" s="561"/>
      <c r="H1" s="561"/>
      <c r="I1" s="561"/>
      <c r="J1" s="534"/>
      <c r="K1" s="534"/>
    </row>
    <row r="2" spans="1:14" ht="15" customHeight="1">
      <c r="A2" s="41"/>
      <c r="B2" s="510"/>
      <c r="C2" s="64"/>
      <c r="D2" s="626" t="s">
        <v>90</v>
      </c>
      <c r="E2" s="629" t="s">
        <v>91</v>
      </c>
      <c r="F2" s="630"/>
      <c r="G2" s="593" t="s">
        <v>9</v>
      </c>
      <c r="H2" s="594"/>
      <c r="I2" s="595"/>
      <c r="J2" s="43"/>
      <c r="K2" s="45"/>
    </row>
    <row r="3" spans="1:14" ht="63" customHeight="1">
      <c r="A3" s="40" t="s">
        <v>10</v>
      </c>
      <c r="B3" s="511" t="s">
        <v>310</v>
      </c>
      <c r="C3" s="43" t="s">
        <v>302</v>
      </c>
      <c r="D3" s="627"/>
      <c r="E3" s="98" t="s">
        <v>92</v>
      </c>
      <c r="F3" s="100" t="s">
        <v>93</v>
      </c>
      <c r="G3" s="43" t="s">
        <v>7</v>
      </c>
      <c r="H3" s="40" t="s">
        <v>8</v>
      </c>
      <c r="I3" s="67" t="s">
        <v>1</v>
      </c>
      <c r="J3" s="43" t="s">
        <v>94</v>
      </c>
      <c r="K3" s="460" t="s">
        <v>95</v>
      </c>
    </row>
    <row r="4" spans="1:14" ht="15" customHeight="1">
      <c r="A4" s="40"/>
      <c r="B4" s="511"/>
      <c r="C4" s="43"/>
      <c r="D4" s="628"/>
      <c r="E4" s="101"/>
      <c r="F4" s="102"/>
      <c r="G4" s="44"/>
      <c r="H4" s="41"/>
      <c r="I4" s="70"/>
      <c r="J4" s="71"/>
      <c r="K4" s="72"/>
    </row>
    <row r="5" spans="1:14">
      <c r="A5" s="73" t="s">
        <v>77</v>
      </c>
      <c r="B5" s="512">
        <f>SUM(B6:B56)</f>
        <v>-164399913</v>
      </c>
      <c r="C5" s="512">
        <f>SUM(C6:C56)</f>
        <v>659921608</v>
      </c>
      <c r="D5" s="74">
        <f>SUM(C5+B5)</f>
        <v>495521695</v>
      </c>
      <c r="E5" s="99"/>
      <c r="F5" s="103"/>
      <c r="G5" s="75">
        <f>SUM(G6:G56)</f>
        <v>32814168</v>
      </c>
      <c r="H5" s="75">
        <f>SUM(H6:H56)</f>
        <v>54312534</v>
      </c>
      <c r="I5" s="77">
        <f>IF((G5+H5)=('ECF Assistance'!B5+'ECF-Non-Assistance'!B5), G5+H5,"ERROR")</f>
        <v>87126702</v>
      </c>
      <c r="J5" s="501">
        <f>SUM(J6:J56)</f>
        <v>101618816</v>
      </c>
      <c r="K5" s="111">
        <f>SUM(K6:K56)</f>
        <v>306776177</v>
      </c>
      <c r="N5" s="90"/>
    </row>
    <row r="6" spans="1:14">
      <c r="A6" s="79" t="s">
        <v>11</v>
      </c>
      <c r="B6" s="80">
        <v>0</v>
      </c>
      <c r="C6" s="80">
        <v>595409</v>
      </c>
      <c r="D6" s="74">
        <f t="shared" ref="D6:D56" si="0">SUM(C6+B6)</f>
        <v>595409</v>
      </c>
      <c r="E6" s="104"/>
      <c r="F6" s="103"/>
      <c r="G6" s="75">
        <v>0</v>
      </c>
      <c r="H6" s="75">
        <v>0</v>
      </c>
      <c r="I6" s="77">
        <f>IF((G6+H6)=('ECF Assistance'!B6+'ECF-Non-Assistance'!B6), G6+H6,"ERROR")</f>
        <v>0</v>
      </c>
      <c r="J6" s="501">
        <v>595409</v>
      </c>
      <c r="K6" s="111">
        <v>0</v>
      </c>
      <c r="N6" s="90"/>
    </row>
    <row r="7" spans="1:14">
      <c r="A7" s="79" t="s">
        <v>12</v>
      </c>
      <c r="B7" s="80">
        <v>0</v>
      </c>
      <c r="C7" s="80">
        <v>1100568</v>
      </c>
      <c r="D7" s="74">
        <f t="shared" si="0"/>
        <v>1100568</v>
      </c>
      <c r="E7" s="104"/>
      <c r="F7" s="103"/>
      <c r="G7" s="75">
        <v>1100568</v>
      </c>
      <c r="H7" s="75">
        <v>0</v>
      </c>
      <c r="I7" s="77">
        <f>IF((G7+H7)=('ECF Assistance'!B7+'ECF-Non-Assistance'!B7), G7+H7,"ERROR")</f>
        <v>1100568</v>
      </c>
      <c r="J7" s="501">
        <v>0</v>
      </c>
      <c r="K7" s="111">
        <v>0</v>
      </c>
      <c r="N7" s="90"/>
    </row>
    <row r="8" spans="1:14">
      <c r="A8" s="79" t="s">
        <v>13</v>
      </c>
      <c r="B8" s="80">
        <v>4225426</v>
      </c>
      <c r="C8" s="80">
        <v>0</v>
      </c>
      <c r="D8" s="74">
        <f t="shared" si="0"/>
        <v>4225426</v>
      </c>
      <c r="E8" s="104"/>
      <c r="F8" s="103"/>
      <c r="G8" s="75">
        <v>4225426</v>
      </c>
      <c r="H8" s="75">
        <v>0</v>
      </c>
      <c r="I8" s="77">
        <f>IF((G8+H8)=('ECF Assistance'!B8+'ECF-Non-Assistance'!B8), G8+H8,"ERROR")</f>
        <v>4225426</v>
      </c>
      <c r="J8" s="501">
        <v>0</v>
      </c>
      <c r="K8" s="111">
        <v>0</v>
      </c>
      <c r="N8" s="90"/>
    </row>
    <row r="9" spans="1:14">
      <c r="A9" s="79" t="s">
        <v>14</v>
      </c>
      <c r="B9" s="80">
        <v>0</v>
      </c>
      <c r="C9" s="80">
        <v>1534573</v>
      </c>
      <c r="D9" s="74">
        <f t="shared" si="0"/>
        <v>1534573</v>
      </c>
      <c r="E9" s="104"/>
      <c r="F9" s="103"/>
      <c r="G9" s="75">
        <v>0</v>
      </c>
      <c r="H9" s="75">
        <v>0</v>
      </c>
      <c r="I9" s="77">
        <f>IF((G9+H9)=('ECF Assistance'!B9+'ECF-Non-Assistance'!B9), G9+H9,"ERROR")</f>
        <v>0</v>
      </c>
      <c r="J9" s="501">
        <v>0</v>
      </c>
      <c r="K9" s="111">
        <v>1534573</v>
      </c>
      <c r="N9" s="90"/>
    </row>
    <row r="10" spans="1:14">
      <c r="A10" s="79" t="s">
        <v>15</v>
      </c>
      <c r="B10" s="80">
        <v>-34759942</v>
      </c>
      <c r="C10" s="80">
        <v>87181629</v>
      </c>
      <c r="D10" s="74">
        <f t="shared" si="0"/>
        <v>52421687</v>
      </c>
      <c r="E10" s="104"/>
      <c r="F10" s="103"/>
      <c r="G10" s="75">
        <v>0</v>
      </c>
      <c r="H10" s="75">
        <v>-10417</v>
      </c>
      <c r="I10" s="77">
        <f>IF((G10+H10)=('ECF Assistance'!B10+'ECF-Non-Assistance'!B10), G10+H10,"ERROR")</f>
        <v>-10417</v>
      </c>
      <c r="J10" s="501">
        <v>52421687</v>
      </c>
      <c r="K10" s="111">
        <v>10417</v>
      </c>
      <c r="N10" s="90"/>
    </row>
    <row r="11" spans="1:14">
      <c r="A11" s="79" t="s">
        <v>16</v>
      </c>
      <c r="B11" s="80">
        <v>0</v>
      </c>
      <c r="C11" s="80">
        <v>2300000</v>
      </c>
      <c r="D11" s="74">
        <f t="shared" si="0"/>
        <v>2300000</v>
      </c>
      <c r="E11" s="104"/>
      <c r="F11" s="103"/>
      <c r="G11" s="75">
        <v>2300000</v>
      </c>
      <c r="H11" s="75">
        <v>0</v>
      </c>
      <c r="I11" s="77">
        <f>IF((G11+H11)=('ECF Assistance'!B11+'ECF-Non-Assistance'!B11), G11+H11,"ERROR")</f>
        <v>2300000</v>
      </c>
      <c r="J11" s="501">
        <v>0</v>
      </c>
      <c r="K11" s="111">
        <v>0</v>
      </c>
      <c r="N11" s="90"/>
    </row>
    <row r="12" spans="1:14">
      <c r="A12" s="79" t="s">
        <v>17</v>
      </c>
      <c r="B12" s="80">
        <v>0</v>
      </c>
      <c r="C12" s="80">
        <v>7274130</v>
      </c>
      <c r="D12" s="74">
        <f t="shared" si="0"/>
        <v>7274130</v>
      </c>
      <c r="E12" s="104"/>
      <c r="F12" s="103"/>
      <c r="G12" s="75">
        <v>158121</v>
      </c>
      <c r="H12" s="75">
        <v>854838</v>
      </c>
      <c r="I12" s="77">
        <f>IF((G12+H12)=('ECF Assistance'!B12+'ECF-Non-Assistance'!B12), G12+H12,"ERROR")</f>
        <v>1012959</v>
      </c>
      <c r="J12" s="501">
        <v>0</v>
      </c>
      <c r="K12" s="111">
        <v>6261171</v>
      </c>
      <c r="N12" s="90"/>
    </row>
    <row r="13" spans="1:14">
      <c r="A13" s="79" t="s">
        <v>18</v>
      </c>
      <c r="B13" s="80">
        <v>0</v>
      </c>
      <c r="C13" s="80">
        <v>0</v>
      </c>
      <c r="D13" s="74">
        <f t="shared" si="0"/>
        <v>0</v>
      </c>
      <c r="E13" s="104"/>
      <c r="F13" s="103"/>
      <c r="G13" s="75">
        <v>0</v>
      </c>
      <c r="H13" s="75">
        <v>0</v>
      </c>
      <c r="I13" s="77">
        <f>IF((G13+H13)=('ECF Assistance'!B13+'ECF-Non-Assistance'!B13), G13+H13,"ERROR")</f>
        <v>0</v>
      </c>
      <c r="J13" s="501">
        <v>0</v>
      </c>
      <c r="K13" s="111">
        <v>0</v>
      </c>
      <c r="N13" s="90"/>
    </row>
    <row r="14" spans="1:14">
      <c r="A14" s="79" t="s">
        <v>19</v>
      </c>
      <c r="B14" s="80">
        <v>0</v>
      </c>
      <c r="C14" s="80">
        <v>22045627</v>
      </c>
      <c r="D14" s="74">
        <f t="shared" si="0"/>
        <v>22045627</v>
      </c>
      <c r="E14" s="104"/>
      <c r="F14" s="103"/>
      <c r="G14" s="75">
        <v>363717</v>
      </c>
      <c r="H14" s="75">
        <v>460000</v>
      </c>
      <c r="I14" s="77">
        <f>IF((G14+H14)=('ECF Assistance'!B14+'ECF-Non-Assistance'!B14), G14+H14,"ERROR")</f>
        <v>823717</v>
      </c>
      <c r="J14" s="501">
        <v>0</v>
      </c>
      <c r="K14" s="111">
        <v>21221910</v>
      </c>
      <c r="N14" s="90"/>
    </row>
    <row r="15" spans="1:14">
      <c r="A15" s="79" t="s">
        <v>20</v>
      </c>
      <c r="B15" s="80">
        <v>0</v>
      </c>
      <c r="C15" s="80">
        <v>87466821</v>
      </c>
      <c r="D15" s="74">
        <f t="shared" si="0"/>
        <v>87466821</v>
      </c>
      <c r="E15" s="104"/>
      <c r="F15" s="103"/>
      <c r="G15" s="75">
        <v>0</v>
      </c>
      <c r="H15" s="75">
        <v>0</v>
      </c>
      <c r="I15" s="77">
        <f>IF((G15+H15)=('ECF Assistance'!B15+'ECF-Non-Assistance'!B15), G15+H15,"ERROR")</f>
        <v>0</v>
      </c>
      <c r="J15" s="501">
        <v>0</v>
      </c>
      <c r="K15" s="111">
        <v>87466821</v>
      </c>
      <c r="N15" s="90"/>
    </row>
    <row r="16" spans="1:14">
      <c r="A16" s="79" t="s">
        <v>21</v>
      </c>
      <c r="B16" s="80">
        <v>0</v>
      </c>
      <c r="C16" s="80">
        <v>16353518</v>
      </c>
      <c r="D16" s="74">
        <f t="shared" si="0"/>
        <v>16353518</v>
      </c>
      <c r="E16" s="104"/>
      <c r="F16" s="103"/>
      <c r="G16" s="75">
        <v>0</v>
      </c>
      <c r="H16" s="75">
        <v>0</v>
      </c>
      <c r="I16" s="77">
        <f>IF((G16+H16)=('ECF Assistance'!B16+'ECF-Non-Assistance'!B16), G16+H16,"ERROR")</f>
        <v>0</v>
      </c>
      <c r="J16" s="501">
        <v>0</v>
      </c>
      <c r="K16" s="111">
        <v>16353518</v>
      </c>
      <c r="N16" s="90"/>
    </row>
    <row r="17" spans="1:14">
      <c r="A17" s="79" t="s">
        <v>22</v>
      </c>
      <c r="B17" s="80">
        <v>0</v>
      </c>
      <c r="C17" s="80">
        <v>0</v>
      </c>
      <c r="D17" s="74">
        <f t="shared" si="0"/>
        <v>0</v>
      </c>
      <c r="E17" s="104"/>
      <c r="F17" s="103"/>
      <c r="G17" s="75">
        <v>0</v>
      </c>
      <c r="H17" s="75">
        <v>0</v>
      </c>
      <c r="I17" s="77">
        <f>IF((G17+H17)=('ECF Assistance'!B17+'ECF-Non-Assistance'!B17), G17+H17,"ERROR")</f>
        <v>0</v>
      </c>
      <c r="J17" s="501">
        <v>0</v>
      </c>
      <c r="K17" s="111">
        <v>0</v>
      </c>
      <c r="N17" s="90"/>
    </row>
    <row r="18" spans="1:14">
      <c r="A18" s="79" t="s">
        <v>23</v>
      </c>
      <c r="B18" s="80">
        <v>0</v>
      </c>
      <c r="C18" s="80">
        <v>0</v>
      </c>
      <c r="D18" s="74">
        <f t="shared" si="0"/>
        <v>0</v>
      </c>
      <c r="E18" s="104"/>
      <c r="F18" s="103"/>
      <c r="G18" s="75">
        <v>0</v>
      </c>
      <c r="H18" s="75">
        <v>0</v>
      </c>
      <c r="I18" s="77">
        <f>IF((G18+H18)=('ECF Assistance'!B18+'ECF-Non-Assistance'!B18), G18+H18,"ERROR")</f>
        <v>0</v>
      </c>
      <c r="J18" s="501">
        <v>0</v>
      </c>
      <c r="K18" s="111">
        <v>0</v>
      </c>
      <c r="N18" s="90"/>
    </row>
    <row r="19" spans="1:14">
      <c r="A19" s="79" t="s">
        <v>24</v>
      </c>
      <c r="B19" s="80">
        <v>0</v>
      </c>
      <c r="C19" s="80">
        <v>57877644</v>
      </c>
      <c r="D19" s="74">
        <f t="shared" si="0"/>
        <v>57877644</v>
      </c>
      <c r="E19" s="104"/>
      <c r="F19" s="103"/>
      <c r="G19" s="75">
        <v>9879</v>
      </c>
      <c r="H19" s="75">
        <v>539020</v>
      </c>
      <c r="I19" s="77">
        <f>IF((G19+H19)=('ECF Assistance'!B19+'ECF-Non-Assistance'!B19), G19+H19,"ERROR")</f>
        <v>548899</v>
      </c>
      <c r="J19" s="501">
        <v>0</v>
      </c>
      <c r="K19" s="111">
        <v>57328745</v>
      </c>
      <c r="N19" s="90"/>
    </row>
    <row r="20" spans="1:14">
      <c r="A20" s="79" t="s">
        <v>25</v>
      </c>
      <c r="B20" s="80">
        <v>0</v>
      </c>
      <c r="C20" s="80">
        <v>21665185</v>
      </c>
      <c r="D20" s="74">
        <f t="shared" si="0"/>
        <v>21665185</v>
      </c>
      <c r="E20" s="104"/>
      <c r="F20" s="103"/>
      <c r="G20" s="75">
        <v>0</v>
      </c>
      <c r="H20" s="75">
        <v>0</v>
      </c>
      <c r="I20" s="77">
        <f>IF((G20+H20)=('ECF Assistance'!B20+'ECF-Non-Assistance'!B20), G20+H20,"ERROR")</f>
        <v>0</v>
      </c>
      <c r="J20" s="501">
        <v>0</v>
      </c>
      <c r="K20" s="111">
        <v>21665185</v>
      </c>
      <c r="N20" s="90"/>
    </row>
    <row r="21" spans="1:14">
      <c r="A21" s="79" t="s">
        <v>26</v>
      </c>
      <c r="B21" s="80">
        <v>0</v>
      </c>
      <c r="C21" s="80">
        <v>5394857</v>
      </c>
      <c r="D21" s="74">
        <f t="shared" si="0"/>
        <v>5394857</v>
      </c>
      <c r="E21" s="104"/>
      <c r="F21" s="103"/>
      <c r="G21" s="75">
        <v>5399580</v>
      </c>
      <c r="H21" s="75">
        <v>-4723</v>
      </c>
      <c r="I21" s="77">
        <f>IF((G21+H21)=('ECF Assistance'!B21+'ECF-Non-Assistance'!B21), G21+H21,"ERROR")</f>
        <v>5394857</v>
      </c>
      <c r="J21" s="501">
        <v>0</v>
      </c>
      <c r="K21" s="111">
        <v>0</v>
      </c>
      <c r="N21" s="90"/>
    </row>
    <row r="22" spans="1:14">
      <c r="A22" s="79" t="s">
        <v>27</v>
      </c>
      <c r="B22" s="80">
        <v>0</v>
      </c>
      <c r="C22" s="80">
        <v>0</v>
      </c>
      <c r="D22" s="74">
        <f t="shared" si="0"/>
        <v>0</v>
      </c>
      <c r="E22" s="104"/>
      <c r="F22" s="103"/>
      <c r="G22" s="75">
        <v>0</v>
      </c>
      <c r="H22" s="75">
        <v>0</v>
      </c>
      <c r="I22" s="77">
        <f>IF((G22+H22)=('ECF Assistance'!B22+'ECF-Non-Assistance'!B22), G22+H22,"ERROR")</f>
        <v>0</v>
      </c>
      <c r="J22" s="501">
        <v>0</v>
      </c>
      <c r="K22" s="111">
        <v>0</v>
      </c>
      <c r="N22" s="90"/>
    </row>
    <row r="23" spans="1:14">
      <c r="A23" s="79" t="s">
        <v>28</v>
      </c>
      <c r="B23" s="80">
        <v>0</v>
      </c>
      <c r="C23" s="80">
        <v>7660682</v>
      </c>
      <c r="D23" s="74">
        <f t="shared" si="0"/>
        <v>7660682</v>
      </c>
      <c r="E23" s="104"/>
      <c r="F23" s="103"/>
      <c r="G23" s="75">
        <v>0</v>
      </c>
      <c r="H23" s="75">
        <v>-59470</v>
      </c>
      <c r="I23" s="77">
        <f>IF((G23+H23)=('ECF Assistance'!B23+'ECF-Non-Assistance'!B23), G23+H23,"ERROR")</f>
        <v>-59470</v>
      </c>
      <c r="J23" s="501">
        <v>0</v>
      </c>
      <c r="K23" s="111">
        <v>7720152</v>
      </c>
      <c r="N23" s="90"/>
    </row>
    <row r="24" spans="1:14">
      <c r="A24" s="79" t="s">
        <v>29</v>
      </c>
      <c r="B24" s="80">
        <v>-18246205</v>
      </c>
      <c r="C24" s="80">
        <v>39602871</v>
      </c>
      <c r="D24" s="74">
        <f t="shared" si="0"/>
        <v>21356666</v>
      </c>
      <c r="E24" s="104"/>
      <c r="F24" s="103"/>
      <c r="G24" s="75">
        <v>203558</v>
      </c>
      <c r="H24" s="75">
        <v>21153108</v>
      </c>
      <c r="I24" s="77">
        <f>IF((G24+H24)=('ECF Assistance'!B24+'ECF-Non-Assistance'!B24), G24+H24,"ERROR")</f>
        <v>21356666</v>
      </c>
      <c r="J24" s="501">
        <v>0</v>
      </c>
      <c r="K24" s="111">
        <v>0</v>
      </c>
      <c r="N24" s="90"/>
    </row>
    <row r="25" spans="1:14">
      <c r="A25" s="79" t="s">
        <v>30</v>
      </c>
      <c r="B25" s="80">
        <v>0</v>
      </c>
      <c r="C25" s="80">
        <v>0</v>
      </c>
      <c r="D25" s="74">
        <f t="shared" si="0"/>
        <v>0</v>
      </c>
      <c r="E25" s="104"/>
      <c r="F25" s="103"/>
      <c r="G25" s="75">
        <v>0</v>
      </c>
      <c r="H25" s="75">
        <v>0</v>
      </c>
      <c r="I25" s="77">
        <f>IF((G25+H25)=('ECF Assistance'!B25+'ECF-Non-Assistance'!B25), G25+H25,"ERROR")</f>
        <v>0</v>
      </c>
      <c r="J25" s="501">
        <v>0</v>
      </c>
      <c r="K25" s="111">
        <v>0</v>
      </c>
      <c r="N25" s="90"/>
    </row>
    <row r="26" spans="1:14">
      <c r="A26" s="79" t="s">
        <v>31</v>
      </c>
      <c r="B26" s="80">
        <v>0</v>
      </c>
      <c r="C26" s="80">
        <v>0</v>
      </c>
      <c r="D26" s="74">
        <f t="shared" si="0"/>
        <v>0</v>
      </c>
      <c r="E26" s="104"/>
      <c r="F26" s="103"/>
      <c r="G26" s="75">
        <v>0</v>
      </c>
      <c r="H26" s="75">
        <v>0</v>
      </c>
      <c r="I26" s="77">
        <f>IF((G26+H26)=('ECF Assistance'!B26+'ECF-Non-Assistance'!B26), G26+H26,"ERROR")</f>
        <v>0</v>
      </c>
      <c r="J26" s="501">
        <v>0</v>
      </c>
      <c r="K26" s="111">
        <v>0</v>
      </c>
      <c r="N26" s="90"/>
    </row>
    <row r="27" spans="1:14">
      <c r="A27" s="79" t="s">
        <v>32</v>
      </c>
      <c r="B27" s="80">
        <v>0</v>
      </c>
      <c r="C27" s="80">
        <v>0</v>
      </c>
      <c r="D27" s="74">
        <f t="shared" si="0"/>
        <v>0</v>
      </c>
      <c r="E27" s="104"/>
      <c r="F27" s="103"/>
      <c r="G27" s="75">
        <v>0</v>
      </c>
      <c r="H27" s="75">
        <v>0</v>
      </c>
      <c r="I27" s="77">
        <f>IF((G27+H27)=('ECF Assistance'!B27+'ECF-Non-Assistance'!B27), G27+H27,"ERROR")</f>
        <v>0</v>
      </c>
      <c r="J27" s="501">
        <v>0</v>
      </c>
      <c r="K27" s="111">
        <v>0</v>
      </c>
      <c r="N27" s="90"/>
    </row>
    <row r="28" spans="1:14">
      <c r="A28" s="79" t="s">
        <v>33</v>
      </c>
      <c r="B28" s="80">
        <v>0</v>
      </c>
      <c r="C28" s="80">
        <v>0</v>
      </c>
      <c r="D28" s="74">
        <f t="shared" si="0"/>
        <v>0</v>
      </c>
      <c r="E28" s="104"/>
      <c r="F28" s="103"/>
      <c r="G28" s="75">
        <v>0</v>
      </c>
      <c r="H28" s="75">
        <v>0</v>
      </c>
      <c r="I28" s="77">
        <f>IF((G28+H28)=('ECF Assistance'!B28+'ECF-Non-Assistance'!B28), G28+H28,"ERROR")</f>
        <v>0</v>
      </c>
      <c r="J28" s="501">
        <v>0</v>
      </c>
      <c r="K28" s="111">
        <v>0</v>
      </c>
      <c r="N28" s="90"/>
    </row>
    <row r="29" spans="1:14">
      <c r="A29" s="79" t="s">
        <v>34</v>
      </c>
      <c r="B29" s="80">
        <v>0</v>
      </c>
      <c r="C29" s="80">
        <v>16371422</v>
      </c>
      <c r="D29" s="74">
        <f t="shared" si="0"/>
        <v>16371422</v>
      </c>
      <c r="E29" s="104"/>
      <c r="F29" s="103"/>
      <c r="G29" s="75">
        <v>0</v>
      </c>
      <c r="H29" s="75">
        <v>6545630</v>
      </c>
      <c r="I29" s="77">
        <f>IF((G29+H29)=('ECF Assistance'!B29+'ECF-Non-Assistance'!B29), G29+H29,"ERROR")</f>
        <v>6545630</v>
      </c>
      <c r="J29" s="501">
        <v>0</v>
      </c>
      <c r="K29" s="111">
        <v>9825792</v>
      </c>
      <c r="N29" s="90"/>
    </row>
    <row r="30" spans="1:14">
      <c r="A30" s="79" t="s">
        <v>35</v>
      </c>
      <c r="B30" s="80">
        <v>0</v>
      </c>
      <c r="C30" s="80">
        <v>9133378</v>
      </c>
      <c r="D30" s="74">
        <f t="shared" si="0"/>
        <v>9133378</v>
      </c>
      <c r="E30" s="104"/>
      <c r="F30" s="103"/>
      <c r="G30" s="75">
        <v>0</v>
      </c>
      <c r="H30" s="75">
        <v>473098</v>
      </c>
      <c r="I30" s="77">
        <f>IF((G30+H30)=('ECF Assistance'!B30+'ECF-Non-Assistance'!B30), G30+H30,"ERROR")</f>
        <v>473098</v>
      </c>
      <c r="J30" s="501">
        <v>0</v>
      </c>
      <c r="K30" s="111">
        <v>8660280</v>
      </c>
      <c r="N30" s="90"/>
    </row>
    <row r="31" spans="1:14">
      <c r="A31" s="79" t="s">
        <v>36</v>
      </c>
      <c r="B31" s="80">
        <v>0</v>
      </c>
      <c r="C31" s="80">
        <v>8469500</v>
      </c>
      <c r="D31" s="74">
        <f t="shared" si="0"/>
        <v>8469500</v>
      </c>
      <c r="E31" s="104"/>
      <c r="F31" s="103"/>
      <c r="G31" s="75">
        <v>0</v>
      </c>
      <c r="H31" s="75">
        <v>2007415</v>
      </c>
      <c r="I31" s="77">
        <f>IF((G31+H31)=('ECF Assistance'!B31+'ECF-Non-Assistance'!B31), G31+H31,"ERROR")</f>
        <v>2007415</v>
      </c>
      <c r="J31" s="501">
        <v>0</v>
      </c>
      <c r="K31" s="111">
        <v>6462085</v>
      </c>
      <c r="N31" s="90"/>
    </row>
    <row r="32" spans="1:14">
      <c r="A32" s="79" t="s">
        <v>37</v>
      </c>
      <c r="B32" s="80">
        <v>0</v>
      </c>
      <c r="C32" s="80">
        <v>1137592</v>
      </c>
      <c r="D32" s="74">
        <f t="shared" si="0"/>
        <v>1137592</v>
      </c>
      <c r="E32" s="104"/>
      <c r="F32" s="103"/>
      <c r="G32" s="75">
        <v>-460781</v>
      </c>
      <c r="H32" s="75">
        <v>0</v>
      </c>
      <c r="I32" s="77">
        <f>IF((G32+H32)=('ECF Assistance'!B32+'ECF-Non-Assistance'!B32), G32+H32,"ERROR")</f>
        <v>-460781</v>
      </c>
      <c r="J32" s="501">
        <v>0</v>
      </c>
      <c r="K32" s="111">
        <v>1598373</v>
      </c>
      <c r="N32" s="90"/>
    </row>
    <row r="33" spans="1:14">
      <c r="A33" s="79" t="s">
        <v>38</v>
      </c>
      <c r="B33" s="80">
        <v>0</v>
      </c>
      <c r="C33" s="80">
        <v>6420940</v>
      </c>
      <c r="D33" s="74">
        <f t="shared" si="0"/>
        <v>6420940</v>
      </c>
      <c r="E33" s="104"/>
      <c r="F33" s="103"/>
      <c r="G33" s="75">
        <v>0</v>
      </c>
      <c r="H33" s="75">
        <v>6416651</v>
      </c>
      <c r="I33" s="77">
        <f>IF((G33+H33)=('ECF Assistance'!B33+'ECF-Non-Assistance'!B33), G33+H33,"ERROR")</f>
        <v>6416651</v>
      </c>
      <c r="J33" s="501">
        <v>4289</v>
      </c>
      <c r="K33" s="111">
        <v>0</v>
      </c>
      <c r="N33" s="90"/>
    </row>
    <row r="34" spans="1:14">
      <c r="A34" s="79" t="s">
        <v>39</v>
      </c>
      <c r="B34" s="80">
        <v>0</v>
      </c>
      <c r="C34" s="80">
        <v>0</v>
      </c>
      <c r="D34" s="74">
        <f t="shared" si="0"/>
        <v>0</v>
      </c>
      <c r="E34" s="104"/>
      <c r="F34" s="103"/>
      <c r="G34" s="75">
        <v>0</v>
      </c>
      <c r="H34" s="75">
        <v>0</v>
      </c>
      <c r="I34" s="77">
        <f>IF((G34+H34)=('ECF Assistance'!B34+'ECF-Non-Assistance'!B34), G34+H34,"ERROR")</f>
        <v>0</v>
      </c>
      <c r="J34" s="501">
        <v>0</v>
      </c>
      <c r="K34" s="111">
        <v>0</v>
      </c>
      <c r="N34" s="90"/>
    </row>
    <row r="35" spans="1:14">
      <c r="A35" s="79" t="s">
        <v>40</v>
      </c>
      <c r="B35" s="80">
        <v>0</v>
      </c>
      <c r="C35" s="80">
        <v>-240327</v>
      </c>
      <c r="D35" s="74">
        <f t="shared" si="0"/>
        <v>-240327</v>
      </c>
      <c r="E35" s="104"/>
      <c r="F35" s="103"/>
      <c r="G35" s="254">
        <v>0</v>
      </c>
      <c r="H35" s="254">
        <v>0</v>
      </c>
      <c r="I35" s="77">
        <f>IF((G35+H35)=('ECF Assistance'!B35+'ECF-Non-Assistance'!B35), G35+H35,"ERROR")</f>
        <v>0</v>
      </c>
      <c r="J35" s="501">
        <v>0</v>
      </c>
      <c r="K35" s="111">
        <v>-240327</v>
      </c>
      <c r="N35" s="90"/>
    </row>
    <row r="36" spans="1:14">
      <c r="A36" s="79" t="s">
        <v>41</v>
      </c>
      <c r="B36" s="80">
        <v>0</v>
      </c>
      <c r="C36" s="80">
        <v>0</v>
      </c>
      <c r="D36" s="74">
        <f t="shared" si="0"/>
        <v>0</v>
      </c>
      <c r="E36" s="104"/>
      <c r="F36" s="103"/>
      <c r="G36" s="254">
        <v>0</v>
      </c>
      <c r="H36" s="254">
        <v>0</v>
      </c>
      <c r="I36" s="77">
        <f>IF((G36+H36)=('ECF Assistance'!B36+'ECF-Non-Assistance'!B36), G36+H36,"ERROR")</f>
        <v>0</v>
      </c>
      <c r="J36" s="501">
        <v>0</v>
      </c>
      <c r="K36" s="111">
        <v>0</v>
      </c>
      <c r="N36" s="90"/>
    </row>
    <row r="37" spans="1:14">
      <c r="A37" s="79" t="s">
        <v>42</v>
      </c>
      <c r="B37" s="80">
        <v>0</v>
      </c>
      <c r="C37" s="80">
        <v>0</v>
      </c>
      <c r="D37" s="74">
        <f t="shared" si="0"/>
        <v>0</v>
      </c>
      <c r="E37" s="104"/>
      <c r="F37" s="103"/>
      <c r="G37" s="254">
        <v>0</v>
      </c>
      <c r="H37" s="254">
        <v>0</v>
      </c>
      <c r="I37" s="77">
        <f>IF((G37+H37)=('ECF Assistance'!B37+'ECF-Non-Assistance'!B37), G37+H37,"ERROR")</f>
        <v>0</v>
      </c>
      <c r="J37" s="501">
        <v>0</v>
      </c>
      <c r="K37" s="111">
        <v>0</v>
      </c>
      <c r="N37" s="90"/>
    </row>
    <row r="38" spans="1:14">
      <c r="A38" s="79" t="s">
        <v>43</v>
      </c>
      <c r="B38" s="80">
        <v>0</v>
      </c>
      <c r="C38" s="80">
        <v>10469925</v>
      </c>
      <c r="D38" s="74">
        <f t="shared" si="0"/>
        <v>10469925</v>
      </c>
      <c r="E38" s="104"/>
      <c r="F38" s="103"/>
      <c r="G38" s="254">
        <v>10481274</v>
      </c>
      <c r="H38" s="254">
        <v>-11349</v>
      </c>
      <c r="I38" s="77">
        <f>IF((G38+H38)=('ECF Assistance'!B38+'ECF-Non-Assistance'!B38), G38+H38,"ERROR")</f>
        <v>10469925</v>
      </c>
      <c r="J38" s="501">
        <v>0</v>
      </c>
      <c r="K38" s="111">
        <v>0</v>
      </c>
      <c r="N38" s="90"/>
    </row>
    <row r="39" spans="1:14">
      <c r="A39" s="79" t="s">
        <v>44</v>
      </c>
      <c r="B39" s="80">
        <v>0</v>
      </c>
      <c r="C39" s="80">
        <v>5093763</v>
      </c>
      <c r="D39" s="74">
        <f t="shared" si="0"/>
        <v>5093763</v>
      </c>
      <c r="E39" s="104"/>
      <c r="F39" s="103"/>
      <c r="G39" s="254">
        <v>1093059</v>
      </c>
      <c r="H39" s="254">
        <v>4000000</v>
      </c>
      <c r="I39" s="77">
        <f>IF((G39+H39)=('ECF Assistance'!B39+'ECF-Non-Assistance'!B39), G39+H39,"ERROR")</f>
        <v>5093059</v>
      </c>
      <c r="J39" s="501">
        <v>704</v>
      </c>
      <c r="K39" s="111">
        <v>0</v>
      </c>
      <c r="N39" s="90"/>
    </row>
    <row r="40" spans="1:14">
      <c r="A40" s="79" t="s">
        <v>45</v>
      </c>
      <c r="B40" s="80">
        <v>0</v>
      </c>
      <c r="C40" s="80">
        <v>4406844</v>
      </c>
      <c r="D40" s="74">
        <f t="shared" si="0"/>
        <v>4406844</v>
      </c>
      <c r="E40" s="104"/>
      <c r="F40" s="103"/>
      <c r="G40" s="254">
        <v>0</v>
      </c>
      <c r="H40" s="254">
        <v>0</v>
      </c>
      <c r="I40" s="77">
        <f>IF((G40+H40)=('ECF Assistance'!B40+'ECF-Non-Assistance'!B40), G40+H40,"ERROR")</f>
        <v>0</v>
      </c>
      <c r="J40" s="501">
        <v>0</v>
      </c>
      <c r="K40" s="111">
        <v>4406844</v>
      </c>
      <c r="N40" s="90"/>
    </row>
    <row r="41" spans="1:14">
      <c r="A41" s="79" t="s">
        <v>46</v>
      </c>
      <c r="B41" s="80">
        <v>0</v>
      </c>
      <c r="C41" s="80">
        <v>33574905</v>
      </c>
      <c r="D41" s="74">
        <f t="shared" si="0"/>
        <v>33574905</v>
      </c>
      <c r="E41" s="104"/>
      <c r="F41" s="103"/>
      <c r="G41" s="254">
        <v>1110938</v>
      </c>
      <c r="H41" s="254">
        <v>167567</v>
      </c>
      <c r="I41" s="77">
        <f>IF((G41+H41)=('ECF Assistance'!B41+'ECF-Non-Assistance'!B41), G41+H41,"ERROR")</f>
        <v>1278505</v>
      </c>
      <c r="J41" s="501">
        <v>0</v>
      </c>
      <c r="K41" s="111">
        <v>32296400</v>
      </c>
      <c r="N41" s="90"/>
    </row>
    <row r="42" spans="1:14">
      <c r="A42" s="79" t="s">
        <v>47</v>
      </c>
      <c r="B42" s="80">
        <v>0</v>
      </c>
      <c r="C42" s="80">
        <v>6748605</v>
      </c>
      <c r="D42" s="74">
        <f t="shared" si="0"/>
        <v>6748605</v>
      </c>
      <c r="E42" s="104"/>
      <c r="F42" s="103"/>
      <c r="G42" s="254">
        <v>0</v>
      </c>
      <c r="H42" s="254">
        <v>0</v>
      </c>
      <c r="I42" s="77">
        <f>IF((G42+H42)=('ECF Assistance'!B42+'ECF-Non-Assistance'!B42), G42+H42,"ERROR")</f>
        <v>0</v>
      </c>
      <c r="J42" s="501">
        <v>0</v>
      </c>
      <c r="K42" s="111">
        <v>6748605</v>
      </c>
      <c r="N42" s="90"/>
    </row>
    <row r="43" spans="1:14">
      <c r="A43" s="79" t="s">
        <v>48</v>
      </c>
      <c r="B43" s="80">
        <v>0</v>
      </c>
      <c r="C43" s="80">
        <v>0</v>
      </c>
      <c r="D43" s="74">
        <f t="shared" si="0"/>
        <v>0</v>
      </c>
      <c r="E43" s="104"/>
      <c r="F43" s="103"/>
      <c r="G43" s="254">
        <v>0</v>
      </c>
      <c r="H43" s="254">
        <v>0</v>
      </c>
      <c r="I43" s="77">
        <f>IF((G43+H43)=('ECF Assistance'!B43+'ECF-Non-Assistance'!B43), G43+H43,"ERROR")</f>
        <v>0</v>
      </c>
      <c r="J43" s="501">
        <v>0</v>
      </c>
      <c r="K43" s="111">
        <v>0</v>
      </c>
      <c r="N43" s="90"/>
    </row>
    <row r="44" spans="1:14">
      <c r="A44" s="79" t="s">
        <v>49</v>
      </c>
      <c r="B44" s="80">
        <v>0</v>
      </c>
      <c r="C44" s="80">
        <v>14105196</v>
      </c>
      <c r="D44" s="74">
        <f t="shared" si="0"/>
        <v>14105196</v>
      </c>
      <c r="E44" s="104"/>
      <c r="F44" s="103"/>
      <c r="G44" s="254">
        <v>0</v>
      </c>
      <c r="H44" s="254">
        <v>-57118</v>
      </c>
      <c r="I44" s="77">
        <f>IF((G44+H44)=('ECF Assistance'!B44+'ECF-Non-Assistance'!B44), G44+H44,"ERROR")</f>
        <v>-57118</v>
      </c>
      <c r="J44" s="501">
        <v>0</v>
      </c>
      <c r="K44" s="111">
        <v>14162314</v>
      </c>
      <c r="N44" s="90"/>
    </row>
    <row r="45" spans="1:14">
      <c r="A45" s="79" t="s">
        <v>50</v>
      </c>
      <c r="B45" s="80">
        <v>0</v>
      </c>
      <c r="C45" s="80">
        <v>1921121</v>
      </c>
      <c r="D45" s="74">
        <f t="shared" si="0"/>
        <v>1921121</v>
      </c>
      <c r="E45" s="104"/>
      <c r="F45" s="103"/>
      <c r="G45" s="254">
        <v>0</v>
      </c>
      <c r="H45" s="254">
        <v>317541</v>
      </c>
      <c r="I45" s="77">
        <f>IF((G45+H45)=('ECF Assistance'!B45+'ECF-Non-Assistance'!B45), G45+H45,"ERROR")</f>
        <v>317541</v>
      </c>
      <c r="J45" s="501">
        <v>1603580</v>
      </c>
      <c r="K45" s="111">
        <v>0</v>
      </c>
      <c r="N45" s="90"/>
    </row>
    <row r="46" spans="1:14">
      <c r="A46" s="79" t="s">
        <v>51</v>
      </c>
      <c r="B46" s="80">
        <v>0</v>
      </c>
      <c r="C46" s="80">
        <v>0</v>
      </c>
      <c r="D46" s="74">
        <f t="shared" si="0"/>
        <v>0</v>
      </c>
      <c r="E46" s="104"/>
      <c r="F46" s="103"/>
      <c r="G46" s="254">
        <v>0</v>
      </c>
      <c r="H46" s="254">
        <v>0</v>
      </c>
      <c r="I46" s="77">
        <f>IF((G46+H46)=('ECF Assistance'!B46+'ECF-Non-Assistance'!B46), G46+H46,"ERROR")</f>
        <v>0</v>
      </c>
      <c r="J46" s="501">
        <v>0</v>
      </c>
      <c r="K46" s="111">
        <v>0</v>
      </c>
      <c r="N46" s="90"/>
    </row>
    <row r="47" spans="1:14">
      <c r="A47" s="79" t="s">
        <v>52</v>
      </c>
      <c r="B47" s="80">
        <v>0</v>
      </c>
      <c r="C47" s="80">
        <v>3279605</v>
      </c>
      <c r="D47" s="74">
        <f t="shared" si="0"/>
        <v>3279605</v>
      </c>
      <c r="E47" s="104"/>
      <c r="F47" s="103"/>
      <c r="G47" s="254">
        <v>0</v>
      </c>
      <c r="H47" s="254">
        <v>0</v>
      </c>
      <c r="I47" s="77">
        <f>IF((G47+H47)=('ECF Assistance'!B47+'ECF-Non-Assistance'!B47), G47+H47,"ERROR")</f>
        <v>0</v>
      </c>
      <c r="J47" s="501">
        <v>0</v>
      </c>
      <c r="K47" s="111">
        <v>3279605</v>
      </c>
      <c r="N47" s="90"/>
    </row>
    <row r="48" spans="1:14">
      <c r="A48" s="79" t="s">
        <v>53</v>
      </c>
      <c r="B48" s="80">
        <v>0</v>
      </c>
      <c r="C48" s="80">
        <v>0</v>
      </c>
      <c r="D48" s="74">
        <f t="shared" si="0"/>
        <v>0</v>
      </c>
      <c r="E48" s="104"/>
      <c r="F48" s="103"/>
      <c r="G48" s="254">
        <v>0</v>
      </c>
      <c r="H48" s="254">
        <v>0</v>
      </c>
      <c r="I48" s="77">
        <f>IF((G48+H48)=('ECF Assistance'!B48+'ECF-Non-Assistance'!B48), G48+H48,"ERROR")</f>
        <v>0</v>
      </c>
      <c r="J48" s="501">
        <v>0</v>
      </c>
      <c r="K48" s="111">
        <v>0</v>
      </c>
      <c r="N48" s="90"/>
    </row>
    <row r="49" spans="1:14">
      <c r="A49" s="79" t="s">
        <v>54</v>
      </c>
      <c r="B49" s="80">
        <v>-115619192</v>
      </c>
      <c r="C49" s="80">
        <v>155410054</v>
      </c>
      <c r="D49" s="74">
        <f t="shared" si="0"/>
        <v>39790862</v>
      </c>
      <c r="E49" s="104"/>
      <c r="F49" s="103"/>
      <c r="G49" s="254">
        <v>22000</v>
      </c>
      <c r="H49" s="254">
        <v>2230139</v>
      </c>
      <c r="I49" s="77">
        <f>IF((G49+H49)=('ECF Assistance'!B49+'ECF-Non-Assistance'!B49), G49+H49,"ERROR")</f>
        <v>2252139</v>
      </c>
      <c r="J49" s="501">
        <v>37538723</v>
      </c>
      <c r="K49" s="111">
        <v>0</v>
      </c>
      <c r="N49" s="90"/>
    </row>
    <row r="50" spans="1:14">
      <c r="A50" s="79" t="s">
        <v>55</v>
      </c>
      <c r="B50" s="80">
        <v>0</v>
      </c>
      <c r="C50" s="80">
        <v>8910241</v>
      </c>
      <c r="D50" s="74">
        <f t="shared" si="0"/>
        <v>8910241</v>
      </c>
      <c r="E50" s="104"/>
      <c r="F50" s="103"/>
      <c r="G50" s="254">
        <v>6806829</v>
      </c>
      <c r="H50" s="254">
        <v>2103412</v>
      </c>
      <c r="I50" s="77">
        <f>IF((G50+H50)=('ECF Assistance'!B50+'ECF-Non-Assistance'!B50), G50+H50,"ERROR")</f>
        <v>8910241</v>
      </c>
      <c r="J50" s="501">
        <v>0</v>
      </c>
      <c r="K50" s="111">
        <v>0</v>
      </c>
      <c r="N50" s="90"/>
    </row>
    <row r="51" spans="1:14">
      <c r="A51" s="79" t="s">
        <v>56</v>
      </c>
      <c r="B51" s="80">
        <v>0</v>
      </c>
      <c r="C51" s="80">
        <v>0</v>
      </c>
      <c r="D51" s="74">
        <f t="shared" si="0"/>
        <v>0</v>
      </c>
      <c r="E51" s="104"/>
      <c r="F51" s="103"/>
      <c r="G51" s="75">
        <v>0</v>
      </c>
      <c r="H51" s="75">
        <v>0</v>
      </c>
      <c r="I51" s="77">
        <f>IF((G51+H51)=('ECF Assistance'!B51+'ECF-Non-Assistance'!B51), G51+H51,"ERROR")</f>
        <v>0</v>
      </c>
      <c r="J51" s="501">
        <v>0</v>
      </c>
      <c r="K51" s="111">
        <v>0</v>
      </c>
      <c r="N51" s="90"/>
    </row>
    <row r="52" spans="1:14">
      <c r="A52" s="79" t="s">
        <v>57</v>
      </c>
      <c r="B52" s="80">
        <v>0</v>
      </c>
      <c r="C52" s="80">
        <v>13714</v>
      </c>
      <c r="D52" s="74">
        <f t="shared" si="0"/>
        <v>13714</v>
      </c>
      <c r="E52" s="104"/>
      <c r="F52" s="103"/>
      <c r="G52" s="75">
        <v>0</v>
      </c>
      <c r="H52" s="75">
        <v>0</v>
      </c>
      <c r="I52" s="77">
        <f>IF((G52+H52)=('ECF Assistance'!B52+'ECF-Non-Assistance'!B52), G52+H52,"ERROR")</f>
        <v>0</v>
      </c>
      <c r="J52" s="501">
        <v>0</v>
      </c>
      <c r="K52" s="111">
        <v>13714</v>
      </c>
      <c r="N52" s="90"/>
    </row>
    <row r="53" spans="1:14">
      <c r="A53" s="79" t="s">
        <v>58</v>
      </c>
      <c r="B53" s="80">
        <v>0</v>
      </c>
      <c r="C53" s="80">
        <v>0</v>
      </c>
      <c r="D53" s="74">
        <f t="shared" si="0"/>
        <v>0</v>
      </c>
      <c r="E53" s="104"/>
      <c r="F53" s="103"/>
      <c r="G53" s="75">
        <v>0</v>
      </c>
      <c r="H53" s="75">
        <v>0</v>
      </c>
      <c r="I53" s="77">
        <f>IF((G53+H53)=('ECF Assistance'!B53+'ECF-Non-Assistance'!B53), G53+H53,"ERROR")</f>
        <v>0</v>
      </c>
      <c r="J53" s="501">
        <v>0</v>
      </c>
      <c r="K53" s="111">
        <v>0</v>
      </c>
      <c r="N53" s="90"/>
    </row>
    <row r="54" spans="1:14">
      <c r="A54" s="79" t="s">
        <v>59</v>
      </c>
      <c r="B54" s="80">
        <v>0</v>
      </c>
      <c r="C54" s="80">
        <v>9443281</v>
      </c>
      <c r="D54" s="74">
        <f t="shared" si="0"/>
        <v>9443281</v>
      </c>
      <c r="E54" s="104"/>
      <c r="F54" s="103"/>
      <c r="G54" s="75">
        <v>0</v>
      </c>
      <c r="H54" s="75">
        <v>-11143</v>
      </c>
      <c r="I54" s="77">
        <f>IF((G54+H54)=('ECF Assistance'!B54+'ECF-Non-Assistance'!B54), G54+H54,"ERROR")</f>
        <v>-11143</v>
      </c>
      <c r="J54" s="501">
        <v>9454424</v>
      </c>
      <c r="K54" s="111">
        <v>0</v>
      </c>
      <c r="N54" s="90"/>
    </row>
    <row r="55" spans="1:14">
      <c r="A55" s="79" t="s">
        <v>60</v>
      </c>
      <c r="B55" s="80">
        <v>0</v>
      </c>
      <c r="C55" s="80">
        <v>7198335</v>
      </c>
      <c r="D55" s="74">
        <f t="shared" si="0"/>
        <v>7198335</v>
      </c>
      <c r="E55" s="104"/>
      <c r="F55" s="103"/>
      <c r="G55" s="75">
        <v>0</v>
      </c>
      <c r="H55" s="75">
        <v>7198335</v>
      </c>
      <c r="I55" s="77">
        <f>IF((G55+H55)=('ECF Assistance'!B55+'ECF-Non-Assistance'!B55), G55+H55,"ERROR")</f>
        <v>7198335</v>
      </c>
      <c r="J55" s="501">
        <v>0</v>
      </c>
      <c r="K55" s="111">
        <v>0</v>
      </c>
      <c r="N55" s="90"/>
    </row>
    <row r="56" spans="1:14">
      <c r="A56" s="79" t="s">
        <v>61</v>
      </c>
      <c r="B56" s="80">
        <v>0</v>
      </c>
      <c r="C56" s="80">
        <v>0</v>
      </c>
      <c r="D56" s="74">
        <f t="shared" si="0"/>
        <v>0</v>
      </c>
      <c r="E56" s="104"/>
      <c r="F56" s="105"/>
      <c r="G56" s="75">
        <v>0</v>
      </c>
      <c r="H56" s="75">
        <v>0</v>
      </c>
      <c r="I56" s="77">
        <f>IF((G56+H56)=('ECF Assistance'!B56+'ECF-Non-Assistance'!B56), G56+H56,"ERROR")</f>
        <v>0</v>
      </c>
      <c r="J56" s="501">
        <v>0</v>
      </c>
      <c r="K56" s="111">
        <v>0</v>
      </c>
      <c r="N56" s="90"/>
    </row>
    <row r="58" spans="1:14" ht="15" customHeight="1">
      <c r="A58" s="631" t="s">
        <v>313</v>
      </c>
      <c r="B58" s="632"/>
      <c r="C58" s="632"/>
      <c r="D58" s="632"/>
      <c r="E58" s="632"/>
      <c r="F58" s="632"/>
      <c r="G58" s="632"/>
      <c r="H58" s="632"/>
      <c r="I58" s="632"/>
      <c r="J58" s="632"/>
      <c r="K58" s="633"/>
    </row>
    <row r="59" spans="1:14">
      <c r="A59" s="634"/>
      <c r="B59" s="635"/>
      <c r="C59" s="635"/>
      <c r="D59" s="635"/>
      <c r="E59" s="635"/>
      <c r="F59" s="635"/>
      <c r="G59" s="635"/>
      <c r="H59" s="635"/>
      <c r="I59" s="635"/>
      <c r="J59" s="635"/>
      <c r="K59" s="636"/>
    </row>
    <row r="60" spans="1:14">
      <c r="A60" s="50"/>
      <c r="B60" s="50"/>
      <c r="C60" s="50"/>
      <c r="D60" s="50"/>
      <c r="E60" s="50"/>
      <c r="F60" s="50"/>
      <c r="G60" s="50"/>
      <c r="H60" s="50"/>
      <c r="I60" s="50"/>
      <c r="J60" s="50"/>
      <c r="K60" s="50"/>
    </row>
  </sheetData>
  <mergeCells count="5">
    <mergeCell ref="A1:K1"/>
    <mergeCell ref="D2:D4"/>
    <mergeCell ref="E2:F2"/>
    <mergeCell ref="G2:I2"/>
    <mergeCell ref="A58:K59"/>
  </mergeCells>
  <printOptions horizontalCentered="1"/>
  <pageMargins left="0" right="0" top="0" bottom="0" header="0" footer="0"/>
  <pageSetup scale="64" orientation="landscape" r:id="rId1"/>
</worksheet>
</file>

<file path=xl/worksheets/sheet102.xml><?xml version="1.0" encoding="utf-8"?>
<worksheet xmlns="http://schemas.openxmlformats.org/spreadsheetml/2006/main" xmlns:r="http://schemas.openxmlformats.org/officeDocument/2006/relationships">
  <sheetPr codeName="Sheet22">
    <pageSetUpPr fitToPage="1"/>
  </sheetPr>
  <dimension ref="A1:H60"/>
  <sheetViews>
    <sheetView workbookViewId="0">
      <selection activeCell="B58" sqref="B58:F60"/>
    </sheetView>
  </sheetViews>
  <sheetFormatPr defaultRowHeight="15"/>
  <cols>
    <col min="1" max="1" width="21.28515625" customWidth="1"/>
    <col min="2" max="2" width="18.140625" customWidth="1"/>
    <col min="3" max="3" width="15.28515625" customWidth="1"/>
    <col min="4" max="4" width="9.5703125" bestFit="1" customWidth="1"/>
    <col min="5" max="5" width="15.7109375" customWidth="1"/>
    <col min="6" max="6" width="12.42578125" customWidth="1"/>
  </cols>
  <sheetData>
    <row r="1" spans="1:8">
      <c r="A1" s="552" t="s">
        <v>223</v>
      </c>
      <c r="B1" s="558"/>
      <c r="C1" s="558"/>
      <c r="D1" s="558"/>
      <c r="E1" s="558"/>
      <c r="F1" s="559"/>
    </row>
    <row r="2" spans="1:8">
      <c r="A2" s="607" t="s">
        <v>10</v>
      </c>
      <c r="B2" s="51"/>
      <c r="C2" s="51"/>
      <c r="D2" s="51"/>
      <c r="E2" s="51"/>
      <c r="F2" s="51"/>
    </row>
    <row r="3" spans="1:8" ht="36">
      <c r="A3" s="607"/>
      <c r="B3" s="51" t="s">
        <v>74</v>
      </c>
      <c r="C3" s="51" t="s">
        <v>62</v>
      </c>
      <c r="D3" s="51" t="s">
        <v>63</v>
      </c>
      <c r="E3" s="51" t="s">
        <v>75</v>
      </c>
      <c r="F3" s="51" t="s">
        <v>76</v>
      </c>
    </row>
    <row r="4" spans="1:8">
      <c r="A4" s="607"/>
      <c r="B4" s="51"/>
      <c r="C4" s="51"/>
      <c r="D4" s="51"/>
      <c r="E4" s="51"/>
      <c r="F4" s="51"/>
    </row>
    <row r="5" spans="1:8">
      <c r="A5" s="81" t="s">
        <v>77</v>
      </c>
      <c r="B5" s="233">
        <f>SUM(B6:B56)</f>
        <v>32814168</v>
      </c>
      <c r="C5" s="233">
        <f>SUM(C6:C56)</f>
        <v>32804289</v>
      </c>
      <c r="D5" s="233">
        <f t="shared" ref="D5:F5" si="0">SUM(D6:D56)</f>
        <v>0</v>
      </c>
      <c r="E5" s="233">
        <f t="shared" si="0"/>
        <v>9879</v>
      </c>
      <c r="F5" s="233">
        <f t="shared" si="0"/>
        <v>0</v>
      </c>
      <c r="G5" s="50"/>
    </row>
    <row r="6" spans="1:8">
      <c r="A6" s="81" t="s">
        <v>11</v>
      </c>
      <c r="B6" s="233">
        <f>SUM(C6:F6)</f>
        <v>0</v>
      </c>
      <c r="C6" s="233">
        <v>0</v>
      </c>
      <c r="D6" s="233">
        <v>0</v>
      </c>
      <c r="E6" s="233">
        <v>0</v>
      </c>
      <c r="F6" s="233">
        <v>0</v>
      </c>
      <c r="G6" s="50"/>
      <c r="H6" s="90"/>
    </row>
    <row r="7" spans="1:8">
      <c r="A7" s="81" t="s">
        <v>12</v>
      </c>
      <c r="B7" s="233">
        <f t="shared" ref="B7:B56" si="1">SUM(C7:F7)</f>
        <v>1100568</v>
      </c>
      <c r="C7" s="233">
        <v>1100568</v>
      </c>
      <c r="D7" s="233">
        <v>0</v>
      </c>
      <c r="E7" s="233">
        <v>0</v>
      </c>
      <c r="F7" s="233">
        <v>0</v>
      </c>
      <c r="G7" s="50"/>
      <c r="H7" s="90"/>
    </row>
    <row r="8" spans="1:8">
      <c r="A8" s="81" t="s">
        <v>13</v>
      </c>
      <c r="B8" s="233">
        <f t="shared" si="1"/>
        <v>4225426</v>
      </c>
      <c r="C8" s="233">
        <v>4225426</v>
      </c>
      <c r="D8" s="233">
        <v>0</v>
      </c>
      <c r="E8" s="233">
        <v>0</v>
      </c>
      <c r="F8" s="233">
        <v>0</v>
      </c>
      <c r="G8" s="50"/>
      <c r="H8" s="90"/>
    </row>
    <row r="9" spans="1:8">
      <c r="A9" s="81" t="s">
        <v>14</v>
      </c>
      <c r="B9" s="233">
        <f t="shared" si="1"/>
        <v>0</v>
      </c>
      <c r="C9" s="233">
        <v>0</v>
      </c>
      <c r="D9" s="233">
        <v>0</v>
      </c>
      <c r="E9" s="233">
        <v>0</v>
      </c>
      <c r="F9" s="233">
        <v>0</v>
      </c>
      <c r="G9" s="50"/>
      <c r="H9" s="90"/>
    </row>
    <row r="10" spans="1:8">
      <c r="A10" s="81" t="s">
        <v>15</v>
      </c>
      <c r="B10" s="233">
        <f t="shared" si="1"/>
        <v>0</v>
      </c>
      <c r="C10" s="233">
        <v>0</v>
      </c>
      <c r="D10" s="233">
        <v>0</v>
      </c>
      <c r="E10" s="233">
        <v>0</v>
      </c>
      <c r="F10" s="233">
        <v>0</v>
      </c>
      <c r="G10" s="50"/>
      <c r="H10" s="90"/>
    </row>
    <row r="11" spans="1:8">
      <c r="A11" s="81" t="s">
        <v>16</v>
      </c>
      <c r="B11" s="233">
        <f t="shared" si="1"/>
        <v>2300000</v>
      </c>
      <c r="C11" s="233">
        <v>2300000</v>
      </c>
      <c r="D11" s="233">
        <v>0</v>
      </c>
      <c r="E11" s="233">
        <v>0</v>
      </c>
      <c r="F11" s="233">
        <v>0</v>
      </c>
      <c r="G11" s="50"/>
      <c r="H11" s="90"/>
    </row>
    <row r="12" spans="1:8">
      <c r="A12" s="81" t="s">
        <v>17</v>
      </c>
      <c r="B12" s="233">
        <f t="shared" si="1"/>
        <v>158121</v>
      </c>
      <c r="C12" s="233">
        <v>158121</v>
      </c>
      <c r="D12" s="233">
        <v>0</v>
      </c>
      <c r="E12" s="233">
        <v>0</v>
      </c>
      <c r="F12" s="233">
        <v>0</v>
      </c>
      <c r="G12" s="50"/>
      <c r="H12" s="90"/>
    </row>
    <row r="13" spans="1:8">
      <c r="A13" s="81" t="s">
        <v>18</v>
      </c>
      <c r="B13" s="233">
        <f t="shared" si="1"/>
        <v>0</v>
      </c>
      <c r="C13" s="233">
        <v>0</v>
      </c>
      <c r="D13" s="233">
        <v>0</v>
      </c>
      <c r="E13" s="233">
        <v>0</v>
      </c>
      <c r="F13" s="233">
        <v>0</v>
      </c>
      <c r="G13" s="50"/>
      <c r="H13" s="90"/>
    </row>
    <row r="14" spans="1:8">
      <c r="A14" s="81" t="s">
        <v>19</v>
      </c>
      <c r="B14" s="233">
        <f t="shared" si="1"/>
        <v>363717</v>
      </c>
      <c r="C14" s="233">
        <v>363717</v>
      </c>
      <c r="D14" s="233">
        <v>0</v>
      </c>
      <c r="E14" s="233">
        <v>0</v>
      </c>
      <c r="F14" s="233">
        <v>0</v>
      </c>
      <c r="G14" s="50"/>
      <c r="H14" s="90"/>
    </row>
    <row r="15" spans="1:8">
      <c r="A15" s="81" t="s">
        <v>20</v>
      </c>
      <c r="B15" s="233">
        <f t="shared" si="1"/>
        <v>0</v>
      </c>
      <c r="C15" s="233">
        <v>0</v>
      </c>
      <c r="D15" s="233">
        <v>0</v>
      </c>
      <c r="E15" s="233">
        <v>0</v>
      </c>
      <c r="F15" s="233">
        <v>0</v>
      </c>
      <c r="G15" s="50"/>
      <c r="H15" s="90"/>
    </row>
    <row r="16" spans="1:8">
      <c r="A16" s="81" t="s">
        <v>21</v>
      </c>
      <c r="B16" s="233">
        <f t="shared" si="1"/>
        <v>0</v>
      </c>
      <c r="C16" s="233">
        <v>0</v>
      </c>
      <c r="D16" s="233">
        <v>0</v>
      </c>
      <c r="E16" s="233">
        <v>0</v>
      </c>
      <c r="F16" s="233">
        <v>0</v>
      </c>
      <c r="G16" s="50"/>
      <c r="H16" s="90"/>
    </row>
    <row r="17" spans="1:8">
      <c r="A17" s="81" t="s">
        <v>22</v>
      </c>
      <c r="B17" s="233">
        <f t="shared" si="1"/>
        <v>0</v>
      </c>
      <c r="C17" s="233">
        <v>0</v>
      </c>
      <c r="D17" s="233">
        <v>0</v>
      </c>
      <c r="E17" s="233">
        <v>0</v>
      </c>
      <c r="F17" s="233">
        <v>0</v>
      </c>
      <c r="G17" s="50"/>
      <c r="H17" s="90"/>
    </row>
    <row r="18" spans="1:8">
      <c r="A18" s="81" t="s">
        <v>23</v>
      </c>
      <c r="B18" s="233">
        <f t="shared" si="1"/>
        <v>0</v>
      </c>
      <c r="C18" s="233">
        <v>0</v>
      </c>
      <c r="D18" s="233">
        <v>0</v>
      </c>
      <c r="E18" s="233">
        <v>0</v>
      </c>
      <c r="F18" s="233">
        <v>0</v>
      </c>
      <c r="G18" s="50"/>
      <c r="H18" s="90"/>
    </row>
    <row r="19" spans="1:8">
      <c r="A19" s="81" t="s">
        <v>24</v>
      </c>
      <c r="B19" s="233">
        <f t="shared" si="1"/>
        <v>9879</v>
      </c>
      <c r="C19" s="233">
        <v>0</v>
      </c>
      <c r="D19" s="233">
        <v>0</v>
      </c>
      <c r="E19" s="233">
        <v>9879</v>
      </c>
      <c r="F19" s="233">
        <v>0</v>
      </c>
      <c r="G19" s="50"/>
      <c r="H19" s="90"/>
    </row>
    <row r="20" spans="1:8">
      <c r="A20" s="81" t="s">
        <v>25</v>
      </c>
      <c r="B20" s="233">
        <f t="shared" si="1"/>
        <v>0</v>
      </c>
      <c r="C20" s="233">
        <v>0</v>
      </c>
      <c r="D20" s="233">
        <v>0</v>
      </c>
      <c r="E20" s="233">
        <v>0</v>
      </c>
      <c r="F20" s="233">
        <v>0</v>
      </c>
      <c r="G20" s="50"/>
      <c r="H20" s="90"/>
    </row>
    <row r="21" spans="1:8">
      <c r="A21" s="81" t="s">
        <v>26</v>
      </c>
      <c r="B21" s="233">
        <f t="shared" si="1"/>
        <v>5399580</v>
      </c>
      <c r="C21" s="233">
        <v>5399580</v>
      </c>
      <c r="D21" s="233">
        <v>0</v>
      </c>
      <c r="E21" s="233">
        <v>0</v>
      </c>
      <c r="F21" s="233">
        <v>0</v>
      </c>
      <c r="G21" s="50"/>
      <c r="H21" s="90"/>
    </row>
    <row r="22" spans="1:8">
      <c r="A22" s="81" t="s">
        <v>27</v>
      </c>
      <c r="B22" s="233">
        <f t="shared" si="1"/>
        <v>0</v>
      </c>
      <c r="C22" s="233">
        <v>0</v>
      </c>
      <c r="D22" s="233">
        <v>0</v>
      </c>
      <c r="E22" s="233">
        <v>0</v>
      </c>
      <c r="F22" s="233">
        <v>0</v>
      </c>
      <c r="G22" s="50"/>
      <c r="H22" s="90"/>
    </row>
    <row r="23" spans="1:8">
      <c r="A23" s="81" t="s">
        <v>28</v>
      </c>
      <c r="B23" s="233">
        <f t="shared" si="1"/>
        <v>0</v>
      </c>
      <c r="C23" s="233">
        <v>0</v>
      </c>
      <c r="D23" s="233">
        <v>0</v>
      </c>
      <c r="E23" s="233">
        <v>0</v>
      </c>
      <c r="F23" s="233">
        <v>0</v>
      </c>
      <c r="G23" s="50"/>
      <c r="H23" s="90"/>
    </row>
    <row r="24" spans="1:8">
      <c r="A24" s="81" t="s">
        <v>29</v>
      </c>
      <c r="B24" s="233">
        <f t="shared" si="1"/>
        <v>203558</v>
      </c>
      <c r="C24" s="233">
        <v>203558</v>
      </c>
      <c r="D24" s="233">
        <v>0</v>
      </c>
      <c r="E24" s="233">
        <v>0</v>
      </c>
      <c r="F24" s="233">
        <v>0</v>
      </c>
      <c r="G24" s="50"/>
      <c r="H24" s="90"/>
    </row>
    <row r="25" spans="1:8">
      <c r="A25" s="81" t="s">
        <v>30</v>
      </c>
      <c r="B25" s="233">
        <f t="shared" si="1"/>
        <v>0</v>
      </c>
      <c r="C25" s="233">
        <v>0</v>
      </c>
      <c r="D25" s="233">
        <v>0</v>
      </c>
      <c r="E25" s="233">
        <v>0</v>
      </c>
      <c r="F25" s="233">
        <v>0</v>
      </c>
      <c r="G25" s="50"/>
      <c r="H25" s="90"/>
    </row>
    <row r="26" spans="1:8">
      <c r="A26" s="81" t="s">
        <v>31</v>
      </c>
      <c r="B26" s="233">
        <f t="shared" si="1"/>
        <v>0</v>
      </c>
      <c r="C26" s="233">
        <v>0</v>
      </c>
      <c r="D26" s="233">
        <v>0</v>
      </c>
      <c r="E26" s="233">
        <v>0</v>
      </c>
      <c r="F26" s="233">
        <v>0</v>
      </c>
      <c r="G26" s="50"/>
      <c r="H26" s="90"/>
    </row>
    <row r="27" spans="1:8">
      <c r="A27" s="81" t="s">
        <v>32</v>
      </c>
      <c r="B27" s="233">
        <f t="shared" si="1"/>
        <v>0</v>
      </c>
      <c r="C27" s="233">
        <v>0</v>
      </c>
      <c r="D27" s="233">
        <v>0</v>
      </c>
      <c r="E27" s="233">
        <v>0</v>
      </c>
      <c r="F27" s="233">
        <v>0</v>
      </c>
      <c r="G27" s="50"/>
      <c r="H27" s="90"/>
    </row>
    <row r="28" spans="1:8">
      <c r="A28" s="81" t="s">
        <v>33</v>
      </c>
      <c r="B28" s="233">
        <f t="shared" si="1"/>
        <v>0</v>
      </c>
      <c r="C28" s="233">
        <v>0</v>
      </c>
      <c r="D28" s="233">
        <v>0</v>
      </c>
      <c r="E28" s="233">
        <v>0</v>
      </c>
      <c r="F28" s="233">
        <v>0</v>
      </c>
      <c r="G28" s="50"/>
      <c r="H28" s="90"/>
    </row>
    <row r="29" spans="1:8">
      <c r="A29" s="81" t="s">
        <v>34</v>
      </c>
      <c r="B29" s="233">
        <f t="shared" si="1"/>
        <v>0</v>
      </c>
      <c r="C29" s="233">
        <v>0</v>
      </c>
      <c r="D29" s="233">
        <v>0</v>
      </c>
      <c r="E29" s="233">
        <v>0</v>
      </c>
      <c r="F29" s="233">
        <v>0</v>
      </c>
      <c r="G29" s="50"/>
      <c r="H29" s="90"/>
    </row>
    <row r="30" spans="1:8">
      <c r="A30" s="81" t="s">
        <v>35</v>
      </c>
      <c r="B30" s="233">
        <f t="shared" si="1"/>
        <v>0</v>
      </c>
      <c r="C30" s="233">
        <v>0</v>
      </c>
      <c r="D30" s="233">
        <v>0</v>
      </c>
      <c r="E30" s="233">
        <v>0</v>
      </c>
      <c r="F30" s="233">
        <v>0</v>
      </c>
      <c r="G30" s="50"/>
      <c r="H30" s="90"/>
    </row>
    <row r="31" spans="1:8">
      <c r="A31" s="81" t="s">
        <v>36</v>
      </c>
      <c r="B31" s="233">
        <f t="shared" si="1"/>
        <v>0</v>
      </c>
      <c r="C31" s="233">
        <v>0</v>
      </c>
      <c r="D31" s="233">
        <v>0</v>
      </c>
      <c r="E31" s="233">
        <v>0</v>
      </c>
      <c r="F31" s="233">
        <v>0</v>
      </c>
      <c r="G31" s="50"/>
      <c r="H31" s="90"/>
    </row>
    <row r="32" spans="1:8">
      <c r="A32" s="81" t="s">
        <v>37</v>
      </c>
      <c r="B32" s="233">
        <f t="shared" si="1"/>
        <v>-460781</v>
      </c>
      <c r="C32" s="233">
        <v>-460781</v>
      </c>
      <c r="D32" s="233">
        <v>0</v>
      </c>
      <c r="E32" s="233">
        <v>0</v>
      </c>
      <c r="F32" s="233">
        <v>0</v>
      </c>
      <c r="G32" s="50"/>
      <c r="H32" s="90"/>
    </row>
    <row r="33" spans="1:8">
      <c r="A33" s="81" t="s">
        <v>38</v>
      </c>
      <c r="B33" s="233">
        <f t="shared" si="1"/>
        <v>0</v>
      </c>
      <c r="C33" s="233">
        <v>0</v>
      </c>
      <c r="D33" s="233">
        <v>0</v>
      </c>
      <c r="E33" s="233">
        <v>0</v>
      </c>
      <c r="F33" s="233">
        <v>0</v>
      </c>
      <c r="G33" s="50"/>
      <c r="H33" s="90"/>
    </row>
    <row r="34" spans="1:8">
      <c r="A34" s="81" t="s">
        <v>39</v>
      </c>
      <c r="B34" s="233">
        <f t="shared" si="1"/>
        <v>0</v>
      </c>
      <c r="C34" s="233">
        <v>0</v>
      </c>
      <c r="D34" s="233">
        <v>0</v>
      </c>
      <c r="E34" s="233">
        <v>0</v>
      </c>
      <c r="F34" s="233">
        <v>0</v>
      </c>
      <c r="G34" s="50"/>
      <c r="H34" s="90"/>
    </row>
    <row r="35" spans="1:8">
      <c r="A35" s="81" t="s">
        <v>40</v>
      </c>
      <c r="B35" s="233">
        <f t="shared" si="1"/>
        <v>0</v>
      </c>
      <c r="C35" s="233">
        <v>0</v>
      </c>
      <c r="D35" s="233">
        <v>0</v>
      </c>
      <c r="E35" s="233">
        <v>0</v>
      </c>
      <c r="F35" s="233">
        <v>0</v>
      </c>
      <c r="G35" s="50"/>
      <c r="H35" s="90"/>
    </row>
    <row r="36" spans="1:8">
      <c r="A36" s="81" t="s">
        <v>41</v>
      </c>
      <c r="B36" s="233">
        <f t="shared" si="1"/>
        <v>0</v>
      </c>
      <c r="C36" s="233">
        <v>0</v>
      </c>
      <c r="D36" s="233">
        <v>0</v>
      </c>
      <c r="E36" s="233">
        <v>0</v>
      </c>
      <c r="F36" s="233">
        <v>0</v>
      </c>
      <c r="G36" s="50"/>
      <c r="H36" s="90"/>
    </row>
    <row r="37" spans="1:8">
      <c r="A37" s="81" t="s">
        <v>42</v>
      </c>
      <c r="B37" s="233">
        <f t="shared" si="1"/>
        <v>0</v>
      </c>
      <c r="C37" s="233">
        <v>0</v>
      </c>
      <c r="D37" s="233">
        <v>0</v>
      </c>
      <c r="E37" s="233">
        <v>0</v>
      </c>
      <c r="F37" s="233">
        <v>0</v>
      </c>
      <c r="G37" s="50"/>
      <c r="H37" s="90"/>
    </row>
    <row r="38" spans="1:8">
      <c r="A38" s="81" t="s">
        <v>43</v>
      </c>
      <c r="B38" s="233">
        <f t="shared" si="1"/>
        <v>10481274</v>
      </c>
      <c r="C38" s="233">
        <v>10481274</v>
      </c>
      <c r="D38" s="233">
        <v>0</v>
      </c>
      <c r="E38" s="233">
        <v>0</v>
      </c>
      <c r="F38" s="233">
        <v>0</v>
      </c>
      <c r="G38" s="50"/>
      <c r="H38" s="90"/>
    </row>
    <row r="39" spans="1:8">
      <c r="A39" s="81" t="s">
        <v>44</v>
      </c>
      <c r="B39" s="233">
        <f t="shared" si="1"/>
        <v>1093059</v>
      </c>
      <c r="C39" s="233">
        <v>1093059</v>
      </c>
      <c r="D39" s="233">
        <v>0</v>
      </c>
      <c r="E39" s="233">
        <v>0</v>
      </c>
      <c r="F39" s="233">
        <v>0</v>
      </c>
      <c r="G39" s="50"/>
      <c r="H39" s="90"/>
    </row>
    <row r="40" spans="1:8">
      <c r="A40" s="81" t="s">
        <v>45</v>
      </c>
      <c r="B40" s="233">
        <f t="shared" si="1"/>
        <v>0</v>
      </c>
      <c r="C40" s="233">
        <v>0</v>
      </c>
      <c r="D40" s="233">
        <v>0</v>
      </c>
      <c r="E40" s="233">
        <v>0</v>
      </c>
      <c r="F40" s="233">
        <v>0</v>
      </c>
      <c r="G40" s="50"/>
      <c r="H40" s="90"/>
    </row>
    <row r="41" spans="1:8">
      <c r="A41" s="82" t="s">
        <v>46</v>
      </c>
      <c r="B41" s="233">
        <f t="shared" si="1"/>
        <v>1110938</v>
      </c>
      <c r="C41" s="233">
        <v>1110938</v>
      </c>
      <c r="D41" s="233">
        <v>0</v>
      </c>
      <c r="E41" s="233">
        <v>0</v>
      </c>
      <c r="F41" s="233">
        <v>0</v>
      </c>
      <c r="G41" s="50"/>
      <c r="H41" s="90"/>
    </row>
    <row r="42" spans="1:8">
      <c r="A42" s="81" t="s">
        <v>47</v>
      </c>
      <c r="B42" s="233">
        <f t="shared" si="1"/>
        <v>0</v>
      </c>
      <c r="C42" s="233">
        <v>0</v>
      </c>
      <c r="D42" s="233">
        <v>0</v>
      </c>
      <c r="E42" s="233">
        <v>0</v>
      </c>
      <c r="F42" s="233">
        <v>0</v>
      </c>
      <c r="G42" s="50"/>
      <c r="H42" s="90"/>
    </row>
    <row r="43" spans="1:8">
      <c r="A43" s="81" t="s">
        <v>48</v>
      </c>
      <c r="B43" s="233">
        <f t="shared" si="1"/>
        <v>0</v>
      </c>
      <c r="C43" s="233">
        <v>0</v>
      </c>
      <c r="D43" s="233">
        <v>0</v>
      </c>
      <c r="E43" s="233">
        <v>0</v>
      </c>
      <c r="F43" s="233">
        <v>0</v>
      </c>
      <c r="G43" s="50"/>
      <c r="H43" s="90"/>
    </row>
    <row r="44" spans="1:8">
      <c r="A44" s="81" t="s">
        <v>49</v>
      </c>
      <c r="B44" s="233">
        <f t="shared" si="1"/>
        <v>0</v>
      </c>
      <c r="C44" s="233">
        <v>0</v>
      </c>
      <c r="D44" s="233">
        <v>0</v>
      </c>
      <c r="E44" s="233">
        <v>0</v>
      </c>
      <c r="F44" s="233">
        <v>0</v>
      </c>
      <c r="G44" s="50"/>
      <c r="H44" s="90"/>
    </row>
    <row r="45" spans="1:8">
      <c r="A45" s="81" t="s">
        <v>50</v>
      </c>
      <c r="B45" s="233">
        <f t="shared" si="1"/>
        <v>0</v>
      </c>
      <c r="C45" s="233">
        <v>0</v>
      </c>
      <c r="D45" s="233">
        <v>0</v>
      </c>
      <c r="E45" s="233">
        <v>0</v>
      </c>
      <c r="F45" s="233">
        <v>0</v>
      </c>
      <c r="G45" s="50"/>
      <c r="H45" s="90"/>
    </row>
    <row r="46" spans="1:8">
      <c r="A46" s="81" t="s">
        <v>51</v>
      </c>
      <c r="B46" s="233">
        <f t="shared" si="1"/>
        <v>0</v>
      </c>
      <c r="C46" s="233">
        <v>0</v>
      </c>
      <c r="D46" s="233">
        <v>0</v>
      </c>
      <c r="E46" s="233">
        <v>0</v>
      </c>
      <c r="F46" s="233">
        <v>0</v>
      </c>
      <c r="G46" s="50"/>
      <c r="H46" s="90"/>
    </row>
    <row r="47" spans="1:8">
      <c r="A47" s="81" t="s">
        <v>52</v>
      </c>
      <c r="B47" s="233">
        <f t="shared" si="1"/>
        <v>0</v>
      </c>
      <c r="C47" s="233">
        <v>0</v>
      </c>
      <c r="D47" s="233">
        <v>0</v>
      </c>
      <c r="E47" s="233">
        <v>0</v>
      </c>
      <c r="F47" s="233">
        <v>0</v>
      </c>
      <c r="G47" s="50"/>
      <c r="H47" s="90"/>
    </row>
    <row r="48" spans="1:8">
      <c r="A48" s="81" t="s">
        <v>53</v>
      </c>
      <c r="B48" s="233">
        <f t="shared" si="1"/>
        <v>0</v>
      </c>
      <c r="C48" s="233">
        <v>0</v>
      </c>
      <c r="D48" s="233">
        <v>0</v>
      </c>
      <c r="E48" s="233">
        <v>0</v>
      </c>
      <c r="F48" s="233">
        <v>0</v>
      </c>
      <c r="G48" s="50"/>
      <c r="H48" s="90"/>
    </row>
    <row r="49" spans="1:8">
      <c r="A49" s="81" t="s">
        <v>54</v>
      </c>
      <c r="B49" s="233">
        <f t="shared" si="1"/>
        <v>22000</v>
      </c>
      <c r="C49" s="233">
        <v>22000</v>
      </c>
      <c r="D49" s="233">
        <v>0</v>
      </c>
      <c r="E49" s="233">
        <v>0</v>
      </c>
      <c r="F49" s="233">
        <v>0</v>
      </c>
      <c r="G49" s="50"/>
      <c r="H49" s="90"/>
    </row>
    <row r="50" spans="1:8">
      <c r="A50" s="81" t="s">
        <v>55</v>
      </c>
      <c r="B50" s="233">
        <f t="shared" si="1"/>
        <v>6806829</v>
      </c>
      <c r="C50" s="233">
        <v>6806829</v>
      </c>
      <c r="D50" s="233">
        <v>0</v>
      </c>
      <c r="E50" s="233">
        <v>0</v>
      </c>
      <c r="F50" s="233">
        <v>0</v>
      </c>
      <c r="G50" s="50"/>
      <c r="H50" s="90"/>
    </row>
    <row r="51" spans="1:8">
      <c r="A51" s="81" t="s">
        <v>56</v>
      </c>
      <c r="B51" s="233">
        <f t="shared" si="1"/>
        <v>0</v>
      </c>
      <c r="C51" s="233">
        <v>0</v>
      </c>
      <c r="D51" s="233">
        <v>0</v>
      </c>
      <c r="E51" s="233">
        <v>0</v>
      </c>
      <c r="F51" s="233">
        <v>0</v>
      </c>
      <c r="G51" s="50"/>
      <c r="H51" s="90"/>
    </row>
    <row r="52" spans="1:8">
      <c r="A52" s="81" t="s">
        <v>57</v>
      </c>
      <c r="B52" s="233">
        <f t="shared" si="1"/>
        <v>0</v>
      </c>
      <c r="C52" s="233">
        <v>0</v>
      </c>
      <c r="D52" s="233">
        <v>0</v>
      </c>
      <c r="E52" s="233">
        <v>0</v>
      </c>
      <c r="F52" s="233">
        <v>0</v>
      </c>
      <c r="G52" s="50"/>
      <c r="H52" s="90"/>
    </row>
    <row r="53" spans="1:8">
      <c r="A53" s="81" t="s">
        <v>58</v>
      </c>
      <c r="B53" s="233">
        <f t="shared" si="1"/>
        <v>0</v>
      </c>
      <c r="C53" s="233">
        <v>0</v>
      </c>
      <c r="D53" s="233">
        <v>0</v>
      </c>
      <c r="E53" s="233">
        <v>0</v>
      </c>
      <c r="F53" s="233">
        <v>0</v>
      </c>
      <c r="G53" s="50"/>
      <c r="H53" s="90"/>
    </row>
    <row r="54" spans="1:8">
      <c r="A54" s="81" t="s">
        <v>59</v>
      </c>
      <c r="B54" s="233">
        <f t="shared" si="1"/>
        <v>0</v>
      </c>
      <c r="C54" s="233">
        <v>0</v>
      </c>
      <c r="D54" s="233">
        <v>0</v>
      </c>
      <c r="E54" s="233">
        <v>0</v>
      </c>
      <c r="F54" s="233">
        <v>0</v>
      </c>
      <c r="G54" s="50"/>
      <c r="H54" s="90"/>
    </row>
    <row r="55" spans="1:8">
      <c r="A55" s="81" t="s">
        <v>60</v>
      </c>
      <c r="B55" s="233">
        <f t="shared" si="1"/>
        <v>0</v>
      </c>
      <c r="C55" s="233">
        <v>0</v>
      </c>
      <c r="D55" s="233">
        <v>0</v>
      </c>
      <c r="E55" s="233">
        <v>0</v>
      </c>
      <c r="F55" s="233">
        <v>0</v>
      </c>
      <c r="G55" s="50"/>
      <c r="H55" s="90"/>
    </row>
    <row r="56" spans="1:8">
      <c r="A56" s="81" t="s">
        <v>61</v>
      </c>
      <c r="B56" s="233">
        <f t="shared" si="1"/>
        <v>0</v>
      </c>
      <c r="C56" s="233">
        <v>0</v>
      </c>
      <c r="D56" s="233">
        <v>0</v>
      </c>
      <c r="E56" s="233">
        <v>0</v>
      </c>
      <c r="F56" s="233">
        <v>0</v>
      </c>
      <c r="H56" s="90"/>
    </row>
    <row r="60" spans="1:8">
      <c r="C60" s="50"/>
      <c r="D60" s="50"/>
      <c r="E60" s="50"/>
      <c r="F60" s="50"/>
    </row>
  </sheetData>
  <mergeCells count="2">
    <mergeCell ref="A1:F1"/>
    <mergeCell ref="A2:A4"/>
  </mergeCells>
  <pageMargins left="0.7" right="0.7" top="0.75" bottom="0.75" header="0.3" footer="0.3"/>
  <pageSetup scale="82" orientation="portrait" r:id="rId1"/>
</worksheet>
</file>

<file path=xl/worksheets/sheet103.xml><?xml version="1.0" encoding="utf-8"?>
<worksheet xmlns="http://schemas.openxmlformats.org/spreadsheetml/2006/main" xmlns:r="http://schemas.openxmlformats.org/officeDocument/2006/relationships">
  <sheetPr codeName="Sheet26">
    <pageSetUpPr fitToPage="1"/>
  </sheetPr>
  <dimension ref="A1:O60"/>
  <sheetViews>
    <sheetView workbookViewId="0">
      <selection activeCell="B6" sqref="B6"/>
    </sheetView>
  </sheetViews>
  <sheetFormatPr defaultRowHeight="15"/>
  <cols>
    <col min="1" max="1" width="20.42578125" customWidth="1"/>
    <col min="2" max="2" width="15.28515625" customWidth="1"/>
    <col min="3" max="3" width="15.140625" customWidth="1"/>
    <col min="4" max="4" width="13.5703125" customWidth="1"/>
    <col min="5" max="5" width="16.28515625" customWidth="1"/>
    <col min="6" max="6" width="13.42578125" customWidth="1"/>
    <col min="7" max="7" width="13.7109375" bestFit="1" customWidth="1"/>
    <col min="8" max="8" width="12.28515625" customWidth="1"/>
    <col min="9" max="9" width="13.7109375" bestFit="1" customWidth="1"/>
    <col min="10" max="10" width="12.42578125" customWidth="1"/>
    <col min="11" max="11" width="13.42578125" customWidth="1"/>
    <col min="12" max="12" width="15" customWidth="1"/>
    <col min="13" max="13" width="9.5703125" bestFit="1" customWidth="1"/>
    <col min="14" max="14" width="13.7109375" customWidth="1"/>
    <col min="15" max="15" width="13.5703125" customWidth="1"/>
  </cols>
  <sheetData>
    <row r="1" spans="1:15">
      <c r="A1" s="552" t="s">
        <v>224</v>
      </c>
      <c r="B1" s="549"/>
      <c r="C1" s="549"/>
      <c r="D1" s="549"/>
      <c r="E1" s="549"/>
      <c r="F1" s="549"/>
      <c r="G1" s="549"/>
      <c r="H1" s="549"/>
      <c r="I1" s="549"/>
      <c r="J1" s="549"/>
      <c r="K1" s="549"/>
      <c r="L1" s="549"/>
      <c r="M1" s="549"/>
      <c r="N1" s="549"/>
      <c r="O1" s="550"/>
    </row>
    <row r="2" spans="1:15">
      <c r="A2" s="625" t="s">
        <v>10</v>
      </c>
      <c r="B2" s="51"/>
      <c r="C2" s="51"/>
      <c r="D2" s="51"/>
      <c r="E2" s="51"/>
      <c r="F2" s="51"/>
      <c r="G2" s="51"/>
      <c r="H2" s="51"/>
      <c r="I2" s="51"/>
      <c r="J2" s="51"/>
      <c r="K2" s="51"/>
      <c r="L2" s="51"/>
      <c r="M2" s="51"/>
      <c r="N2" s="51"/>
      <c r="O2" s="51"/>
    </row>
    <row r="3" spans="1:15" ht="45">
      <c r="A3" s="612"/>
      <c r="B3" s="51" t="s">
        <v>65</v>
      </c>
      <c r="C3" s="51" t="s">
        <v>78</v>
      </c>
      <c r="D3" s="51" t="s">
        <v>63</v>
      </c>
      <c r="E3" s="51" t="s">
        <v>64</v>
      </c>
      <c r="F3" s="51" t="s">
        <v>79</v>
      </c>
      <c r="G3" s="51" t="s">
        <v>67</v>
      </c>
      <c r="H3" s="51" t="s">
        <v>80</v>
      </c>
      <c r="I3" s="51" t="s">
        <v>81</v>
      </c>
      <c r="J3" s="51" t="s">
        <v>82</v>
      </c>
      <c r="K3" s="51" t="s">
        <v>89</v>
      </c>
      <c r="L3" s="51" t="s">
        <v>88</v>
      </c>
      <c r="M3" s="51" t="s">
        <v>68</v>
      </c>
      <c r="N3" s="51" t="s">
        <v>86</v>
      </c>
      <c r="O3" s="51" t="s">
        <v>69</v>
      </c>
    </row>
    <row r="4" spans="1:15">
      <c r="A4" s="612"/>
      <c r="B4" s="3"/>
      <c r="C4" s="3"/>
      <c r="D4" s="3"/>
      <c r="E4" s="3"/>
      <c r="F4" s="3"/>
      <c r="G4" s="3"/>
      <c r="H4" s="3"/>
      <c r="I4" s="51"/>
      <c r="J4" s="3"/>
      <c r="K4" s="3"/>
      <c r="L4" s="3"/>
      <c r="M4" s="3"/>
      <c r="N4" s="3"/>
      <c r="O4" s="3"/>
    </row>
    <row r="5" spans="1:15">
      <c r="A5" s="81" t="s">
        <v>77</v>
      </c>
      <c r="B5" s="233">
        <f>SUM(B6:B56)</f>
        <v>54312534</v>
      </c>
      <c r="C5" s="233">
        <f>SUM(C6:C56)</f>
        <v>23231585</v>
      </c>
      <c r="D5" s="233">
        <f t="shared" ref="D5:O5" si="0">SUM(D6:D56)</f>
        <v>4000000</v>
      </c>
      <c r="E5" s="233">
        <f t="shared" si="0"/>
        <v>103625</v>
      </c>
      <c r="F5" s="233">
        <f t="shared" si="0"/>
        <v>0</v>
      </c>
      <c r="G5" s="233">
        <f t="shared" si="0"/>
        <v>0</v>
      </c>
      <c r="H5" s="233">
        <f t="shared" si="0"/>
        <v>0</v>
      </c>
      <c r="I5" s="233">
        <f t="shared" si="0"/>
        <v>3708735</v>
      </c>
      <c r="J5" s="233">
        <f t="shared" si="0"/>
        <v>0</v>
      </c>
      <c r="K5" s="233">
        <f t="shared" si="0"/>
        <v>21153108</v>
      </c>
      <c r="L5" s="233">
        <f t="shared" si="0"/>
        <v>1635613</v>
      </c>
      <c r="M5" s="233">
        <f t="shared" si="0"/>
        <v>0</v>
      </c>
      <c r="N5" s="233">
        <f t="shared" si="0"/>
        <v>0</v>
      </c>
      <c r="O5" s="233">
        <f t="shared" si="0"/>
        <v>479868</v>
      </c>
    </row>
    <row r="6" spans="1:15">
      <c r="A6" s="84" t="s">
        <v>11</v>
      </c>
      <c r="B6" s="233">
        <f>SUM(C6:O6)</f>
        <v>0</v>
      </c>
      <c r="C6" s="233">
        <v>0</v>
      </c>
      <c r="D6" s="233">
        <v>0</v>
      </c>
      <c r="E6" s="233">
        <v>0</v>
      </c>
      <c r="F6" s="233">
        <v>0</v>
      </c>
      <c r="G6" s="233">
        <v>0</v>
      </c>
      <c r="H6" s="233">
        <v>0</v>
      </c>
      <c r="I6" s="233">
        <v>0</v>
      </c>
      <c r="J6" s="233">
        <v>0</v>
      </c>
      <c r="K6" s="233">
        <v>0</v>
      </c>
      <c r="L6" s="233">
        <v>0</v>
      </c>
      <c r="M6" s="233">
        <v>0</v>
      </c>
      <c r="N6" s="233">
        <v>0</v>
      </c>
      <c r="O6" s="233">
        <v>0</v>
      </c>
    </row>
    <row r="7" spans="1:15">
      <c r="A7" s="84" t="s">
        <v>12</v>
      </c>
      <c r="B7" s="233">
        <f t="shared" ref="B7:B56" si="1">SUM(C7:O7)</f>
        <v>0</v>
      </c>
      <c r="C7" s="233">
        <v>0</v>
      </c>
      <c r="D7" s="233">
        <v>0</v>
      </c>
      <c r="E7" s="233">
        <v>0</v>
      </c>
      <c r="F7" s="233">
        <v>0</v>
      </c>
      <c r="G7" s="233">
        <v>0</v>
      </c>
      <c r="H7" s="233">
        <v>0</v>
      </c>
      <c r="I7" s="233">
        <v>0</v>
      </c>
      <c r="J7" s="233">
        <v>0</v>
      </c>
      <c r="K7" s="233">
        <v>0</v>
      </c>
      <c r="L7" s="233">
        <v>0</v>
      </c>
      <c r="M7" s="233">
        <v>0</v>
      </c>
      <c r="N7" s="233">
        <v>0</v>
      </c>
      <c r="O7" s="233">
        <v>0</v>
      </c>
    </row>
    <row r="8" spans="1:15">
      <c r="A8" s="84" t="s">
        <v>13</v>
      </c>
      <c r="B8" s="233">
        <f t="shared" si="1"/>
        <v>0</v>
      </c>
      <c r="C8" s="233">
        <v>0</v>
      </c>
      <c r="D8" s="233">
        <v>0</v>
      </c>
      <c r="E8" s="233">
        <v>0</v>
      </c>
      <c r="F8" s="233">
        <v>0</v>
      </c>
      <c r="G8" s="233">
        <v>0</v>
      </c>
      <c r="H8" s="233">
        <v>0</v>
      </c>
      <c r="I8" s="233">
        <v>0</v>
      </c>
      <c r="J8" s="233">
        <v>0</v>
      </c>
      <c r="K8" s="233">
        <v>0</v>
      </c>
      <c r="L8" s="233">
        <v>0</v>
      </c>
      <c r="M8" s="233">
        <v>0</v>
      </c>
      <c r="N8" s="233">
        <v>0</v>
      </c>
      <c r="O8" s="233">
        <v>0</v>
      </c>
    </row>
    <row r="9" spans="1:15">
      <c r="A9" s="84" t="s">
        <v>14</v>
      </c>
      <c r="B9" s="233">
        <f t="shared" si="1"/>
        <v>0</v>
      </c>
      <c r="C9" s="233">
        <v>0</v>
      </c>
      <c r="D9" s="233">
        <v>0</v>
      </c>
      <c r="E9" s="233">
        <v>0</v>
      </c>
      <c r="F9" s="233">
        <v>0</v>
      </c>
      <c r="G9" s="233">
        <v>0</v>
      </c>
      <c r="H9" s="233">
        <v>0</v>
      </c>
      <c r="I9" s="233">
        <v>0</v>
      </c>
      <c r="J9" s="233">
        <v>0</v>
      </c>
      <c r="K9" s="233">
        <v>0</v>
      </c>
      <c r="L9" s="233">
        <v>0</v>
      </c>
      <c r="M9" s="233">
        <v>0</v>
      </c>
      <c r="N9" s="233">
        <v>0</v>
      </c>
      <c r="O9" s="233">
        <v>0</v>
      </c>
    </row>
    <row r="10" spans="1:15">
      <c r="A10" s="84" t="s">
        <v>15</v>
      </c>
      <c r="B10" s="233">
        <f t="shared" si="1"/>
        <v>-10417</v>
      </c>
      <c r="C10" s="233">
        <v>-84928</v>
      </c>
      <c r="D10" s="233">
        <v>0</v>
      </c>
      <c r="E10" s="233">
        <v>0</v>
      </c>
      <c r="F10" s="233">
        <v>0</v>
      </c>
      <c r="G10" s="233">
        <v>0</v>
      </c>
      <c r="H10" s="233">
        <v>0</v>
      </c>
      <c r="I10" s="233">
        <v>74511</v>
      </c>
      <c r="J10" s="233">
        <v>0</v>
      </c>
      <c r="K10" s="233">
        <v>0</v>
      </c>
      <c r="L10" s="233">
        <v>0</v>
      </c>
      <c r="M10" s="233">
        <v>0</v>
      </c>
      <c r="N10" s="233">
        <v>0</v>
      </c>
      <c r="O10" s="233">
        <v>0</v>
      </c>
    </row>
    <row r="11" spans="1:15">
      <c r="A11" s="84" t="s">
        <v>16</v>
      </c>
      <c r="B11" s="233">
        <f t="shared" si="1"/>
        <v>0</v>
      </c>
      <c r="C11" s="233">
        <v>0</v>
      </c>
      <c r="D11" s="233">
        <v>0</v>
      </c>
      <c r="E11" s="233">
        <v>0</v>
      </c>
      <c r="F11" s="233">
        <v>0</v>
      </c>
      <c r="G11" s="233">
        <v>0</v>
      </c>
      <c r="H11" s="233">
        <v>0</v>
      </c>
      <c r="I11" s="233">
        <v>0</v>
      </c>
      <c r="J11" s="233">
        <v>0</v>
      </c>
      <c r="K11" s="233">
        <v>0</v>
      </c>
      <c r="L11" s="233">
        <v>0</v>
      </c>
      <c r="M11" s="233">
        <v>0</v>
      </c>
      <c r="N11" s="233">
        <v>0</v>
      </c>
      <c r="O11" s="233">
        <v>0</v>
      </c>
    </row>
    <row r="12" spans="1:15">
      <c r="A12" s="84" t="s">
        <v>17</v>
      </c>
      <c r="B12" s="233">
        <f t="shared" si="1"/>
        <v>854838</v>
      </c>
      <c r="C12" s="233">
        <v>0</v>
      </c>
      <c r="D12" s="233">
        <v>0</v>
      </c>
      <c r="E12" s="233">
        <v>0</v>
      </c>
      <c r="F12" s="233">
        <v>0</v>
      </c>
      <c r="G12" s="233">
        <v>0</v>
      </c>
      <c r="H12" s="233">
        <v>0</v>
      </c>
      <c r="I12" s="233">
        <v>854838</v>
      </c>
      <c r="J12" s="233">
        <v>0</v>
      </c>
      <c r="K12" s="233">
        <v>0</v>
      </c>
      <c r="L12" s="233">
        <v>0</v>
      </c>
      <c r="M12" s="233">
        <v>0</v>
      </c>
      <c r="N12" s="233">
        <v>0</v>
      </c>
      <c r="O12" s="233">
        <v>0</v>
      </c>
    </row>
    <row r="13" spans="1:15">
      <c r="A13" s="84" t="s">
        <v>18</v>
      </c>
      <c r="B13" s="233">
        <f t="shared" si="1"/>
        <v>0</v>
      </c>
      <c r="C13" s="233">
        <v>77060</v>
      </c>
      <c r="D13" s="233">
        <v>0</v>
      </c>
      <c r="E13" s="233">
        <v>0</v>
      </c>
      <c r="F13" s="233">
        <v>0</v>
      </c>
      <c r="G13" s="233">
        <v>0</v>
      </c>
      <c r="H13" s="233">
        <v>0</v>
      </c>
      <c r="I13" s="233">
        <v>-77060</v>
      </c>
      <c r="J13" s="233">
        <v>0</v>
      </c>
      <c r="K13" s="233">
        <v>0</v>
      </c>
      <c r="L13" s="233">
        <v>0</v>
      </c>
      <c r="M13" s="233">
        <v>0</v>
      </c>
      <c r="N13" s="233">
        <v>0</v>
      </c>
      <c r="O13" s="233">
        <v>0</v>
      </c>
    </row>
    <row r="14" spans="1:15">
      <c r="A14" s="84" t="s">
        <v>19</v>
      </c>
      <c r="B14" s="233">
        <f t="shared" si="1"/>
        <v>460000</v>
      </c>
      <c r="C14" s="233">
        <v>0</v>
      </c>
      <c r="D14" s="233">
        <v>0</v>
      </c>
      <c r="E14" s="233">
        <v>0</v>
      </c>
      <c r="F14" s="233">
        <v>0</v>
      </c>
      <c r="G14" s="233">
        <v>0</v>
      </c>
      <c r="H14" s="233">
        <v>0</v>
      </c>
      <c r="I14" s="233">
        <v>0</v>
      </c>
      <c r="J14" s="233">
        <v>0</v>
      </c>
      <c r="K14" s="233">
        <v>0</v>
      </c>
      <c r="L14" s="233">
        <v>0</v>
      </c>
      <c r="M14" s="233">
        <v>0</v>
      </c>
      <c r="N14" s="233">
        <v>0</v>
      </c>
      <c r="O14" s="233">
        <v>460000</v>
      </c>
    </row>
    <row r="15" spans="1:15">
      <c r="A15" s="84" t="s">
        <v>20</v>
      </c>
      <c r="B15" s="233">
        <f t="shared" si="1"/>
        <v>0</v>
      </c>
      <c r="C15" s="233">
        <v>0</v>
      </c>
      <c r="D15" s="233">
        <v>0</v>
      </c>
      <c r="E15" s="233">
        <v>0</v>
      </c>
      <c r="F15" s="233">
        <v>0</v>
      </c>
      <c r="G15" s="233">
        <v>0</v>
      </c>
      <c r="H15" s="233">
        <v>0</v>
      </c>
      <c r="I15" s="233">
        <v>0</v>
      </c>
      <c r="J15" s="233">
        <v>0</v>
      </c>
      <c r="K15" s="233">
        <v>0</v>
      </c>
      <c r="L15" s="233">
        <v>0</v>
      </c>
      <c r="M15" s="233">
        <v>0</v>
      </c>
      <c r="N15" s="233">
        <v>0</v>
      </c>
      <c r="O15" s="233">
        <v>0</v>
      </c>
    </row>
    <row r="16" spans="1:15">
      <c r="A16" s="84" t="s">
        <v>21</v>
      </c>
      <c r="B16" s="233">
        <f t="shared" si="1"/>
        <v>0</v>
      </c>
      <c r="C16" s="233">
        <v>0</v>
      </c>
      <c r="D16" s="233">
        <v>0</v>
      </c>
      <c r="E16" s="233">
        <v>0</v>
      </c>
      <c r="F16" s="233">
        <v>0</v>
      </c>
      <c r="G16" s="233">
        <v>0</v>
      </c>
      <c r="H16" s="233">
        <v>0</v>
      </c>
      <c r="I16" s="233">
        <v>0</v>
      </c>
      <c r="J16" s="233">
        <v>0</v>
      </c>
      <c r="K16" s="233">
        <v>0</v>
      </c>
      <c r="L16" s="233">
        <v>0</v>
      </c>
      <c r="M16" s="233">
        <v>0</v>
      </c>
      <c r="N16" s="233">
        <v>0</v>
      </c>
      <c r="O16" s="233">
        <v>0</v>
      </c>
    </row>
    <row r="17" spans="1:15">
      <c r="A17" s="84" t="s">
        <v>22</v>
      </c>
      <c r="B17" s="233">
        <f t="shared" si="1"/>
        <v>0</v>
      </c>
      <c r="C17" s="233">
        <v>0</v>
      </c>
      <c r="D17" s="233">
        <v>0</v>
      </c>
      <c r="E17" s="233">
        <v>0</v>
      </c>
      <c r="F17" s="233">
        <v>0</v>
      </c>
      <c r="G17" s="233">
        <v>0</v>
      </c>
      <c r="H17" s="233">
        <v>0</v>
      </c>
      <c r="I17" s="233">
        <v>0</v>
      </c>
      <c r="J17" s="233">
        <v>0</v>
      </c>
      <c r="K17" s="233">
        <v>0</v>
      </c>
      <c r="L17" s="233">
        <v>0</v>
      </c>
      <c r="M17" s="233">
        <v>0</v>
      </c>
      <c r="N17" s="233">
        <v>0</v>
      </c>
      <c r="O17" s="233">
        <v>0</v>
      </c>
    </row>
    <row r="18" spans="1:15">
      <c r="A18" s="84" t="s">
        <v>23</v>
      </c>
      <c r="B18" s="233">
        <f t="shared" si="1"/>
        <v>0</v>
      </c>
      <c r="C18" s="233">
        <v>-328794</v>
      </c>
      <c r="D18" s="233">
        <v>0</v>
      </c>
      <c r="E18" s="233">
        <v>0</v>
      </c>
      <c r="F18" s="233">
        <v>0</v>
      </c>
      <c r="G18" s="233">
        <v>0</v>
      </c>
      <c r="H18" s="233">
        <v>0</v>
      </c>
      <c r="I18" s="233">
        <v>328794</v>
      </c>
      <c r="J18" s="233">
        <v>0</v>
      </c>
      <c r="K18" s="233">
        <v>0</v>
      </c>
      <c r="L18" s="233">
        <v>0</v>
      </c>
      <c r="M18" s="233">
        <v>0</v>
      </c>
      <c r="N18" s="233">
        <v>0</v>
      </c>
      <c r="O18" s="233">
        <v>0</v>
      </c>
    </row>
    <row r="19" spans="1:15">
      <c r="A19" s="84" t="s">
        <v>24</v>
      </c>
      <c r="B19" s="233">
        <f t="shared" si="1"/>
        <v>539020</v>
      </c>
      <c r="C19" s="233">
        <v>459080</v>
      </c>
      <c r="D19" s="233">
        <v>0</v>
      </c>
      <c r="E19" s="233">
        <v>79940</v>
      </c>
      <c r="F19" s="233">
        <v>0</v>
      </c>
      <c r="G19" s="233">
        <v>0</v>
      </c>
      <c r="H19" s="233">
        <v>0</v>
      </c>
      <c r="I19" s="233">
        <v>0</v>
      </c>
      <c r="J19" s="233">
        <v>0</v>
      </c>
      <c r="K19" s="233">
        <v>0</v>
      </c>
      <c r="L19" s="233">
        <v>0</v>
      </c>
      <c r="M19" s="233">
        <v>0</v>
      </c>
      <c r="N19" s="233">
        <v>0</v>
      </c>
      <c r="O19" s="233">
        <v>0</v>
      </c>
    </row>
    <row r="20" spans="1:15">
      <c r="A20" s="84" t="s">
        <v>25</v>
      </c>
      <c r="B20" s="233">
        <f t="shared" si="1"/>
        <v>0</v>
      </c>
      <c r="C20" s="233">
        <v>0</v>
      </c>
      <c r="D20" s="233">
        <v>0</v>
      </c>
      <c r="E20" s="233">
        <v>0</v>
      </c>
      <c r="F20" s="233">
        <v>0</v>
      </c>
      <c r="G20" s="233">
        <v>0</v>
      </c>
      <c r="H20" s="233">
        <v>0</v>
      </c>
      <c r="I20" s="233">
        <v>0</v>
      </c>
      <c r="J20" s="233">
        <v>0</v>
      </c>
      <c r="K20" s="233">
        <v>0</v>
      </c>
      <c r="L20" s="233">
        <v>0</v>
      </c>
      <c r="M20" s="233">
        <v>0</v>
      </c>
      <c r="N20" s="233">
        <v>0</v>
      </c>
      <c r="O20" s="233">
        <v>0</v>
      </c>
    </row>
    <row r="21" spans="1:15">
      <c r="A21" s="84" t="s">
        <v>26</v>
      </c>
      <c r="B21" s="233">
        <f t="shared" si="1"/>
        <v>-4723</v>
      </c>
      <c r="C21" s="233">
        <v>-4723</v>
      </c>
      <c r="D21" s="233">
        <v>0</v>
      </c>
      <c r="E21" s="233">
        <v>0</v>
      </c>
      <c r="F21" s="233">
        <v>0</v>
      </c>
      <c r="G21" s="233">
        <v>0</v>
      </c>
      <c r="H21" s="233">
        <v>0</v>
      </c>
      <c r="I21" s="233">
        <v>0</v>
      </c>
      <c r="J21" s="233">
        <v>0</v>
      </c>
      <c r="K21" s="233">
        <v>0</v>
      </c>
      <c r="L21" s="233">
        <v>0</v>
      </c>
      <c r="M21" s="233">
        <v>0</v>
      </c>
      <c r="N21" s="233">
        <v>0</v>
      </c>
      <c r="O21" s="233">
        <v>0</v>
      </c>
    </row>
    <row r="22" spans="1:15">
      <c r="A22" s="84" t="s">
        <v>27</v>
      </c>
      <c r="B22" s="233">
        <f t="shared" si="1"/>
        <v>0</v>
      </c>
      <c r="C22" s="233">
        <v>0</v>
      </c>
      <c r="D22" s="233">
        <v>0</v>
      </c>
      <c r="E22" s="233">
        <v>0</v>
      </c>
      <c r="F22" s="233">
        <v>0</v>
      </c>
      <c r="G22" s="233">
        <v>0</v>
      </c>
      <c r="H22" s="233">
        <v>0</v>
      </c>
      <c r="I22" s="233">
        <v>0</v>
      </c>
      <c r="J22" s="233">
        <v>0</v>
      </c>
      <c r="K22" s="233">
        <v>0</v>
      </c>
      <c r="L22" s="233">
        <v>0</v>
      </c>
      <c r="M22" s="233">
        <v>0</v>
      </c>
      <c r="N22" s="233">
        <v>0</v>
      </c>
      <c r="O22" s="233">
        <v>0</v>
      </c>
    </row>
    <row r="23" spans="1:15">
      <c r="A23" s="84" t="s">
        <v>28</v>
      </c>
      <c r="B23" s="233">
        <f t="shared" si="1"/>
        <v>-59470</v>
      </c>
      <c r="C23" s="233">
        <v>-59470</v>
      </c>
      <c r="D23" s="233">
        <v>0</v>
      </c>
      <c r="E23" s="233">
        <v>0</v>
      </c>
      <c r="F23" s="233">
        <v>0</v>
      </c>
      <c r="G23" s="233">
        <v>0</v>
      </c>
      <c r="H23" s="233">
        <v>0</v>
      </c>
      <c r="I23" s="233">
        <v>0</v>
      </c>
      <c r="J23" s="233">
        <v>0</v>
      </c>
      <c r="K23" s="233">
        <v>0</v>
      </c>
      <c r="L23" s="233">
        <v>0</v>
      </c>
      <c r="M23" s="233">
        <v>0</v>
      </c>
      <c r="N23" s="233">
        <v>0</v>
      </c>
      <c r="O23" s="233">
        <v>0</v>
      </c>
    </row>
    <row r="24" spans="1:15">
      <c r="A24" s="84" t="s">
        <v>29</v>
      </c>
      <c r="B24" s="233">
        <f t="shared" si="1"/>
        <v>21153108</v>
      </c>
      <c r="C24" s="233">
        <v>0</v>
      </c>
      <c r="D24" s="233">
        <v>0</v>
      </c>
      <c r="E24" s="233">
        <v>0</v>
      </c>
      <c r="F24" s="233">
        <v>0</v>
      </c>
      <c r="G24" s="233">
        <v>0</v>
      </c>
      <c r="H24" s="233">
        <v>0</v>
      </c>
      <c r="I24" s="233">
        <v>0</v>
      </c>
      <c r="J24" s="233">
        <v>0</v>
      </c>
      <c r="K24" s="233">
        <v>21153108</v>
      </c>
      <c r="L24" s="233">
        <v>0</v>
      </c>
      <c r="M24" s="233">
        <v>0</v>
      </c>
      <c r="N24" s="233">
        <v>0</v>
      </c>
      <c r="O24" s="233">
        <v>0</v>
      </c>
    </row>
    <row r="25" spans="1:15">
      <c r="A25" s="84" t="s">
        <v>30</v>
      </c>
      <c r="B25" s="233">
        <f t="shared" si="1"/>
        <v>0</v>
      </c>
      <c r="C25" s="233">
        <v>0</v>
      </c>
      <c r="D25" s="233">
        <v>0</v>
      </c>
      <c r="E25" s="233">
        <v>0</v>
      </c>
      <c r="F25" s="233">
        <v>0</v>
      </c>
      <c r="G25" s="233">
        <v>0</v>
      </c>
      <c r="H25" s="233">
        <v>0</v>
      </c>
      <c r="I25" s="233">
        <v>0</v>
      </c>
      <c r="J25" s="233">
        <v>0</v>
      </c>
      <c r="K25" s="233">
        <v>0</v>
      </c>
      <c r="L25" s="233">
        <v>0</v>
      </c>
      <c r="M25" s="233">
        <v>0</v>
      </c>
      <c r="N25" s="233">
        <v>0</v>
      </c>
      <c r="O25" s="233">
        <v>0</v>
      </c>
    </row>
    <row r="26" spans="1:15">
      <c r="A26" s="84" t="s">
        <v>31</v>
      </c>
      <c r="B26" s="233">
        <f t="shared" si="1"/>
        <v>0</v>
      </c>
      <c r="C26" s="233">
        <v>0</v>
      </c>
      <c r="D26" s="233">
        <v>0</v>
      </c>
      <c r="E26" s="233">
        <v>0</v>
      </c>
      <c r="F26" s="233">
        <v>0</v>
      </c>
      <c r="G26" s="233">
        <v>0</v>
      </c>
      <c r="H26" s="233">
        <v>0</v>
      </c>
      <c r="I26" s="233">
        <v>0</v>
      </c>
      <c r="J26" s="233">
        <v>0</v>
      </c>
      <c r="K26" s="233">
        <v>0</v>
      </c>
      <c r="L26" s="233">
        <v>0</v>
      </c>
      <c r="M26" s="233">
        <v>0</v>
      </c>
      <c r="N26" s="233">
        <v>0</v>
      </c>
      <c r="O26" s="233">
        <v>0</v>
      </c>
    </row>
    <row r="27" spans="1:15">
      <c r="A27" s="84" t="s">
        <v>32</v>
      </c>
      <c r="B27" s="233">
        <f t="shared" si="1"/>
        <v>0</v>
      </c>
      <c r="C27" s="233">
        <v>0</v>
      </c>
      <c r="D27" s="233">
        <v>0</v>
      </c>
      <c r="E27" s="233">
        <v>0</v>
      </c>
      <c r="F27" s="233">
        <v>0</v>
      </c>
      <c r="G27" s="233">
        <v>0</v>
      </c>
      <c r="H27" s="233">
        <v>0</v>
      </c>
      <c r="I27" s="233">
        <v>0</v>
      </c>
      <c r="J27" s="233">
        <v>0</v>
      </c>
      <c r="K27" s="233">
        <v>0</v>
      </c>
      <c r="L27" s="233">
        <v>0</v>
      </c>
      <c r="M27" s="233">
        <v>0</v>
      </c>
      <c r="N27" s="233">
        <v>0</v>
      </c>
      <c r="O27" s="233">
        <v>0</v>
      </c>
    </row>
    <row r="28" spans="1:15">
      <c r="A28" s="84" t="s">
        <v>33</v>
      </c>
      <c r="B28" s="233">
        <f t="shared" si="1"/>
        <v>0</v>
      </c>
      <c r="C28" s="233">
        <v>0</v>
      </c>
      <c r="D28" s="233">
        <v>0</v>
      </c>
      <c r="E28" s="233">
        <v>0</v>
      </c>
      <c r="F28" s="233">
        <v>0</v>
      </c>
      <c r="G28" s="233">
        <v>0</v>
      </c>
      <c r="H28" s="233">
        <v>0</v>
      </c>
      <c r="I28" s="233">
        <v>0</v>
      </c>
      <c r="J28" s="233">
        <v>0</v>
      </c>
      <c r="K28" s="233">
        <v>0</v>
      </c>
      <c r="L28" s="233">
        <v>0</v>
      </c>
      <c r="M28" s="233">
        <v>0</v>
      </c>
      <c r="N28" s="233">
        <v>0</v>
      </c>
      <c r="O28" s="233">
        <v>0</v>
      </c>
    </row>
    <row r="29" spans="1:15">
      <c r="A29" s="84" t="s">
        <v>34</v>
      </c>
      <c r="B29" s="233">
        <f t="shared" si="1"/>
        <v>6545630</v>
      </c>
      <c r="C29" s="233">
        <v>6012379</v>
      </c>
      <c r="D29" s="233">
        <v>0</v>
      </c>
      <c r="E29" s="233">
        <v>23685</v>
      </c>
      <c r="F29" s="233">
        <v>0</v>
      </c>
      <c r="G29" s="233">
        <v>0</v>
      </c>
      <c r="H29" s="233">
        <v>0</v>
      </c>
      <c r="I29" s="233">
        <v>0</v>
      </c>
      <c r="J29" s="233">
        <v>0</v>
      </c>
      <c r="K29" s="233">
        <v>0</v>
      </c>
      <c r="L29" s="233">
        <v>509566</v>
      </c>
      <c r="M29" s="233">
        <v>0</v>
      </c>
      <c r="N29" s="233">
        <v>0</v>
      </c>
      <c r="O29" s="233">
        <v>0</v>
      </c>
    </row>
    <row r="30" spans="1:15">
      <c r="A30" s="84" t="s">
        <v>35</v>
      </c>
      <c r="B30" s="233">
        <f t="shared" si="1"/>
        <v>473098</v>
      </c>
      <c r="C30" s="233">
        <v>473098</v>
      </c>
      <c r="D30" s="233">
        <v>0</v>
      </c>
      <c r="E30" s="233">
        <v>0</v>
      </c>
      <c r="F30" s="233">
        <v>0</v>
      </c>
      <c r="G30" s="233">
        <v>0</v>
      </c>
      <c r="H30" s="233">
        <v>0</v>
      </c>
      <c r="I30" s="233">
        <v>0</v>
      </c>
      <c r="J30" s="233">
        <v>0</v>
      </c>
      <c r="K30" s="233">
        <v>0</v>
      </c>
      <c r="L30" s="233">
        <v>0</v>
      </c>
      <c r="M30" s="233">
        <v>0</v>
      </c>
      <c r="N30" s="233">
        <v>0</v>
      </c>
      <c r="O30" s="233">
        <v>0</v>
      </c>
    </row>
    <row r="31" spans="1:15">
      <c r="A31" s="84" t="s">
        <v>36</v>
      </c>
      <c r="B31" s="233">
        <f t="shared" si="1"/>
        <v>2007415</v>
      </c>
      <c r="C31" s="233">
        <v>623887</v>
      </c>
      <c r="D31" s="233">
        <v>0</v>
      </c>
      <c r="E31" s="233">
        <v>0</v>
      </c>
      <c r="F31" s="233">
        <v>0</v>
      </c>
      <c r="G31" s="233">
        <v>0</v>
      </c>
      <c r="H31" s="233">
        <v>0</v>
      </c>
      <c r="I31" s="233">
        <v>1383528</v>
      </c>
      <c r="J31" s="233">
        <v>0</v>
      </c>
      <c r="K31" s="233">
        <v>0</v>
      </c>
      <c r="L31" s="233">
        <v>0</v>
      </c>
      <c r="M31" s="233">
        <v>0</v>
      </c>
      <c r="N31" s="233">
        <v>0</v>
      </c>
      <c r="O31" s="233">
        <v>0</v>
      </c>
    </row>
    <row r="32" spans="1:15">
      <c r="A32" s="84" t="s">
        <v>37</v>
      </c>
      <c r="B32" s="233">
        <f t="shared" si="1"/>
        <v>0</v>
      </c>
      <c r="C32" s="233">
        <v>0</v>
      </c>
      <c r="D32" s="233">
        <v>0</v>
      </c>
      <c r="E32" s="233">
        <v>0</v>
      </c>
      <c r="F32" s="233">
        <v>0</v>
      </c>
      <c r="G32" s="233">
        <v>0</v>
      </c>
      <c r="H32" s="233">
        <v>0</v>
      </c>
      <c r="I32" s="233">
        <v>0</v>
      </c>
      <c r="J32" s="233">
        <v>0</v>
      </c>
      <c r="K32" s="233">
        <v>0</v>
      </c>
      <c r="L32" s="233">
        <v>0</v>
      </c>
      <c r="M32" s="233">
        <v>0</v>
      </c>
      <c r="N32" s="233">
        <v>0</v>
      </c>
      <c r="O32" s="233">
        <v>0</v>
      </c>
    </row>
    <row r="33" spans="1:15">
      <c r="A33" s="84" t="s">
        <v>38</v>
      </c>
      <c r="B33" s="233">
        <f t="shared" si="1"/>
        <v>6416651</v>
      </c>
      <c r="C33" s="233">
        <v>6416651</v>
      </c>
      <c r="D33" s="233">
        <v>0</v>
      </c>
      <c r="E33" s="233">
        <v>0</v>
      </c>
      <c r="F33" s="233">
        <v>0</v>
      </c>
      <c r="G33" s="233">
        <v>0</v>
      </c>
      <c r="H33" s="233">
        <v>0</v>
      </c>
      <c r="I33" s="233">
        <v>0</v>
      </c>
      <c r="J33" s="233">
        <v>0</v>
      </c>
      <c r="K33" s="233">
        <v>0</v>
      </c>
      <c r="L33" s="233">
        <v>0</v>
      </c>
      <c r="M33" s="233">
        <v>0</v>
      </c>
      <c r="N33" s="233">
        <v>0</v>
      </c>
      <c r="O33" s="233">
        <v>0</v>
      </c>
    </row>
    <row r="34" spans="1:15">
      <c r="A34" s="84" t="s">
        <v>39</v>
      </c>
      <c r="B34" s="233">
        <f t="shared" si="1"/>
        <v>0</v>
      </c>
      <c r="C34" s="233">
        <v>0</v>
      </c>
      <c r="D34" s="233">
        <v>0</v>
      </c>
      <c r="E34" s="233">
        <v>0</v>
      </c>
      <c r="F34" s="233">
        <v>0</v>
      </c>
      <c r="G34" s="233">
        <v>0</v>
      </c>
      <c r="H34" s="233">
        <v>0</v>
      </c>
      <c r="I34" s="233">
        <v>0</v>
      </c>
      <c r="J34" s="233">
        <v>0</v>
      </c>
      <c r="K34" s="233">
        <v>0</v>
      </c>
      <c r="L34" s="233">
        <v>0</v>
      </c>
      <c r="M34" s="233">
        <v>0</v>
      </c>
      <c r="N34" s="233">
        <v>0</v>
      </c>
      <c r="O34" s="233">
        <v>0</v>
      </c>
    </row>
    <row r="35" spans="1:15">
      <c r="A35" s="84" t="s">
        <v>40</v>
      </c>
      <c r="B35" s="233">
        <f t="shared" si="1"/>
        <v>0</v>
      </c>
      <c r="C35" s="233">
        <v>0</v>
      </c>
      <c r="D35" s="233">
        <v>0</v>
      </c>
      <c r="E35" s="233">
        <v>0</v>
      </c>
      <c r="F35" s="233">
        <v>0</v>
      </c>
      <c r="G35" s="233">
        <v>0</v>
      </c>
      <c r="H35" s="233">
        <v>0</v>
      </c>
      <c r="I35" s="233">
        <v>0</v>
      </c>
      <c r="J35" s="233">
        <v>0</v>
      </c>
      <c r="K35" s="233">
        <v>0</v>
      </c>
      <c r="L35" s="233">
        <v>0</v>
      </c>
      <c r="M35" s="233">
        <v>0</v>
      </c>
      <c r="N35" s="233">
        <v>0</v>
      </c>
      <c r="O35" s="233">
        <v>0</v>
      </c>
    </row>
    <row r="36" spans="1:15">
      <c r="A36" s="84" t="s">
        <v>41</v>
      </c>
      <c r="B36" s="233">
        <f t="shared" si="1"/>
        <v>0</v>
      </c>
      <c r="C36" s="233">
        <v>0</v>
      </c>
      <c r="D36" s="233">
        <v>0</v>
      </c>
      <c r="E36" s="233">
        <v>0</v>
      </c>
      <c r="F36" s="233">
        <v>0</v>
      </c>
      <c r="G36" s="233">
        <v>0</v>
      </c>
      <c r="H36" s="233">
        <v>0</v>
      </c>
      <c r="I36" s="233">
        <v>0</v>
      </c>
      <c r="J36" s="233">
        <v>0</v>
      </c>
      <c r="K36" s="233">
        <v>0</v>
      </c>
      <c r="L36" s="233">
        <v>0</v>
      </c>
      <c r="M36" s="233">
        <v>0</v>
      </c>
      <c r="N36" s="233">
        <v>0</v>
      </c>
      <c r="O36" s="233">
        <v>0</v>
      </c>
    </row>
    <row r="37" spans="1:15">
      <c r="A37" s="84" t="s">
        <v>42</v>
      </c>
      <c r="B37" s="233">
        <f t="shared" si="1"/>
        <v>0</v>
      </c>
      <c r="C37" s="233">
        <v>0</v>
      </c>
      <c r="D37" s="233">
        <v>0</v>
      </c>
      <c r="E37" s="233">
        <v>0</v>
      </c>
      <c r="F37" s="233">
        <v>0</v>
      </c>
      <c r="G37" s="233">
        <v>0</v>
      </c>
      <c r="H37" s="233">
        <v>0</v>
      </c>
      <c r="I37" s="233">
        <v>0</v>
      </c>
      <c r="J37" s="233">
        <v>0</v>
      </c>
      <c r="K37" s="233">
        <v>0</v>
      </c>
      <c r="L37" s="233">
        <v>0</v>
      </c>
      <c r="M37" s="233">
        <v>0</v>
      </c>
      <c r="N37" s="233">
        <v>0</v>
      </c>
      <c r="O37" s="233">
        <v>0</v>
      </c>
    </row>
    <row r="38" spans="1:15">
      <c r="A38" s="84" t="s">
        <v>43</v>
      </c>
      <c r="B38" s="233">
        <f t="shared" si="1"/>
        <v>-11349</v>
      </c>
      <c r="C38" s="233">
        <v>-11349</v>
      </c>
      <c r="D38" s="233">
        <v>0</v>
      </c>
      <c r="E38" s="233">
        <v>0</v>
      </c>
      <c r="F38" s="233">
        <v>0</v>
      </c>
      <c r="G38" s="233">
        <v>0</v>
      </c>
      <c r="H38" s="233">
        <v>0</v>
      </c>
      <c r="I38" s="233">
        <v>0</v>
      </c>
      <c r="J38" s="233">
        <v>0</v>
      </c>
      <c r="K38" s="233">
        <v>0</v>
      </c>
      <c r="L38" s="233">
        <v>0</v>
      </c>
      <c r="M38" s="233">
        <v>0</v>
      </c>
      <c r="N38" s="233">
        <v>0</v>
      </c>
      <c r="O38" s="233">
        <v>0</v>
      </c>
    </row>
    <row r="39" spans="1:15">
      <c r="A39" s="84" t="s">
        <v>44</v>
      </c>
      <c r="B39" s="233">
        <f t="shared" si="1"/>
        <v>4000000</v>
      </c>
      <c r="C39" s="233">
        <v>0</v>
      </c>
      <c r="D39" s="233">
        <v>4000000</v>
      </c>
      <c r="E39" s="233">
        <v>0</v>
      </c>
      <c r="F39" s="233">
        <v>0</v>
      </c>
      <c r="G39" s="233">
        <v>0</v>
      </c>
      <c r="H39" s="233">
        <v>0</v>
      </c>
      <c r="I39" s="233">
        <v>0</v>
      </c>
      <c r="J39" s="233">
        <v>0</v>
      </c>
      <c r="K39" s="233">
        <v>0</v>
      </c>
      <c r="L39" s="233">
        <v>0</v>
      </c>
      <c r="M39" s="233">
        <v>0</v>
      </c>
      <c r="N39" s="233">
        <v>0</v>
      </c>
      <c r="O39" s="233">
        <v>0</v>
      </c>
    </row>
    <row r="40" spans="1:15">
      <c r="A40" s="84" t="s">
        <v>45</v>
      </c>
      <c r="B40" s="233">
        <f t="shared" si="1"/>
        <v>0</v>
      </c>
      <c r="C40" s="233">
        <v>0</v>
      </c>
      <c r="D40" s="233">
        <v>0</v>
      </c>
      <c r="E40" s="233">
        <v>0</v>
      </c>
      <c r="F40" s="233">
        <v>0</v>
      </c>
      <c r="G40" s="233">
        <v>0</v>
      </c>
      <c r="H40" s="233">
        <v>0</v>
      </c>
      <c r="I40" s="233">
        <v>0</v>
      </c>
      <c r="J40" s="233">
        <v>0</v>
      </c>
      <c r="K40" s="233">
        <v>0</v>
      </c>
      <c r="L40" s="233">
        <v>0</v>
      </c>
      <c r="M40" s="233">
        <v>0</v>
      </c>
      <c r="N40" s="233">
        <v>0</v>
      </c>
      <c r="O40" s="233">
        <v>0</v>
      </c>
    </row>
    <row r="41" spans="1:15">
      <c r="A41" s="84" t="s">
        <v>46</v>
      </c>
      <c r="B41" s="233">
        <f t="shared" si="1"/>
        <v>167567</v>
      </c>
      <c r="C41" s="233">
        <v>167567</v>
      </c>
      <c r="D41" s="233">
        <v>0</v>
      </c>
      <c r="E41" s="233">
        <v>0</v>
      </c>
      <c r="F41" s="233">
        <v>0</v>
      </c>
      <c r="G41" s="233">
        <v>0</v>
      </c>
      <c r="H41" s="233">
        <v>0</v>
      </c>
      <c r="I41" s="233">
        <v>0</v>
      </c>
      <c r="J41" s="233">
        <v>0</v>
      </c>
      <c r="K41" s="233">
        <v>0</v>
      </c>
      <c r="L41" s="233">
        <v>0</v>
      </c>
      <c r="M41" s="233">
        <v>0</v>
      </c>
      <c r="N41" s="233">
        <v>0</v>
      </c>
      <c r="O41" s="233">
        <v>0</v>
      </c>
    </row>
    <row r="42" spans="1:15">
      <c r="A42" s="84" t="s">
        <v>47</v>
      </c>
      <c r="B42" s="233">
        <f t="shared" si="1"/>
        <v>0</v>
      </c>
      <c r="C42" s="233">
        <v>0</v>
      </c>
      <c r="D42" s="233">
        <v>0</v>
      </c>
      <c r="E42" s="233">
        <v>0</v>
      </c>
      <c r="F42" s="233">
        <v>0</v>
      </c>
      <c r="G42" s="233">
        <v>0</v>
      </c>
      <c r="H42" s="233">
        <v>0</v>
      </c>
      <c r="I42" s="233">
        <v>0</v>
      </c>
      <c r="J42" s="233">
        <v>0</v>
      </c>
      <c r="K42" s="233">
        <v>0</v>
      </c>
      <c r="L42" s="233">
        <v>0</v>
      </c>
      <c r="M42" s="233">
        <v>0</v>
      </c>
      <c r="N42" s="233">
        <v>0</v>
      </c>
      <c r="O42" s="233">
        <v>0</v>
      </c>
    </row>
    <row r="43" spans="1:15">
      <c r="A43" s="84" t="s">
        <v>48</v>
      </c>
      <c r="B43" s="233">
        <f t="shared" si="1"/>
        <v>0</v>
      </c>
      <c r="C43" s="233">
        <v>0</v>
      </c>
      <c r="D43" s="233">
        <v>0</v>
      </c>
      <c r="E43" s="233">
        <v>0</v>
      </c>
      <c r="F43" s="233">
        <v>0</v>
      </c>
      <c r="G43" s="233">
        <v>0</v>
      </c>
      <c r="H43" s="233">
        <v>0</v>
      </c>
      <c r="I43" s="233">
        <v>0</v>
      </c>
      <c r="J43" s="233">
        <v>0</v>
      </c>
      <c r="K43" s="233">
        <v>0</v>
      </c>
      <c r="L43" s="233">
        <v>0</v>
      </c>
      <c r="M43" s="233">
        <v>0</v>
      </c>
      <c r="N43" s="233">
        <v>0</v>
      </c>
      <c r="O43" s="233">
        <v>0</v>
      </c>
    </row>
    <row r="44" spans="1:15">
      <c r="A44" s="84" t="s">
        <v>49</v>
      </c>
      <c r="B44" s="233">
        <f t="shared" si="1"/>
        <v>-57118</v>
      </c>
      <c r="C44" s="233">
        <v>-57118</v>
      </c>
      <c r="D44" s="233">
        <v>0</v>
      </c>
      <c r="E44" s="233">
        <v>0</v>
      </c>
      <c r="F44" s="233">
        <v>0</v>
      </c>
      <c r="G44" s="233">
        <v>0</v>
      </c>
      <c r="H44" s="233">
        <v>0</v>
      </c>
      <c r="I44" s="233">
        <v>0</v>
      </c>
      <c r="J44" s="233">
        <v>0</v>
      </c>
      <c r="K44" s="233">
        <v>0</v>
      </c>
      <c r="L44" s="233">
        <v>0</v>
      </c>
      <c r="M44" s="233">
        <v>0</v>
      </c>
      <c r="N44" s="233">
        <v>0</v>
      </c>
      <c r="O44" s="233">
        <v>0</v>
      </c>
    </row>
    <row r="45" spans="1:15">
      <c r="A45" s="85" t="s">
        <v>50</v>
      </c>
      <c r="B45" s="233">
        <f t="shared" si="1"/>
        <v>317541</v>
      </c>
      <c r="C45" s="233">
        <v>286198</v>
      </c>
      <c r="D45" s="233">
        <v>0</v>
      </c>
      <c r="E45" s="233">
        <v>0</v>
      </c>
      <c r="F45" s="233">
        <v>0</v>
      </c>
      <c r="G45" s="233">
        <v>0</v>
      </c>
      <c r="H45" s="233">
        <v>0</v>
      </c>
      <c r="I45" s="233">
        <v>0</v>
      </c>
      <c r="J45" s="233">
        <v>0</v>
      </c>
      <c r="K45" s="233">
        <v>0</v>
      </c>
      <c r="L45" s="233">
        <v>31343</v>
      </c>
      <c r="M45" s="233">
        <v>0</v>
      </c>
      <c r="N45" s="233">
        <v>0</v>
      </c>
      <c r="O45" s="233">
        <v>0</v>
      </c>
    </row>
    <row r="46" spans="1:15">
      <c r="A46" s="84" t="s">
        <v>51</v>
      </c>
      <c r="B46" s="233">
        <f t="shared" si="1"/>
        <v>0</v>
      </c>
      <c r="C46" s="233">
        <v>0</v>
      </c>
      <c r="D46" s="233">
        <v>0</v>
      </c>
      <c r="E46" s="233">
        <v>0</v>
      </c>
      <c r="F46" s="233">
        <v>0</v>
      </c>
      <c r="G46" s="233">
        <v>0</v>
      </c>
      <c r="H46" s="233">
        <v>0</v>
      </c>
      <c r="I46" s="233">
        <v>0</v>
      </c>
      <c r="J46" s="233">
        <v>0</v>
      </c>
      <c r="K46" s="233">
        <v>0</v>
      </c>
      <c r="L46" s="233">
        <v>0</v>
      </c>
      <c r="M46" s="233">
        <v>0</v>
      </c>
      <c r="N46" s="233">
        <v>0</v>
      </c>
      <c r="O46" s="233">
        <v>0</v>
      </c>
    </row>
    <row r="47" spans="1:15">
      <c r="A47" s="84" t="s">
        <v>52</v>
      </c>
      <c r="B47" s="233">
        <f t="shared" si="1"/>
        <v>0</v>
      </c>
      <c r="C47" s="233">
        <v>0</v>
      </c>
      <c r="D47" s="233">
        <v>0</v>
      </c>
      <c r="E47" s="233">
        <v>0</v>
      </c>
      <c r="F47" s="233">
        <v>0</v>
      </c>
      <c r="G47" s="233">
        <v>0</v>
      </c>
      <c r="H47" s="233">
        <v>0</v>
      </c>
      <c r="I47" s="233">
        <v>0</v>
      </c>
      <c r="J47" s="233">
        <v>0</v>
      </c>
      <c r="K47" s="233">
        <v>0</v>
      </c>
      <c r="L47" s="233">
        <v>0</v>
      </c>
      <c r="M47" s="233">
        <v>0</v>
      </c>
      <c r="N47" s="233">
        <v>0</v>
      </c>
      <c r="O47" s="233">
        <v>0</v>
      </c>
    </row>
    <row r="48" spans="1:15">
      <c r="A48" s="84" t="s">
        <v>53</v>
      </c>
      <c r="B48" s="233">
        <f t="shared" si="1"/>
        <v>0</v>
      </c>
      <c r="C48" s="233">
        <v>0</v>
      </c>
      <c r="D48" s="233">
        <v>0</v>
      </c>
      <c r="E48" s="233">
        <v>0</v>
      </c>
      <c r="F48" s="233">
        <v>0</v>
      </c>
      <c r="G48" s="233">
        <v>0</v>
      </c>
      <c r="H48" s="233">
        <v>0</v>
      </c>
      <c r="I48" s="233">
        <v>0</v>
      </c>
      <c r="J48" s="233">
        <v>0</v>
      </c>
      <c r="K48" s="233">
        <v>0</v>
      </c>
      <c r="L48" s="233">
        <v>0</v>
      </c>
      <c r="M48" s="233">
        <v>0</v>
      </c>
      <c r="N48" s="233">
        <v>0</v>
      </c>
      <c r="O48" s="233">
        <v>0</v>
      </c>
    </row>
    <row r="49" spans="1:15">
      <c r="A49" s="84" t="s">
        <v>54</v>
      </c>
      <c r="B49" s="233">
        <f t="shared" si="1"/>
        <v>2230139</v>
      </c>
      <c r="C49" s="233">
        <v>2147427</v>
      </c>
      <c r="D49" s="233">
        <v>0</v>
      </c>
      <c r="E49" s="233">
        <v>0</v>
      </c>
      <c r="F49" s="233">
        <v>0</v>
      </c>
      <c r="G49" s="233">
        <v>0</v>
      </c>
      <c r="H49" s="233">
        <v>0</v>
      </c>
      <c r="I49" s="233">
        <v>0</v>
      </c>
      <c r="J49" s="233">
        <v>0</v>
      </c>
      <c r="K49" s="233">
        <v>0</v>
      </c>
      <c r="L49" s="233">
        <v>82712</v>
      </c>
      <c r="M49" s="233">
        <v>0</v>
      </c>
      <c r="N49" s="233">
        <v>0</v>
      </c>
      <c r="O49" s="233">
        <v>0</v>
      </c>
    </row>
    <row r="50" spans="1:15">
      <c r="A50" s="84" t="s">
        <v>55</v>
      </c>
      <c r="B50" s="233">
        <f t="shared" si="1"/>
        <v>2103412</v>
      </c>
      <c r="C50" s="233">
        <v>660567</v>
      </c>
      <c r="D50" s="233">
        <v>0</v>
      </c>
      <c r="E50" s="233">
        <v>0</v>
      </c>
      <c r="F50" s="233">
        <v>0</v>
      </c>
      <c r="G50" s="233">
        <v>0</v>
      </c>
      <c r="H50" s="233">
        <v>0</v>
      </c>
      <c r="I50" s="233">
        <v>1155267</v>
      </c>
      <c r="J50" s="233">
        <v>0</v>
      </c>
      <c r="K50" s="233">
        <v>0</v>
      </c>
      <c r="L50" s="233">
        <v>287578</v>
      </c>
      <c r="M50" s="233">
        <v>0</v>
      </c>
      <c r="N50" s="233">
        <v>0</v>
      </c>
      <c r="O50" s="233">
        <v>0</v>
      </c>
    </row>
    <row r="51" spans="1:15">
      <c r="A51" s="84" t="s">
        <v>56</v>
      </c>
      <c r="B51" s="233">
        <f t="shared" si="1"/>
        <v>0</v>
      </c>
      <c r="C51" s="233">
        <v>0</v>
      </c>
      <c r="D51" s="233">
        <v>0</v>
      </c>
      <c r="E51" s="233">
        <v>0</v>
      </c>
      <c r="F51" s="233">
        <v>0</v>
      </c>
      <c r="G51" s="233">
        <v>0</v>
      </c>
      <c r="H51" s="233">
        <v>0</v>
      </c>
      <c r="I51" s="233">
        <v>0</v>
      </c>
      <c r="J51" s="233">
        <v>0</v>
      </c>
      <c r="K51" s="233">
        <v>0</v>
      </c>
      <c r="L51" s="233">
        <v>0</v>
      </c>
      <c r="M51" s="233">
        <v>0</v>
      </c>
      <c r="N51" s="233">
        <v>0</v>
      </c>
      <c r="O51" s="233">
        <v>0</v>
      </c>
    </row>
    <row r="52" spans="1:15">
      <c r="A52" s="84" t="s">
        <v>57</v>
      </c>
      <c r="B52" s="233">
        <f t="shared" si="1"/>
        <v>0</v>
      </c>
      <c r="C52" s="233">
        <v>0</v>
      </c>
      <c r="D52" s="233">
        <v>0</v>
      </c>
      <c r="E52" s="233">
        <v>0</v>
      </c>
      <c r="F52" s="233">
        <v>0</v>
      </c>
      <c r="G52" s="233">
        <v>0</v>
      </c>
      <c r="H52" s="233">
        <v>0</v>
      </c>
      <c r="I52" s="233">
        <v>0</v>
      </c>
      <c r="J52" s="233">
        <v>0</v>
      </c>
      <c r="K52" s="233">
        <v>0</v>
      </c>
      <c r="L52" s="233">
        <v>0</v>
      </c>
      <c r="M52" s="233">
        <v>0</v>
      </c>
      <c r="N52" s="233">
        <v>0</v>
      </c>
      <c r="O52" s="233">
        <v>0</v>
      </c>
    </row>
    <row r="53" spans="1:15">
      <c r="A53" s="84" t="s">
        <v>58</v>
      </c>
      <c r="B53" s="233">
        <f t="shared" si="1"/>
        <v>0</v>
      </c>
      <c r="C53" s="233">
        <v>0</v>
      </c>
      <c r="D53" s="233">
        <v>0</v>
      </c>
      <c r="E53" s="233">
        <v>0</v>
      </c>
      <c r="F53" s="233">
        <v>0</v>
      </c>
      <c r="G53" s="233">
        <v>0</v>
      </c>
      <c r="H53" s="233">
        <v>0</v>
      </c>
      <c r="I53" s="233">
        <v>0</v>
      </c>
      <c r="J53" s="233">
        <v>0</v>
      </c>
      <c r="K53" s="233">
        <v>0</v>
      </c>
      <c r="L53" s="233">
        <v>0</v>
      </c>
      <c r="M53" s="233">
        <v>0</v>
      </c>
      <c r="N53" s="233">
        <v>0</v>
      </c>
      <c r="O53" s="233">
        <v>0</v>
      </c>
    </row>
    <row r="54" spans="1:15">
      <c r="A54" s="84" t="s">
        <v>59</v>
      </c>
      <c r="B54" s="233">
        <f t="shared" si="1"/>
        <v>-11143</v>
      </c>
      <c r="C54" s="233">
        <v>0</v>
      </c>
      <c r="D54" s="233">
        <v>0</v>
      </c>
      <c r="E54" s="233">
        <v>0</v>
      </c>
      <c r="F54" s="233">
        <v>0</v>
      </c>
      <c r="G54" s="233">
        <v>0</v>
      </c>
      <c r="H54" s="233">
        <v>0</v>
      </c>
      <c r="I54" s="233">
        <v>-11143</v>
      </c>
      <c r="J54" s="233">
        <v>0</v>
      </c>
      <c r="K54" s="233">
        <v>0</v>
      </c>
      <c r="L54" s="233">
        <v>0</v>
      </c>
      <c r="M54" s="233">
        <v>0</v>
      </c>
      <c r="N54" s="233">
        <v>0</v>
      </c>
      <c r="O54" s="233">
        <v>0</v>
      </c>
    </row>
    <row r="55" spans="1:15">
      <c r="A55" s="84" t="s">
        <v>60</v>
      </c>
      <c r="B55" s="233">
        <f t="shared" si="1"/>
        <v>7198335</v>
      </c>
      <c r="C55" s="233">
        <v>6454053</v>
      </c>
      <c r="D55" s="233">
        <v>0</v>
      </c>
      <c r="E55" s="233">
        <v>0</v>
      </c>
      <c r="F55" s="233">
        <v>0</v>
      </c>
      <c r="G55" s="233">
        <v>0</v>
      </c>
      <c r="H55" s="233">
        <v>0</v>
      </c>
      <c r="I55" s="233">
        <v>0</v>
      </c>
      <c r="J55" s="233">
        <v>0</v>
      </c>
      <c r="K55" s="233">
        <v>0</v>
      </c>
      <c r="L55" s="233">
        <v>724414</v>
      </c>
      <c r="M55" s="233">
        <v>0</v>
      </c>
      <c r="N55" s="233">
        <v>0</v>
      </c>
      <c r="O55" s="233">
        <v>19868</v>
      </c>
    </row>
    <row r="56" spans="1:15">
      <c r="A56" s="84" t="s">
        <v>61</v>
      </c>
      <c r="B56" s="233">
        <f t="shared" si="1"/>
        <v>0</v>
      </c>
      <c r="C56" s="233">
        <v>0</v>
      </c>
      <c r="D56" s="233">
        <v>0</v>
      </c>
      <c r="E56" s="233">
        <v>0</v>
      </c>
      <c r="F56" s="233">
        <v>0</v>
      </c>
      <c r="G56" s="233">
        <v>0</v>
      </c>
      <c r="H56" s="233">
        <v>0</v>
      </c>
      <c r="I56" s="233">
        <v>0</v>
      </c>
      <c r="J56" s="233">
        <v>0</v>
      </c>
      <c r="K56" s="233">
        <v>0</v>
      </c>
      <c r="L56" s="233">
        <v>0</v>
      </c>
      <c r="M56" s="233">
        <v>0</v>
      </c>
      <c r="N56" s="233">
        <v>0</v>
      </c>
      <c r="O56" s="233">
        <v>0</v>
      </c>
    </row>
    <row r="60" spans="1:15">
      <c r="D60" s="50"/>
      <c r="E60" s="50"/>
      <c r="F60" s="50"/>
      <c r="G60" s="50"/>
      <c r="H60" s="50"/>
      <c r="I60" s="50"/>
      <c r="J60" s="50"/>
      <c r="K60" s="50"/>
      <c r="L60" s="50"/>
      <c r="M60" s="50"/>
      <c r="N60" s="50"/>
      <c r="O60" s="50"/>
    </row>
  </sheetData>
  <mergeCells count="2">
    <mergeCell ref="A1:O1"/>
    <mergeCell ref="A2:A4"/>
  </mergeCells>
  <pageMargins left="0.7" right="0.7" top="0.75" bottom="0.75" header="0.3" footer="0.3"/>
  <pageSetup scale="57" orientation="landscape" r:id="rId1"/>
</worksheet>
</file>

<file path=xl/worksheets/sheet104.xml><?xml version="1.0" encoding="utf-8"?>
<worksheet xmlns="http://schemas.openxmlformats.org/spreadsheetml/2006/main" xmlns:r="http://schemas.openxmlformats.org/officeDocument/2006/relationships">
  <sheetPr codeName="Sheet30">
    <pageSetUpPr fitToPage="1"/>
  </sheetPr>
  <dimension ref="A1:H55"/>
  <sheetViews>
    <sheetView workbookViewId="0">
      <selection activeCell="K23" sqref="K23"/>
    </sheetView>
  </sheetViews>
  <sheetFormatPr defaultRowHeight="15"/>
  <cols>
    <col min="1" max="1" width="21.28515625" customWidth="1"/>
    <col min="2" max="2" width="15.7109375" customWidth="1"/>
    <col min="3" max="3" width="13.7109375" bestFit="1" customWidth="1"/>
    <col min="4" max="4" width="11.28515625" bestFit="1" customWidth="1"/>
    <col min="5" max="5" width="12.42578125" bestFit="1" customWidth="1"/>
    <col min="6" max="6" width="16.7109375" customWidth="1"/>
    <col min="7" max="8" width="9.5703125" bestFit="1" customWidth="1"/>
  </cols>
  <sheetData>
    <row r="1" spans="1:8">
      <c r="A1" s="552" t="s">
        <v>225</v>
      </c>
      <c r="B1" s="549"/>
      <c r="C1" s="549"/>
      <c r="D1" s="549"/>
      <c r="E1" s="549"/>
      <c r="F1" s="549"/>
      <c r="G1" s="549"/>
      <c r="H1" s="550"/>
    </row>
    <row r="2" spans="1:8">
      <c r="A2" s="598" t="s">
        <v>10</v>
      </c>
      <c r="B2" s="599" t="s">
        <v>66</v>
      </c>
      <c r="C2" s="600"/>
      <c r="D2" s="600"/>
      <c r="E2" s="601"/>
      <c r="F2" s="572" t="s">
        <v>64</v>
      </c>
      <c r="G2" s="572"/>
      <c r="H2" s="637"/>
    </row>
    <row r="3" spans="1:8" ht="27">
      <c r="A3" s="551"/>
      <c r="B3" s="51" t="s">
        <v>83</v>
      </c>
      <c r="C3" s="51" t="s">
        <v>71</v>
      </c>
      <c r="D3" s="51" t="s">
        <v>72</v>
      </c>
      <c r="E3" s="35" t="s">
        <v>73</v>
      </c>
      <c r="F3" s="34" t="s">
        <v>83</v>
      </c>
      <c r="G3" s="51" t="s">
        <v>70</v>
      </c>
      <c r="H3" s="51" t="s">
        <v>69</v>
      </c>
    </row>
    <row r="4" spans="1:8">
      <c r="A4" s="86" t="s">
        <v>77</v>
      </c>
      <c r="B4" s="78">
        <f>C4+D4+E4</f>
        <v>23231585</v>
      </c>
      <c r="C4" s="78">
        <f>SUM(C5:C55)</f>
        <v>8211352</v>
      </c>
      <c r="D4" s="78">
        <f>SUM(D5:D55)</f>
        <v>0</v>
      </c>
      <c r="E4" s="509">
        <f>SUM(E5:E55)</f>
        <v>15020233</v>
      </c>
      <c r="F4" s="112">
        <f>G4+H4</f>
        <v>103625</v>
      </c>
      <c r="G4" s="78">
        <f>SUM(G5:G55)</f>
        <v>-3825</v>
      </c>
      <c r="H4" s="78">
        <f>SUM(H5:H55)</f>
        <v>107450</v>
      </c>
    </row>
    <row r="5" spans="1:8">
      <c r="A5" s="88" t="s">
        <v>11</v>
      </c>
      <c r="B5" s="78">
        <f t="shared" ref="B5:B55" si="0">C5+D5+E5</f>
        <v>0</v>
      </c>
      <c r="C5" s="78">
        <v>0</v>
      </c>
      <c r="D5" s="78">
        <v>0</v>
      </c>
      <c r="E5" s="87">
        <v>0</v>
      </c>
      <c r="F5" s="78">
        <f t="shared" ref="F5:F55" si="1">G5+H5</f>
        <v>0</v>
      </c>
      <c r="G5" s="78">
        <v>0</v>
      </c>
      <c r="H5" s="78">
        <v>0</v>
      </c>
    </row>
    <row r="6" spans="1:8">
      <c r="A6" s="88" t="s">
        <v>12</v>
      </c>
      <c r="B6" s="78">
        <f t="shared" si="0"/>
        <v>0</v>
      </c>
      <c r="C6" s="78">
        <v>0</v>
      </c>
      <c r="D6" s="78">
        <v>0</v>
      </c>
      <c r="E6" s="87">
        <v>0</v>
      </c>
      <c r="F6" s="78">
        <f t="shared" si="1"/>
        <v>0</v>
      </c>
      <c r="G6" s="78">
        <v>0</v>
      </c>
      <c r="H6" s="78">
        <v>0</v>
      </c>
    </row>
    <row r="7" spans="1:8">
      <c r="A7" s="88" t="s">
        <v>13</v>
      </c>
      <c r="B7" s="78">
        <f t="shared" si="0"/>
        <v>0</v>
      </c>
      <c r="C7" s="78">
        <v>0</v>
      </c>
      <c r="D7" s="78">
        <v>0</v>
      </c>
      <c r="E7" s="87">
        <v>0</v>
      </c>
      <c r="F7" s="78">
        <f t="shared" si="1"/>
        <v>0</v>
      </c>
      <c r="G7" s="78">
        <v>0</v>
      </c>
      <c r="H7" s="78">
        <v>0</v>
      </c>
    </row>
    <row r="8" spans="1:8">
      <c r="A8" s="88" t="s">
        <v>14</v>
      </c>
      <c r="B8" s="78">
        <f t="shared" si="0"/>
        <v>0</v>
      </c>
      <c r="C8" s="78">
        <v>0</v>
      </c>
      <c r="D8" s="78">
        <v>0</v>
      </c>
      <c r="E8" s="87">
        <v>0</v>
      </c>
      <c r="F8" s="78">
        <f t="shared" si="1"/>
        <v>0</v>
      </c>
      <c r="G8" s="78">
        <v>0</v>
      </c>
      <c r="H8" s="78">
        <v>0</v>
      </c>
    </row>
    <row r="9" spans="1:8">
      <c r="A9" s="88" t="s">
        <v>15</v>
      </c>
      <c r="B9" s="78">
        <f t="shared" si="0"/>
        <v>-84928</v>
      </c>
      <c r="C9" s="78">
        <v>-84928</v>
      </c>
      <c r="D9" s="78">
        <v>0</v>
      </c>
      <c r="E9" s="87">
        <v>0</v>
      </c>
      <c r="F9" s="78">
        <f t="shared" si="1"/>
        <v>0</v>
      </c>
      <c r="G9" s="78">
        <v>0</v>
      </c>
      <c r="H9" s="78">
        <v>0</v>
      </c>
    </row>
    <row r="10" spans="1:8">
      <c r="A10" s="88" t="s">
        <v>16</v>
      </c>
      <c r="B10" s="78">
        <f t="shared" si="0"/>
        <v>0</v>
      </c>
      <c r="C10" s="78">
        <v>0</v>
      </c>
      <c r="D10" s="78">
        <v>0</v>
      </c>
      <c r="E10" s="87">
        <v>0</v>
      </c>
      <c r="F10" s="78">
        <f t="shared" si="1"/>
        <v>0</v>
      </c>
      <c r="G10" s="78">
        <v>0</v>
      </c>
      <c r="H10" s="78">
        <v>0</v>
      </c>
    </row>
    <row r="11" spans="1:8">
      <c r="A11" s="88" t="s">
        <v>17</v>
      </c>
      <c r="B11" s="78">
        <f t="shared" si="0"/>
        <v>0</v>
      </c>
      <c r="C11" s="78">
        <v>0</v>
      </c>
      <c r="D11" s="78">
        <v>0</v>
      </c>
      <c r="E11" s="87">
        <v>0</v>
      </c>
      <c r="F11" s="78">
        <f t="shared" si="1"/>
        <v>0</v>
      </c>
      <c r="G11" s="78">
        <v>0</v>
      </c>
      <c r="H11" s="78">
        <v>0</v>
      </c>
    </row>
    <row r="12" spans="1:8">
      <c r="A12" s="88" t="s">
        <v>18</v>
      </c>
      <c r="B12" s="78">
        <f t="shared" si="0"/>
        <v>77060</v>
      </c>
      <c r="C12" s="78">
        <v>0</v>
      </c>
      <c r="D12" s="78">
        <v>0</v>
      </c>
      <c r="E12" s="87">
        <v>77060</v>
      </c>
      <c r="F12" s="78">
        <f t="shared" si="1"/>
        <v>0</v>
      </c>
      <c r="G12" s="78">
        <v>0</v>
      </c>
      <c r="H12" s="78">
        <v>0</v>
      </c>
    </row>
    <row r="13" spans="1:8">
      <c r="A13" s="88" t="s">
        <v>19</v>
      </c>
      <c r="B13" s="78">
        <f t="shared" si="0"/>
        <v>0</v>
      </c>
      <c r="C13" s="78">
        <v>0</v>
      </c>
      <c r="D13" s="78">
        <v>0</v>
      </c>
      <c r="E13" s="87">
        <v>0</v>
      </c>
      <c r="F13" s="78">
        <f t="shared" si="1"/>
        <v>0</v>
      </c>
      <c r="G13" s="78">
        <v>0</v>
      </c>
      <c r="H13" s="78">
        <v>0</v>
      </c>
    </row>
    <row r="14" spans="1:8">
      <c r="A14" s="88" t="s">
        <v>20</v>
      </c>
      <c r="B14" s="78">
        <f t="shared" si="0"/>
        <v>0</v>
      </c>
      <c r="C14" s="78">
        <v>0</v>
      </c>
      <c r="D14" s="78">
        <v>0</v>
      </c>
      <c r="E14" s="87">
        <v>0</v>
      </c>
      <c r="F14" s="78">
        <f t="shared" si="1"/>
        <v>0</v>
      </c>
      <c r="G14" s="78">
        <v>0</v>
      </c>
      <c r="H14" s="78">
        <v>0</v>
      </c>
    </row>
    <row r="15" spans="1:8">
      <c r="A15" s="88" t="s">
        <v>21</v>
      </c>
      <c r="B15" s="78">
        <f t="shared" si="0"/>
        <v>0</v>
      </c>
      <c r="C15" s="78">
        <v>0</v>
      </c>
      <c r="D15" s="78">
        <v>0</v>
      </c>
      <c r="E15" s="87">
        <v>0</v>
      </c>
      <c r="F15" s="78">
        <f t="shared" si="1"/>
        <v>0</v>
      </c>
      <c r="G15" s="78">
        <v>0</v>
      </c>
      <c r="H15" s="78">
        <v>0</v>
      </c>
    </row>
    <row r="16" spans="1:8">
      <c r="A16" s="88" t="s">
        <v>22</v>
      </c>
      <c r="B16" s="78">
        <f t="shared" si="0"/>
        <v>0</v>
      </c>
      <c r="C16" s="78">
        <v>0</v>
      </c>
      <c r="D16" s="78">
        <v>0</v>
      </c>
      <c r="E16" s="87">
        <v>0</v>
      </c>
      <c r="F16" s="78">
        <f t="shared" si="1"/>
        <v>0</v>
      </c>
      <c r="G16" s="78">
        <v>0</v>
      </c>
      <c r="H16" s="78">
        <v>0</v>
      </c>
    </row>
    <row r="17" spans="1:8">
      <c r="A17" s="88" t="s">
        <v>23</v>
      </c>
      <c r="B17" s="78">
        <f t="shared" si="0"/>
        <v>-328794</v>
      </c>
      <c r="C17" s="78">
        <v>-328794</v>
      </c>
      <c r="D17" s="78">
        <v>0</v>
      </c>
      <c r="E17" s="87">
        <v>0</v>
      </c>
      <c r="F17" s="78">
        <f t="shared" si="1"/>
        <v>0</v>
      </c>
      <c r="G17" s="78">
        <v>0</v>
      </c>
      <c r="H17" s="78">
        <v>0</v>
      </c>
    </row>
    <row r="18" spans="1:8">
      <c r="A18" s="88" t="s">
        <v>24</v>
      </c>
      <c r="B18" s="78">
        <f t="shared" si="0"/>
        <v>459080</v>
      </c>
      <c r="C18" s="78">
        <v>0</v>
      </c>
      <c r="D18" s="78">
        <v>0</v>
      </c>
      <c r="E18" s="87">
        <v>459080</v>
      </c>
      <c r="F18" s="78">
        <f t="shared" si="1"/>
        <v>79940</v>
      </c>
      <c r="G18" s="78">
        <v>0</v>
      </c>
      <c r="H18" s="78">
        <v>79940</v>
      </c>
    </row>
    <row r="19" spans="1:8">
      <c r="A19" s="88" t="s">
        <v>25</v>
      </c>
      <c r="B19" s="78">
        <f t="shared" si="0"/>
        <v>0</v>
      </c>
      <c r="C19" s="78">
        <v>0</v>
      </c>
      <c r="D19" s="78">
        <v>0</v>
      </c>
      <c r="E19" s="87">
        <v>0</v>
      </c>
      <c r="F19" s="78">
        <f t="shared" si="1"/>
        <v>0</v>
      </c>
      <c r="G19" s="78">
        <v>0</v>
      </c>
      <c r="H19" s="78">
        <v>0</v>
      </c>
    </row>
    <row r="20" spans="1:8">
      <c r="A20" s="88" t="s">
        <v>26</v>
      </c>
      <c r="B20" s="78">
        <f t="shared" si="0"/>
        <v>-4723</v>
      </c>
      <c r="C20" s="78">
        <v>-4723</v>
      </c>
      <c r="D20" s="78">
        <v>0</v>
      </c>
      <c r="E20" s="87">
        <v>0</v>
      </c>
      <c r="F20" s="78">
        <f t="shared" si="1"/>
        <v>0</v>
      </c>
      <c r="G20" s="78">
        <v>-3825</v>
      </c>
      <c r="H20" s="78">
        <v>3825</v>
      </c>
    </row>
    <row r="21" spans="1:8">
      <c r="A21" s="88" t="s">
        <v>27</v>
      </c>
      <c r="B21" s="78">
        <f t="shared" si="0"/>
        <v>0</v>
      </c>
      <c r="C21" s="78">
        <v>0</v>
      </c>
      <c r="D21" s="78">
        <v>0</v>
      </c>
      <c r="E21" s="87">
        <v>0</v>
      </c>
      <c r="F21" s="78">
        <f t="shared" si="1"/>
        <v>0</v>
      </c>
      <c r="G21" s="78">
        <v>0</v>
      </c>
      <c r="H21" s="78">
        <v>0</v>
      </c>
    </row>
    <row r="22" spans="1:8">
      <c r="A22" s="88" t="s">
        <v>28</v>
      </c>
      <c r="B22" s="78">
        <f t="shared" si="0"/>
        <v>-59470</v>
      </c>
      <c r="C22" s="78">
        <v>-59470</v>
      </c>
      <c r="D22" s="78">
        <v>0</v>
      </c>
      <c r="E22" s="87">
        <v>0</v>
      </c>
      <c r="F22" s="78">
        <f t="shared" si="1"/>
        <v>0</v>
      </c>
      <c r="G22" s="78">
        <v>0</v>
      </c>
      <c r="H22" s="78">
        <v>0</v>
      </c>
    </row>
    <row r="23" spans="1:8">
      <c r="A23" s="88" t="s">
        <v>29</v>
      </c>
      <c r="B23" s="78">
        <f t="shared" si="0"/>
        <v>0</v>
      </c>
      <c r="C23" s="78">
        <v>0</v>
      </c>
      <c r="D23" s="78">
        <v>0</v>
      </c>
      <c r="E23" s="87">
        <v>0</v>
      </c>
      <c r="F23" s="78">
        <f t="shared" si="1"/>
        <v>0</v>
      </c>
      <c r="G23" s="78">
        <v>0</v>
      </c>
      <c r="H23" s="78">
        <v>0</v>
      </c>
    </row>
    <row r="24" spans="1:8">
      <c r="A24" s="88" t="s">
        <v>30</v>
      </c>
      <c r="B24" s="78">
        <f t="shared" si="0"/>
        <v>0</v>
      </c>
      <c r="C24" s="78">
        <v>0</v>
      </c>
      <c r="D24" s="78">
        <v>0</v>
      </c>
      <c r="E24" s="87">
        <v>0</v>
      </c>
      <c r="F24" s="78">
        <f t="shared" si="1"/>
        <v>0</v>
      </c>
      <c r="G24" s="78">
        <v>0</v>
      </c>
      <c r="H24" s="78">
        <v>0</v>
      </c>
    </row>
    <row r="25" spans="1:8">
      <c r="A25" s="88" t="s">
        <v>31</v>
      </c>
      <c r="B25" s="78">
        <f t="shared" si="0"/>
        <v>0</v>
      </c>
      <c r="C25" s="78">
        <v>0</v>
      </c>
      <c r="D25" s="78">
        <v>0</v>
      </c>
      <c r="E25" s="87">
        <v>0</v>
      </c>
      <c r="F25" s="78">
        <f t="shared" si="1"/>
        <v>0</v>
      </c>
      <c r="G25" s="78">
        <v>0</v>
      </c>
      <c r="H25" s="78">
        <v>0</v>
      </c>
    </row>
    <row r="26" spans="1:8">
      <c r="A26" s="88" t="s">
        <v>32</v>
      </c>
      <c r="B26" s="78">
        <f t="shared" si="0"/>
        <v>0</v>
      </c>
      <c r="C26" s="78">
        <v>0</v>
      </c>
      <c r="D26" s="78">
        <v>0</v>
      </c>
      <c r="E26" s="87">
        <v>0</v>
      </c>
      <c r="F26" s="78">
        <f t="shared" si="1"/>
        <v>0</v>
      </c>
      <c r="G26" s="78">
        <v>0</v>
      </c>
      <c r="H26" s="78">
        <v>0</v>
      </c>
    </row>
    <row r="27" spans="1:8">
      <c r="A27" s="88" t="s">
        <v>33</v>
      </c>
      <c r="B27" s="78">
        <f t="shared" si="0"/>
        <v>0</v>
      </c>
      <c r="C27" s="78">
        <v>0</v>
      </c>
      <c r="D27" s="78">
        <v>0</v>
      </c>
      <c r="E27" s="87">
        <v>0</v>
      </c>
      <c r="F27" s="78">
        <f t="shared" si="1"/>
        <v>0</v>
      </c>
      <c r="G27" s="78">
        <v>0</v>
      </c>
      <c r="H27" s="78">
        <v>0</v>
      </c>
    </row>
    <row r="28" spans="1:8">
      <c r="A28" s="88" t="s">
        <v>34</v>
      </c>
      <c r="B28" s="78">
        <f t="shared" si="0"/>
        <v>6012379</v>
      </c>
      <c r="C28" s="78">
        <v>0</v>
      </c>
      <c r="D28" s="78">
        <v>0</v>
      </c>
      <c r="E28" s="87">
        <v>6012379</v>
      </c>
      <c r="F28" s="78">
        <f t="shared" si="1"/>
        <v>23685</v>
      </c>
      <c r="G28" s="78">
        <v>0</v>
      </c>
      <c r="H28" s="78">
        <v>23685</v>
      </c>
    </row>
    <row r="29" spans="1:8">
      <c r="A29" s="88" t="s">
        <v>35</v>
      </c>
      <c r="B29" s="78">
        <f t="shared" si="0"/>
        <v>473098</v>
      </c>
      <c r="C29" s="78">
        <v>473098</v>
      </c>
      <c r="D29" s="78">
        <v>0</v>
      </c>
      <c r="E29" s="87">
        <v>0</v>
      </c>
      <c r="F29" s="78">
        <f t="shared" si="1"/>
        <v>0</v>
      </c>
      <c r="G29" s="78">
        <v>0</v>
      </c>
      <c r="H29" s="78">
        <v>0</v>
      </c>
    </row>
    <row r="30" spans="1:8">
      <c r="A30" s="88" t="s">
        <v>36</v>
      </c>
      <c r="B30" s="78">
        <f t="shared" si="0"/>
        <v>623887</v>
      </c>
      <c r="C30" s="78">
        <v>623887</v>
      </c>
      <c r="D30" s="78">
        <v>0</v>
      </c>
      <c r="E30" s="87">
        <v>0</v>
      </c>
      <c r="F30" s="78">
        <f t="shared" si="1"/>
        <v>0</v>
      </c>
      <c r="G30" s="78">
        <v>0</v>
      </c>
      <c r="H30" s="78">
        <v>0</v>
      </c>
    </row>
    <row r="31" spans="1:8">
      <c r="A31" s="88" t="s">
        <v>37</v>
      </c>
      <c r="B31" s="78">
        <f t="shared" si="0"/>
        <v>0</v>
      </c>
      <c r="C31" s="78">
        <v>0</v>
      </c>
      <c r="D31" s="78">
        <v>0</v>
      </c>
      <c r="E31" s="87">
        <v>0</v>
      </c>
      <c r="F31" s="78">
        <f t="shared" si="1"/>
        <v>0</v>
      </c>
      <c r="G31" s="78">
        <v>0</v>
      </c>
      <c r="H31" s="78">
        <v>0</v>
      </c>
    </row>
    <row r="32" spans="1:8">
      <c r="A32" s="88" t="s">
        <v>38</v>
      </c>
      <c r="B32" s="78">
        <f t="shared" si="0"/>
        <v>6416651</v>
      </c>
      <c r="C32" s="78">
        <v>0</v>
      </c>
      <c r="D32" s="78">
        <v>0</v>
      </c>
      <c r="E32" s="87">
        <v>6416651</v>
      </c>
      <c r="F32" s="78">
        <f t="shared" si="1"/>
        <v>0</v>
      </c>
      <c r="G32" s="78">
        <v>0</v>
      </c>
      <c r="H32" s="78">
        <v>0</v>
      </c>
    </row>
    <row r="33" spans="1:8">
      <c r="A33" s="88" t="s">
        <v>39</v>
      </c>
      <c r="B33" s="78">
        <f t="shared" si="0"/>
        <v>0</v>
      </c>
      <c r="C33" s="78">
        <v>0</v>
      </c>
      <c r="D33" s="78">
        <v>0</v>
      </c>
      <c r="E33" s="87">
        <v>0</v>
      </c>
      <c r="F33" s="78">
        <f t="shared" si="1"/>
        <v>0</v>
      </c>
      <c r="G33" s="78">
        <v>0</v>
      </c>
      <c r="H33" s="78">
        <v>0</v>
      </c>
    </row>
    <row r="34" spans="1:8">
      <c r="A34" s="88" t="s">
        <v>40</v>
      </c>
      <c r="B34" s="78">
        <f t="shared" si="0"/>
        <v>0</v>
      </c>
      <c r="C34" s="78">
        <v>0</v>
      </c>
      <c r="D34" s="78">
        <v>0</v>
      </c>
      <c r="E34" s="87">
        <v>0</v>
      </c>
      <c r="F34" s="78">
        <f t="shared" si="1"/>
        <v>0</v>
      </c>
      <c r="G34" s="78">
        <v>0</v>
      </c>
      <c r="H34" s="78">
        <v>0</v>
      </c>
    </row>
    <row r="35" spans="1:8">
      <c r="A35" s="88" t="s">
        <v>41</v>
      </c>
      <c r="B35" s="78">
        <f t="shared" si="0"/>
        <v>0</v>
      </c>
      <c r="C35" s="78">
        <v>0</v>
      </c>
      <c r="D35" s="78">
        <v>0</v>
      </c>
      <c r="E35" s="87">
        <v>0</v>
      </c>
      <c r="F35" s="78">
        <f t="shared" si="1"/>
        <v>0</v>
      </c>
      <c r="G35" s="78">
        <v>0</v>
      </c>
      <c r="H35" s="78">
        <v>0</v>
      </c>
    </row>
    <row r="36" spans="1:8">
      <c r="A36" s="88" t="s">
        <v>42</v>
      </c>
      <c r="B36" s="78">
        <f t="shared" si="0"/>
        <v>0</v>
      </c>
      <c r="C36" s="78">
        <v>0</v>
      </c>
      <c r="D36" s="78">
        <v>0</v>
      </c>
      <c r="E36" s="87">
        <v>0</v>
      </c>
      <c r="F36" s="78">
        <f t="shared" si="1"/>
        <v>0</v>
      </c>
      <c r="G36" s="78">
        <v>0</v>
      </c>
      <c r="H36" s="78">
        <v>0</v>
      </c>
    </row>
    <row r="37" spans="1:8">
      <c r="A37" s="88" t="s">
        <v>43</v>
      </c>
      <c r="B37" s="78">
        <f t="shared" si="0"/>
        <v>-11349</v>
      </c>
      <c r="C37" s="78">
        <v>-11349</v>
      </c>
      <c r="D37" s="78">
        <v>0</v>
      </c>
      <c r="E37" s="87">
        <v>0</v>
      </c>
      <c r="F37" s="78">
        <f t="shared" si="1"/>
        <v>0</v>
      </c>
      <c r="G37" s="78">
        <v>0</v>
      </c>
      <c r="H37" s="78">
        <v>0</v>
      </c>
    </row>
    <row r="38" spans="1:8">
      <c r="A38" s="88" t="s">
        <v>44</v>
      </c>
      <c r="B38" s="78">
        <f t="shared" si="0"/>
        <v>0</v>
      </c>
      <c r="C38" s="78">
        <v>0</v>
      </c>
      <c r="D38" s="78">
        <v>0</v>
      </c>
      <c r="E38" s="87">
        <v>0</v>
      </c>
      <c r="F38" s="78">
        <f t="shared" si="1"/>
        <v>0</v>
      </c>
      <c r="G38" s="78">
        <v>0</v>
      </c>
      <c r="H38" s="78">
        <v>0</v>
      </c>
    </row>
    <row r="39" spans="1:8">
      <c r="A39" s="88" t="s">
        <v>45</v>
      </c>
      <c r="B39" s="78">
        <f t="shared" si="0"/>
        <v>0</v>
      </c>
      <c r="C39" s="78">
        <v>0</v>
      </c>
      <c r="D39" s="78">
        <v>0</v>
      </c>
      <c r="E39" s="87">
        <v>0</v>
      </c>
      <c r="F39" s="78">
        <f t="shared" si="1"/>
        <v>0</v>
      </c>
      <c r="G39" s="78">
        <v>0</v>
      </c>
      <c r="H39" s="78">
        <v>0</v>
      </c>
    </row>
    <row r="40" spans="1:8">
      <c r="A40" s="88" t="s">
        <v>46</v>
      </c>
      <c r="B40" s="78">
        <f t="shared" si="0"/>
        <v>167567</v>
      </c>
      <c r="C40" s="78">
        <v>167567</v>
      </c>
      <c r="D40" s="78">
        <v>0</v>
      </c>
      <c r="E40" s="87">
        <v>0</v>
      </c>
      <c r="F40" s="78">
        <f t="shared" si="1"/>
        <v>0</v>
      </c>
      <c r="G40" s="78">
        <v>0</v>
      </c>
      <c r="H40" s="78">
        <v>0</v>
      </c>
    </row>
    <row r="41" spans="1:8">
      <c r="A41" s="88" t="s">
        <v>47</v>
      </c>
      <c r="B41" s="78">
        <f t="shared" si="0"/>
        <v>0</v>
      </c>
      <c r="C41" s="78">
        <v>0</v>
      </c>
      <c r="D41" s="78">
        <v>0</v>
      </c>
      <c r="E41" s="87">
        <v>0</v>
      </c>
      <c r="F41" s="78">
        <f t="shared" si="1"/>
        <v>0</v>
      </c>
      <c r="G41" s="78">
        <v>0</v>
      </c>
      <c r="H41" s="78">
        <v>0</v>
      </c>
    </row>
    <row r="42" spans="1:8">
      <c r="A42" s="88" t="s">
        <v>48</v>
      </c>
      <c r="B42" s="78">
        <f t="shared" si="0"/>
        <v>0</v>
      </c>
      <c r="C42" s="78">
        <v>0</v>
      </c>
      <c r="D42" s="78">
        <v>0</v>
      </c>
      <c r="E42" s="87">
        <v>0</v>
      </c>
      <c r="F42" s="78">
        <f t="shared" si="1"/>
        <v>0</v>
      </c>
      <c r="G42" s="78">
        <v>0</v>
      </c>
      <c r="H42" s="78">
        <v>0</v>
      </c>
    </row>
    <row r="43" spans="1:8">
      <c r="A43" s="88" t="s">
        <v>49</v>
      </c>
      <c r="B43" s="78">
        <f t="shared" si="0"/>
        <v>-57118</v>
      </c>
      <c r="C43" s="78">
        <v>-57118</v>
      </c>
      <c r="D43" s="78">
        <v>0</v>
      </c>
      <c r="E43" s="87">
        <v>0</v>
      </c>
      <c r="F43" s="78">
        <f t="shared" si="1"/>
        <v>0</v>
      </c>
      <c r="G43" s="78">
        <v>0</v>
      </c>
      <c r="H43" s="78">
        <v>0</v>
      </c>
    </row>
    <row r="44" spans="1:8">
      <c r="A44" s="88" t="s">
        <v>50</v>
      </c>
      <c r="B44" s="78">
        <f t="shared" si="0"/>
        <v>286198</v>
      </c>
      <c r="C44" s="78">
        <v>0</v>
      </c>
      <c r="D44" s="78">
        <v>0</v>
      </c>
      <c r="E44" s="87">
        <v>286198</v>
      </c>
      <c r="F44" s="78">
        <f t="shared" si="1"/>
        <v>0</v>
      </c>
      <c r="G44" s="78">
        <v>0</v>
      </c>
      <c r="H44" s="78">
        <v>0</v>
      </c>
    </row>
    <row r="45" spans="1:8">
      <c r="A45" s="88" t="s">
        <v>51</v>
      </c>
      <c r="B45" s="78">
        <f t="shared" si="0"/>
        <v>0</v>
      </c>
      <c r="C45" s="78">
        <v>0</v>
      </c>
      <c r="D45" s="78">
        <v>0</v>
      </c>
      <c r="E45" s="87">
        <v>0</v>
      </c>
      <c r="F45" s="78">
        <f t="shared" si="1"/>
        <v>0</v>
      </c>
      <c r="G45" s="78">
        <v>0</v>
      </c>
      <c r="H45" s="78">
        <v>0</v>
      </c>
    </row>
    <row r="46" spans="1:8">
      <c r="A46" s="88" t="s">
        <v>52</v>
      </c>
      <c r="B46" s="78">
        <f t="shared" si="0"/>
        <v>0</v>
      </c>
      <c r="C46" s="78">
        <v>0</v>
      </c>
      <c r="D46" s="78">
        <v>0</v>
      </c>
      <c r="E46" s="87">
        <v>0</v>
      </c>
      <c r="F46" s="78">
        <f t="shared" si="1"/>
        <v>0</v>
      </c>
      <c r="G46" s="78">
        <v>0</v>
      </c>
      <c r="H46" s="78">
        <v>0</v>
      </c>
    </row>
    <row r="47" spans="1:8">
      <c r="A47" s="88" t="s">
        <v>53</v>
      </c>
      <c r="B47" s="78">
        <f t="shared" si="0"/>
        <v>0</v>
      </c>
      <c r="C47" s="78">
        <v>0</v>
      </c>
      <c r="D47" s="78">
        <v>0</v>
      </c>
      <c r="E47" s="87">
        <v>0</v>
      </c>
      <c r="F47" s="78">
        <f t="shared" si="1"/>
        <v>0</v>
      </c>
      <c r="G47" s="78">
        <v>0</v>
      </c>
      <c r="H47" s="78">
        <v>0</v>
      </c>
    </row>
    <row r="48" spans="1:8">
      <c r="A48" s="88" t="s">
        <v>54</v>
      </c>
      <c r="B48" s="78">
        <f t="shared" si="0"/>
        <v>2147427</v>
      </c>
      <c r="C48" s="78">
        <v>2091735</v>
      </c>
      <c r="D48" s="78">
        <v>0</v>
      </c>
      <c r="E48" s="87">
        <v>55692</v>
      </c>
      <c r="F48" s="78">
        <f t="shared" si="1"/>
        <v>0</v>
      </c>
      <c r="G48" s="78">
        <v>0</v>
      </c>
      <c r="H48" s="78">
        <v>0</v>
      </c>
    </row>
    <row r="49" spans="1:8">
      <c r="A49" s="88" t="s">
        <v>55</v>
      </c>
      <c r="B49" s="78">
        <f t="shared" si="0"/>
        <v>660567</v>
      </c>
      <c r="C49" s="78">
        <v>660567</v>
      </c>
      <c r="D49" s="78">
        <v>0</v>
      </c>
      <c r="E49" s="87">
        <v>0</v>
      </c>
      <c r="F49" s="78">
        <f t="shared" si="1"/>
        <v>0</v>
      </c>
      <c r="G49" s="78">
        <v>0</v>
      </c>
      <c r="H49" s="78">
        <v>0</v>
      </c>
    </row>
    <row r="50" spans="1:8">
      <c r="A50" s="88" t="s">
        <v>56</v>
      </c>
      <c r="B50" s="78">
        <f t="shared" si="0"/>
        <v>0</v>
      </c>
      <c r="C50" s="78">
        <v>0</v>
      </c>
      <c r="D50" s="78">
        <v>0</v>
      </c>
      <c r="E50" s="87">
        <v>0</v>
      </c>
      <c r="F50" s="78">
        <f t="shared" si="1"/>
        <v>0</v>
      </c>
      <c r="G50" s="78">
        <v>0</v>
      </c>
      <c r="H50" s="78">
        <v>0</v>
      </c>
    </row>
    <row r="51" spans="1:8">
      <c r="A51" s="88" t="s">
        <v>57</v>
      </c>
      <c r="B51" s="78">
        <f t="shared" si="0"/>
        <v>0</v>
      </c>
      <c r="C51" s="78">
        <v>0</v>
      </c>
      <c r="D51" s="78">
        <v>0</v>
      </c>
      <c r="E51" s="87">
        <v>0</v>
      </c>
      <c r="F51" s="78">
        <f t="shared" si="1"/>
        <v>0</v>
      </c>
      <c r="G51" s="78">
        <v>0</v>
      </c>
      <c r="H51" s="78">
        <v>0</v>
      </c>
    </row>
    <row r="52" spans="1:8">
      <c r="A52" s="88" t="s">
        <v>58</v>
      </c>
      <c r="B52" s="78">
        <f t="shared" si="0"/>
        <v>0</v>
      </c>
      <c r="C52" s="78">
        <v>0</v>
      </c>
      <c r="D52" s="78">
        <v>0</v>
      </c>
      <c r="E52" s="87">
        <v>0</v>
      </c>
      <c r="F52" s="78">
        <f t="shared" si="1"/>
        <v>0</v>
      </c>
      <c r="G52" s="78">
        <v>0</v>
      </c>
      <c r="H52" s="78">
        <v>0</v>
      </c>
    </row>
    <row r="53" spans="1:8">
      <c r="A53" s="88" t="s">
        <v>59</v>
      </c>
      <c r="B53" s="78">
        <f t="shared" si="0"/>
        <v>0</v>
      </c>
      <c r="C53" s="78">
        <v>0</v>
      </c>
      <c r="D53" s="78">
        <v>0</v>
      </c>
      <c r="E53" s="87">
        <v>0</v>
      </c>
      <c r="F53" s="78">
        <f t="shared" si="1"/>
        <v>0</v>
      </c>
      <c r="G53" s="78">
        <v>0</v>
      </c>
      <c r="H53" s="78">
        <v>0</v>
      </c>
    </row>
    <row r="54" spans="1:8">
      <c r="A54" s="88" t="s">
        <v>60</v>
      </c>
      <c r="B54" s="78">
        <f t="shared" si="0"/>
        <v>6454053</v>
      </c>
      <c r="C54" s="78">
        <v>4740880</v>
      </c>
      <c r="D54" s="78">
        <v>0</v>
      </c>
      <c r="E54" s="87">
        <v>1713173</v>
      </c>
      <c r="F54" s="78">
        <f t="shared" si="1"/>
        <v>0</v>
      </c>
      <c r="G54" s="78">
        <v>0</v>
      </c>
      <c r="H54" s="78">
        <v>0</v>
      </c>
    </row>
    <row r="55" spans="1:8">
      <c r="A55" s="88" t="s">
        <v>61</v>
      </c>
      <c r="B55" s="78">
        <f t="shared" si="0"/>
        <v>0</v>
      </c>
      <c r="C55" s="78">
        <v>0</v>
      </c>
      <c r="D55" s="78">
        <v>0</v>
      </c>
      <c r="E55" s="87">
        <v>0</v>
      </c>
      <c r="F55" s="78">
        <f t="shared" si="1"/>
        <v>0</v>
      </c>
      <c r="G55" s="78">
        <v>0</v>
      </c>
      <c r="H55" s="78">
        <v>0</v>
      </c>
    </row>
  </sheetData>
  <mergeCells count="4">
    <mergeCell ref="A1:H1"/>
    <mergeCell ref="A2:A3"/>
    <mergeCell ref="B2:E2"/>
    <mergeCell ref="F2:H2"/>
  </mergeCells>
  <pageMargins left="0.7" right="0.7" top="0.75" bottom="0.75" header="0.3" footer="0.3"/>
  <pageSetup scale="81" orientation="portrait" r:id="rId1"/>
</worksheet>
</file>

<file path=xl/worksheets/sheet11.xml><?xml version="1.0" encoding="utf-8"?>
<worksheet xmlns="http://schemas.openxmlformats.org/spreadsheetml/2006/main" xmlns:r="http://schemas.openxmlformats.org/officeDocument/2006/relationships">
  <sheetPr codeName="Sheet43">
    <pageSetUpPr fitToPage="1"/>
  </sheetPr>
  <dimension ref="A1:J56"/>
  <sheetViews>
    <sheetView topLeftCell="A34" workbookViewId="0">
      <selection activeCell="C20" sqref="C20"/>
    </sheetView>
  </sheetViews>
  <sheetFormatPr defaultRowHeight="15"/>
  <cols>
    <col min="1" max="1" width="20.7109375" bestFit="1" customWidth="1"/>
    <col min="2" max="3" width="16.85546875" bestFit="1" customWidth="1"/>
    <col min="4" max="4" width="14" bestFit="1" customWidth="1"/>
    <col min="5" max="5" width="16" customWidth="1"/>
    <col min="6" max="6" width="14" bestFit="1" customWidth="1"/>
    <col min="10" max="10" width="12.85546875" bestFit="1" customWidth="1"/>
  </cols>
  <sheetData>
    <row r="1" spans="1:10">
      <c r="A1" s="548" t="s">
        <v>204</v>
      </c>
      <c r="B1" s="549"/>
      <c r="C1" s="549"/>
      <c r="D1" s="549"/>
      <c r="E1" s="549"/>
      <c r="F1" s="550"/>
    </row>
    <row r="2" spans="1:10">
      <c r="A2" s="551" t="s">
        <v>10</v>
      </c>
      <c r="B2" s="257"/>
      <c r="C2" s="257"/>
      <c r="D2" s="257"/>
      <c r="E2" s="257"/>
      <c r="F2" s="257"/>
    </row>
    <row r="3" spans="1:10" ht="27">
      <c r="A3" s="551"/>
      <c r="B3" s="257" t="s">
        <v>74</v>
      </c>
      <c r="C3" s="257" t="s">
        <v>62</v>
      </c>
      <c r="D3" s="257" t="s">
        <v>63</v>
      </c>
      <c r="E3" s="257" t="s">
        <v>75</v>
      </c>
      <c r="F3" s="257" t="s">
        <v>76</v>
      </c>
    </row>
    <row r="4" spans="1:10">
      <c r="A4" s="551"/>
      <c r="B4" s="257"/>
      <c r="C4" s="257"/>
      <c r="D4" s="257"/>
      <c r="E4" s="257"/>
      <c r="F4" s="257"/>
    </row>
    <row r="5" spans="1:10">
      <c r="A5" s="384" t="s">
        <v>77</v>
      </c>
      <c r="B5" s="78">
        <f>IF('Federal Assistance'!B5+'State Assistance'!B5=SUM(B6:B56),SUM(B6:B56),"ERROR")</f>
        <v>10094895776</v>
      </c>
      <c r="C5" s="78">
        <f>IF('Federal Assistance'!C5+'State Assistance'!C5=SUM(C6:C56),SUM(C6:C56),"ERROR")</f>
        <v>8982230616</v>
      </c>
      <c r="D5" s="78">
        <f>IF('Federal Assistance'!D5+'State Assistance'!D5=SUM(D6:D56),SUM(D6:D56),"ERROR")</f>
        <v>351058002</v>
      </c>
      <c r="E5" s="78">
        <f>IF('Federal Assistance'!E5+'State Assistance'!E5=SUM(E6:E56),SUM(E6:E56),"ERROR")</f>
        <v>284396002</v>
      </c>
      <c r="F5" s="78">
        <f>IF('Federal Assistance'!F5+'State Assistance'!F5=SUM(F6:F56),SUM(F6:F56),"ERROR")</f>
        <v>477211156</v>
      </c>
    </row>
    <row r="6" spans="1:10">
      <c r="A6" s="385" t="s">
        <v>11</v>
      </c>
      <c r="B6" s="78">
        <f>SUM(C6:F6)</f>
        <v>55824944</v>
      </c>
      <c r="C6" s="78">
        <f>'Federal Assistance'!C6+'State Assistance'!C6</f>
        <v>49633048</v>
      </c>
      <c r="D6" s="78">
        <f>'Federal Assistance'!D6+'State Assistance'!D6</f>
        <v>66002</v>
      </c>
      <c r="E6" s="78">
        <f>'Federal Assistance'!E6+'State Assistance'!E6</f>
        <v>6125894</v>
      </c>
      <c r="F6" s="78">
        <f>'Federal Assistance'!F6+'State Assistance'!F6</f>
        <v>0</v>
      </c>
    </row>
    <row r="7" spans="1:10">
      <c r="A7" s="385" t="s">
        <v>12</v>
      </c>
      <c r="B7" s="78">
        <f t="shared" ref="B7:B56" si="0">SUM(C7:F7)</f>
        <v>48523790</v>
      </c>
      <c r="C7" s="78">
        <f>'Federal Assistance'!C7+'State Assistance'!C7</f>
        <v>41349655</v>
      </c>
      <c r="D7" s="78">
        <f>'Federal Assistance'!D7+'State Assistance'!D7</f>
        <v>6290334</v>
      </c>
      <c r="E7" s="78">
        <f>'Federal Assistance'!E7+'State Assistance'!E7</f>
        <v>883801</v>
      </c>
      <c r="F7" s="78">
        <f>'Federal Assistance'!F7+'State Assistance'!F7</f>
        <v>0</v>
      </c>
    </row>
    <row r="8" spans="1:10">
      <c r="A8" s="385" t="s">
        <v>13</v>
      </c>
      <c r="B8" s="78">
        <f t="shared" si="0"/>
        <v>51126955</v>
      </c>
      <c r="C8" s="78">
        <f>'Federal Assistance'!C8+'State Assistance'!C8</f>
        <v>49291677</v>
      </c>
      <c r="D8" s="78">
        <f>'Federal Assistance'!D8+'State Assistance'!D8</f>
        <v>0</v>
      </c>
      <c r="E8" s="78">
        <f>'Federal Assistance'!E8+'State Assistance'!E8</f>
        <v>1835278</v>
      </c>
      <c r="F8" s="78">
        <f>'Federal Assistance'!F8+'State Assistance'!F8</f>
        <v>0</v>
      </c>
    </row>
    <row r="9" spans="1:10">
      <c r="A9" s="385" t="s">
        <v>14</v>
      </c>
      <c r="B9" s="78">
        <f t="shared" si="0"/>
        <v>14576892</v>
      </c>
      <c r="C9" s="78">
        <f>'Federal Assistance'!C9+'State Assistance'!C9</f>
        <v>14576892</v>
      </c>
      <c r="D9" s="78">
        <f>'Federal Assistance'!D9+'State Assistance'!D9</f>
        <v>0</v>
      </c>
      <c r="E9" s="78">
        <f>'Federal Assistance'!E9+'State Assistance'!E9</f>
        <v>0</v>
      </c>
      <c r="F9" s="78">
        <f>'Federal Assistance'!F9+'State Assistance'!F9</f>
        <v>0</v>
      </c>
    </row>
    <row r="10" spans="1:10">
      <c r="A10" s="385" t="s">
        <v>15</v>
      </c>
      <c r="B10" s="78">
        <f t="shared" si="0"/>
        <v>3663375326</v>
      </c>
      <c r="C10" s="78">
        <f>'Federal Assistance'!C10+'State Assistance'!C10</f>
        <v>3285158179</v>
      </c>
      <c r="D10" s="78">
        <f>'Federal Assistance'!D10+'State Assistance'!D10</f>
        <v>49216842</v>
      </c>
      <c r="E10" s="78">
        <f>'Federal Assistance'!E10+'State Assistance'!E10</f>
        <v>113098214</v>
      </c>
      <c r="F10" s="78">
        <f>'Federal Assistance'!F10+'State Assistance'!F10</f>
        <v>215902091</v>
      </c>
      <c r="J10" s="90"/>
    </row>
    <row r="11" spans="1:10">
      <c r="A11" s="385" t="s">
        <v>16</v>
      </c>
      <c r="B11" s="78">
        <f t="shared" si="0"/>
        <v>74788483</v>
      </c>
      <c r="C11" s="78">
        <f>'Federal Assistance'!C11+'State Assistance'!C11</f>
        <v>70719006</v>
      </c>
      <c r="D11" s="78">
        <f>'Federal Assistance'!D11+'State Assistance'!D11</f>
        <v>0</v>
      </c>
      <c r="E11" s="78">
        <f>'Federal Assistance'!E11+'State Assistance'!E11</f>
        <v>4069477</v>
      </c>
      <c r="F11" s="78">
        <f>'Federal Assistance'!F11+'State Assistance'!F11</f>
        <v>0</v>
      </c>
    </row>
    <row r="12" spans="1:10">
      <c r="A12" s="385" t="s">
        <v>17</v>
      </c>
      <c r="B12" s="78">
        <f t="shared" si="0"/>
        <v>85311483</v>
      </c>
      <c r="C12" s="78">
        <f>'Federal Assistance'!C12+'State Assistance'!C12</f>
        <v>81116023</v>
      </c>
      <c r="D12" s="78">
        <f>'Federal Assistance'!D12+'State Assistance'!D12</f>
        <v>2725147</v>
      </c>
      <c r="E12" s="78">
        <f>'Federal Assistance'!E12+'State Assistance'!E12</f>
        <v>0</v>
      </c>
      <c r="F12" s="78">
        <f>'Federal Assistance'!F12+'State Assistance'!F12</f>
        <v>1470313</v>
      </c>
    </row>
    <row r="13" spans="1:10">
      <c r="A13" s="385" t="s">
        <v>18</v>
      </c>
      <c r="B13" s="78">
        <f t="shared" si="0"/>
        <v>15693787</v>
      </c>
      <c r="C13" s="78">
        <f>'Federal Assistance'!C13+'State Assistance'!C13</f>
        <v>19134666</v>
      </c>
      <c r="D13" s="78">
        <f>'Federal Assistance'!D13+'State Assistance'!D13</f>
        <v>-3109650</v>
      </c>
      <c r="E13" s="78">
        <f>'Federal Assistance'!E13+'State Assistance'!E13</f>
        <v>-329794</v>
      </c>
      <c r="F13" s="78">
        <f>'Federal Assistance'!F13+'State Assistance'!F13</f>
        <v>-1435</v>
      </c>
    </row>
    <row r="14" spans="1:10">
      <c r="A14" s="385" t="s">
        <v>19</v>
      </c>
      <c r="B14" s="78">
        <f t="shared" si="0"/>
        <v>37372461</v>
      </c>
      <c r="C14" s="78">
        <f>'Federal Assistance'!C14+'State Assistance'!C14</f>
        <v>35772461</v>
      </c>
      <c r="D14" s="78">
        <f>'Federal Assistance'!D14+'State Assistance'!D14</f>
        <v>0</v>
      </c>
      <c r="E14" s="78">
        <f>'Federal Assistance'!E14+'State Assistance'!E14</f>
        <v>1600000</v>
      </c>
      <c r="F14" s="78">
        <f>'Federal Assistance'!F14+'State Assistance'!F14</f>
        <v>0</v>
      </c>
    </row>
    <row r="15" spans="1:10">
      <c r="A15" s="385" t="s">
        <v>20</v>
      </c>
      <c r="B15" s="78">
        <f t="shared" si="0"/>
        <v>183793501</v>
      </c>
      <c r="C15" s="78">
        <f>'Federal Assistance'!C15+'State Assistance'!C15</f>
        <v>169458905</v>
      </c>
      <c r="D15" s="78">
        <f>'Federal Assistance'!D15+'State Assistance'!D15</f>
        <v>13825666</v>
      </c>
      <c r="E15" s="78">
        <f>'Federal Assistance'!E15+'State Assistance'!E15</f>
        <v>508930</v>
      </c>
      <c r="F15" s="78">
        <f>'Federal Assistance'!F15+'State Assistance'!F15</f>
        <v>0</v>
      </c>
    </row>
    <row r="16" spans="1:10">
      <c r="A16" s="385" t="s">
        <v>21</v>
      </c>
      <c r="B16" s="78">
        <f t="shared" si="0"/>
        <v>76854665</v>
      </c>
      <c r="C16" s="78">
        <f>'Federal Assistance'!C16+'State Assistance'!C16</f>
        <v>43887999</v>
      </c>
      <c r="D16" s="78">
        <f>'Federal Assistance'!D16+'State Assistance'!D16</f>
        <v>23309579</v>
      </c>
      <c r="E16" s="78">
        <f>'Federal Assistance'!E16+'State Assistance'!E16</f>
        <v>9657087</v>
      </c>
      <c r="F16" s="78">
        <f>'Federal Assistance'!F16+'State Assistance'!F16</f>
        <v>0</v>
      </c>
    </row>
    <row r="17" spans="1:6">
      <c r="A17" s="385" t="s">
        <v>22</v>
      </c>
      <c r="B17" s="78">
        <f t="shared" si="0"/>
        <v>70565630</v>
      </c>
      <c r="C17" s="78">
        <f>'Federal Assistance'!C17+'State Assistance'!C17</f>
        <v>69238228</v>
      </c>
      <c r="D17" s="78">
        <f>'Federal Assistance'!D17+'State Assistance'!D17</f>
        <v>0</v>
      </c>
      <c r="E17" s="78">
        <f>'Federal Assistance'!E17+'State Assistance'!E17</f>
        <v>1327402</v>
      </c>
      <c r="F17" s="78">
        <f>'Federal Assistance'!F17+'State Assistance'!F17</f>
        <v>0</v>
      </c>
    </row>
    <row r="18" spans="1:6">
      <c r="A18" s="385" t="s">
        <v>23</v>
      </c>
      <c r="B18" s="78">
        <f t="shared" si="0"/>
        <v>7444300</v>
      </c>
      <c r="C18" s="78">
        <f>'Federal Assistance'!C18+'State Assistance'!C18</f>
        <v>7221482</v>
      </c>
      <c r="D18" s="78">
        <f>'Federal Assistance'!D18+'State Assistance'!D18</f>
        <v>102115</v>
      </c>
      <c r="E18" s="78">
        <f>'Federal Assistance'!E18+'State Assistance'!E18</f>
        <v>120703</v>
      </c>
      <c r="F18" s="78">
        <f>'Federal Assistance'!F18+'State Assistance'!F18</f>
        <v>0</v>
      </c>
    </row>
    <row r="19" spans="1:6">
      <c r="A19" s="385" t="s">
        <v>24</v>
      </c>
      <c r="B19" s="78">
        <f t="shared" si="0"/>
        <v>133004698</v>
      </c>
      <c r="C19" s="78">
        <f>'Federal Assistance'!C19+'State Assistance'!C19</f>
        <v>127429136</v>
      </c>
      <c r="D19" s="78">
        <f>'Federal Assistance'!D19+'State Assistance'!D19</f>
        <v>0</v>
      </c>
      <c r="E19" s="78">
        <f>'Federal Assistance'!E19+'State Assistance'!E19</f>
        <v>5575562</v>
      </c>
      <c r="F19" s="78">
        <f>'Federal Assistance'!F19+'State Assistance'!F19</f>
        <v>0</v>
      </c>
    </row>
    <row r="20" spans="1:6">
      <c r="A20" s="385" t="s">
        <v>25</v>
      </c>
      <c r="B20" s="78">
        <f t="shared" si="0"/>
        <v>40693945</v>
      </c>
      <c r="C20" s="78">
        <f>'Federal Assistance'!C20+'State Assistance'!C20</f>
        <v>40693945</v>
      </c>
      <c r="D20" s="78">
        <f>'Federal Assistance'!D20+'State Assistance'!D20</f>
        <v>0</v>
      </c>
      <c r="E20" s="78">
        <f>'Federal Assistance'!E20+'State Assistance'!E20</f>
        <v>0</v>
      </c>
      <c r="F20" s="78">
        <f>'Federal Assistance'!F20+'State Assistance'!F20</f>
        <v>0</v>
      </c>
    </row>
    <row r="21" spans="1:6">
      <c r="A21" s="385" t="s">
        <v>26</v>
      </c>
      <c r="B21" s="78">
        <f t="shared" si="0"/>
        <v>79724515</v>
      </c>
      <c r="C21" s="78">
        <f>'Federal Assistance'!C21+'State Assistance'!C21</f>
        <v>66389497</v>
      </c>
      <c r="D21" s="78">
        <f>'Federal Assistance'!D21+'State Assistance'!D21</f>
        <v>10179723</v>
      </c>
      <c r="E21" s="78">
        <f>'Federal Assistance'!E21+'State Assistance'!E21</f>
        <v>3155295</v>
      </c>
      <c r="F21" s="78">
        <f>'Federal Assistance'!F21+'State Assistance'!F21</f>
        <v>0</v>
      </c>
    </row>
    <row r="22" spans="1:6">
      <c r="A22" s="385" t="s">
        <v>27</v>
      </c>
      <c r="B22" s="78">
        <f t="shared" si="0"/>
        <v>59527765</v>
      </c>
      <c r="C22" s="78">
        <f>'Federal Assistance'!C22+'State Assistance'!C22</f>
        <v>33063717</v>
      </c>
      <c r="D22" s="78">
        <f>'Federal Assistance'!D22+'State Assistance'!D22</f>
        <v>6745104</v>
      </c>
      <c r="E22" s="78">
        <f>'Federal Assistance'!E22+'State Assistance'!E22</f>
        <v>5244083</v>
      </c>
      <c r="F22" s="78">
        <f>'Federal Assistance'!F22+'State Assistance'!F22</f>
        <v>14474861</v>
      </c>
    </row>
    <row r="23" spans="1:6">
      <c r="A23" s="385" t="s">
        <v>28</v>
      </c>
      <c r="B23" s="78">
        <f t="shared" si="0"/>
        <v>158901482</v>
      </c>
      <c r="C23" s="78">
        <f>'Federal Assistance'!C23+'State Assistance'!C23</f>
        <v>112226057</v>
      </c>
      <c r="D23" s="78">
        <f>'Federal Assistance'!D23+'State Assistance'!D23</f>
        <v>32208349</v>
      </c>
      <c r="E23" s="78">
        <f>'Federal Assistance'!E23+'State Assistance'!E23</f>
        <v>14467076</v>
      </c>
      <c r="F23" s="78">
        <f>'Federal Assistance'!F23+'State Assistance'!F23</f>
        <v>0</v>
      </c>
    </row>
    <row r="24" spans="1:6">
      <c r="A24" s="385" t="s">
        <v>29</v>
      </c>
      <c r="B24" s="78">
        <f t="shared" si="0"/>
        <v>19193615</v>
      </c>
      <c r="C24" s="78">
        <f>'Federal Assistance'!C24+'State Assistance'!C24</f>
        <v>17893726</v>
      </c>
      <c r="D24" s="78">
        <f>'Federal Assistance'!D24+'State Assistance'!D24</f>
        <v>0</v>
      </c>
      <c r="E24" s="78">
        <f>'Federal Assistance'!E24+'State Assistance'!E24</f>
        <v>1299889</v>
      </c>
      <c r="F24" s="78">
        <f>'Federal Assistance'!F24+'State Assistance'!F24</f>
        <v>0</v>
      </c>
    </row>
    <row r="25" spans="1:6">
      <c r="A25" s="385" t="s">
        <v>30</v>
      </c>
      <c r="B25" s="78">
        <f t="shared" si="0"/>
        <v>85625257</v>
      </c>
      <c r="C25" s="78">
        <f>'Federal Assistance'!C25+'State Assistance'!C25</f>
        <v>69632935</v>
      </c>
      <c r="D25" s="78">
        <f>'Federal Assistance'!D25+'State Assistance'!D25</f>
        <v>5718480</v>
      </c>
      <c r="E25" s="78">
        <f>'Federal Assistance'!E25+'State Assistance'!E25</f>
        <v>10273842</v>
      </c>
      <c r="F25" s="78">
        <f>'Federal Assistance'!F25+'State Assistance'!F25</f>
        <v>0</v>
      </c>
    </row>
    <row r="26" spans="1:6">
      <c r="A26" s="385" t="s">
        <v>31</v>
      </c>
      <c r="B26" s="78">
        <f t="shared" si="0"/>
        <v>141676510</v>
      </c>
      <c r="C26" s="78">
        <f>'Federal Assistance'!C26+'State Assistance'!C26</f>
        <v>141676510</v>
      </c>
      <c r="D26" s="78">
        <f>'Federal Assistance'!D26+'State Assistance'!D26</f>
        <v>0</v>
      </c>
      <c r="E26" s="78">
        <f>'Federal Assistance'!E26+'State Assistance'!E26</f>
        <v>0</v>
      </c>
      <c r="F26" s="78">
        <f>'Federal Assistance'!F26+'State Assistance'!F26</f>
        <v>0</v>
      </c>
    </row>
    <row r="27" spans="1:6">
      <c r="A27" s="385" t="s">
        <v>32</v>
      </c>
      <c r="B27" s="78">
        <f t="shared" si="0"/>
        <v>360013452</v>
      </c>
      <c r="C27" s="78">
        <f>'Federal Assistance'!C27+'State Assistance'!C27</f>
        <v>360013452</v>
      </c>
      <c r="D27" s="78">
        <f>'Federal Assistance'!D27+'State Assistance'!D27</f>
        <v>0</v>
      </c>
      <c r="E27" s="78">
        <f>'Federal Assistance'!E27+'State Assistance'!E27</f>
        <v>0</v>
      </c>
      <c r="F27" s="78">
        <f>'Federal Assistance'!F27+'State Assistance'!F27</f>
        <v>0</v>
      </c>
    </row>
    <row r="28" spans="1:6">
      <c r="A28" s="385" t="s">
        <v>33</v>
      </c>
      <c r="B28" s="78">
        <f t="shared" si="0"/>
        <v>253078451</v>
      </c>
      <c r="C28" s="78">
        <f>'Federal Assistance'!C28+'State Assistance'!C28</f>
        <v>253078451</v>
      </c>
      <c r="D28" s="78">
        <f>'Federal Assistance'!D28+'State Assistance'!D28</f>
        <v>0</v>
      </c>
      <c r="E28" s="78">
        <f>'Federal Assistance'!E28+'State Assistance'!E28</f>
        <v>0</v>
      </c>
      <c r="F28" s="78">
        <f>'Federal Assistance'!F28+'State Assistance'!F28</f>
        <v>0</v>
      </c>
    </row>
    <row r="29" spans="1:6">
      <c r="A29" s="385" t="s">
        <v>34</v>
      </c>
      <c r="B29" s="78">
        <f t="shared" si="0"/>
        <v>86447282</v>
      </c>
      <c r="C29" s="78">
        <f>'Federal Assistance'!C29+'State Assistance'!C29</f>
        <v>86447282</v>
      </c>
      <c r="D29" s="78">
        <f>'Federal Assistance'!D29+'State Assistance'!D29</f>
        <v>0</v>
      </c>
      <c r="E29" s="78">
        <f>'Federal Assistance'!E29+'State Assistance'!E29</f>
        <v>0</v>
      </c>
      <c r="F29" s="78">
        <f>'Federal Assistance'!F29+'State Assistance'!F29</f>
        <v>0</v>
      </c>
    </row>
    <row r="30" spans="1:6">
      <c r="A30" s="385" t="s">
        <v>35</v>
      </c>
      <c r="B30" s="78">
        <f t="shared" si="0"/>
        <v>30000553</v>
      </c>
      <c r="C30" s="78">
        <f>'Federal Assistance'!C30+'State Assistance'!C30</f>
        <v>19045019</v>
      </c>
      <c r="D30" s="78">
        <f>'Federal Assistance'!D30+'State Assistance'!D30</f>
        <v>0</v>
      </c>
      <c r="E30" s="78">
        <f>'Federal Assistance'!E30+'State Assistance'!E30</f>
        <v>10955534</v>
      </c>
      <c r="F30" s="78">
        <f>'Federal Assistance'!F30+'State Assistance'!F30</f>
        <v>0</v>
      </c>
    </row>
    <row r="31" spans="1:6">
      <c r="A31" s="385" t="s">
        <v>36</v>
      </c>
      <c r="B31" s="78">
        <f t="shared" si="0"/>
        <v>91913487</v>
      </c>
      <c r="C31" s="78">
        <f>'Federal Assistance'!C31+'State Assistance'!C31</f>
        <v>91913487</v>
      </c>
      <c r="D31" s="78">
        <f>'Federal Assistance'!D31+'State Assistance'!D31</f>
        <v>0</v>
      </c>
      <c r="E31" s="78">
        <f>'Federal Assistance'!E31+'State Assistance'!E31</f>
        <v>0</v>
      </c>
      <c r="F31" s="78">
        <f>'Federal Assistance'!F31+'State Assistance'!F31</f>
        <v>0</v>
      </c>
    </row>
    <row r="32" spans="1:6">
      <c r="A32" s="385" t="s">
        <v>37</v>
      </c>
      <c r="B32" s="78">
        <f t="shared" si="0"/>
        <v>19350430</v>
      </c>
      <c r="C32" s="78">
        <f>'Federal Assistance'!C32+'State Assistance'!C32</f>
        <v>15617798</v>
      </c>
      <c r="D32" s="78">
        <f>'Federal Assistance'!D32+'State Assistance'!D32</f>
        <v>1313990</v>
      </c>
      <c r="E32" s="78">
        <f>'Federal Assistance'!E32+'State Assistance'!E32</f>
        <v>0</v>
      </c>
      <c r="F32" s="78">
        <f>'Federal Assistance'!F32+'State Assistance'!F32</f>
        <v>2418642</v>
      </c>
    </row>
    <row r="33" spans="1:6">
      <c r="A33" s="385" t="s">
        <v>38</v>
      </c>
      <c r="B33" s="78">
        <f t="shared" si="0"/>
        <v>25441826</v>
      </c>
      <c r="C33" s="78">
        <f>'Federal Assistance'!C33+'State Assistance'!C33</f>
        <v>25441826</v>
      </c>
      <c r="D33" s="78">
        <f>'Federal Assistance'!D33+'State Assistance'!D33</f>
        <v>0</v>
      </c>
      <c r="E33" s="78">
        <f>'Federal Assistance'!E33+'State Assistance'!E33</f>
        <v>0</v>
      </c>
      <c r="F33" s="78">
        <f>'Federal Assistance'!F33+'State Assistance'!F33</f>
        <v>0</v>
      </c>
    </row>
    <row r="34" spans="1:6">
      <c r="A34" s="385" t="s">
        <v>39</v>
      </c>
      <c r="B34" s="78">
        <f t="shared" si="0"/>
        <v>44357200</v>
      </c>
      <c r="C34" s="78">
        <f>'Federal Assistance'!C34+'State Assistance'!C34</f>
        <v>43743280</v>
      </c>
      <c r="D34" s="78">
        <f>'Federal Assistance'!D34+'State Assistance'!D34</f>
        <v>0</v>
      </c>
      <c r="E34" s="78">
        <f>'Federal Assistance'!E34+'State Assistance'!E34</f>
        <v>613920</v>
      </c>
      <c r="F34" s="78">
        <f>'Federal Assistance'!F34+'State Assistance'!F34</f>
        <v>0</v>
      </c>
    </row>
    <row r="35" spans="1:6">
      <c r="A35" s="385" t="s">
        <v>40</v>
      </c>
      <c r="B35" s="78">
        <f t="shared" si="0"/>
        <v>36613162</v>
      </c>
      <c r="C35" s="78">
        <f>'Federal Assistance'!C35+'State Assistance'!C35</f>
        <v>29696161</v>
      </c>
      <c r="D35" s="78">
        <f>'Federal Assistance'!D35+'State Assistance'!D35</f>
        <v>0</v>
      </c>
      <c r="E35" s="78">
        <f>'Federal Assistance'!E35+'State Assistance'!E35</f>
        <v>0</v>
      </c>
      <c r="F35" s="78">
        <f>'Federal Assistance'!F35+'State Assistance'!F35</f>
        <v>6917001</v>
      </c>
    </row>
    <row r="36" spans="1:6">
      <c r="A36" s="385" t="s">
        <v>41</v>
      </c>
      <c r="B36" s="78">
        <f t="shared" si="0"/>
        <v>244729774</v>
      </c>
      <c r="C36" s="78">
        <f>'Federal Assistance'!C36+'State Assistance'!C36</f>
        <v>209878429</v>
      </c>
      <c r="D36" s="78">
        <f>'Federal Assistance'!D36+'State Assistance'!D36</f>
        <v>21374178</v>
      </c>
      <c r="E36" s="78">
        <f>'Federal Assistance'!E36+'State Assistance'!E36</f>
        <v>13477167</v>
      </c>
      <c r="F36" s="78">
        <f>'Federal Assistance'!F36+'State Assistance'!F36</f>
        <v>0</v>
      </c>
    </row>
    <row r="37" spans="1:6">
      <c r="A37" s="385" t="s">
        <v>42</v>
      </c>
      <c r="B37" s="78">
        <f t="shared" si="0"/>
        <v>63899945</v>
      </c>
      <c r="C37" s="78">
        <f>'Federal Assistance'!C37+'State Assistance'!C37</f>
        <v>63872250</v>
      </c>
      <c r="D37" s="78">
        <f>'Federal Assistance'!D37+'State Assistance'!D37</f>
        <v>0</v>
      </c>
      <c r="E37" s="78">
        <f>'Federal Assistance'!E37+'State Assistance'!E37</f>
        <v>27695</v>
      </c>
      <c r="F37" s="78">
        <f>'Federal Assistance'!F37+'State Assistance'!F37</f>
        <v>0</v>
      </c>
    </row>
    <row r="38" spans="1:6">
      <c r="A38" s="385" t="s">
        <v>43</v>
      </c>
      <c r="B38" s="78">
        <f t="shared" si="0"/>
        <v>1702584835</v>
      </c>
      <c r="C38" s="78">
        <f>'Federal Assistance'!C38+'State Assistance'!C38</f>
        <v>1470929069</v>
      </c>
      <c r="D38" s="78">
        <f>'Federal Assistance'!D38+'State Assistance'!D38</f>
        <v>101983998</v>
      </c>
      <c r="E38" s="78">
        <f>'Federal Assistance'!E38+'State Assistance'!E38</f>
        <v>0</v>
      </c>
      <c r="F38" s="78">
        <f>'Federal Assistance'!F38+'State Assistance'!F38</f>
        <v>129671768</v>
      </c>
    </row>
    <row r="39" spans="1:6">
      <c r="A39" s="385" t="s">
        <v>44</v>
      </c>
      <c r="B39" s="78">
        <f t="shared" si="0"/>
        <v>64597171</v>
      </c>
      <c r="C39" s="78">
        <f>'Federal Assistance'!C39+'State Assistance'!C39</f>
        <v>64193119</v>
      </c>
      <c r="D39" s="78">
        <f>'Federal Assistance'!D39+'State Assistance'!D39</f>
        <v>0</v>
      </c>
      <c r="E39" s="78">
        <f>'Federal Assistance'!E39+'State Assistance'!E39</f>
        <v>0</v>
      </c>
      <c r="F39" s="78">
        <f>'Federal Assistance'!F39+'State Assistance'!F39</f>
        <v>404052</v>
      </c>
    </row>
    <row r="40" spans="1:6">
      <c r="A40" s="385" t="s">
        <v>45</v>
      </c>
      <c r="B40" s="78">
        <f t="shared" si="0"/>
        <v>20961300</v>
      </c>
      <c r="C40" s="78">
        <f>'Federal Assistance'!C40+'State Assistance'!C40</f>
        <v>5874751</v>
      </c>
      <c r="D40" s="78">
        <f>'Federal Assistance'!D40+'State Assistance'!D40</f>
        <v>1017036</v>
      </c>
      <c r="E40" s="78">
        <f>'Federal Assistance'!E40+'State Assistance'!E40</f>
        <v>1379915</v>
      </c>
      <c r="F40" s="78">
        <f>'Federal Assistance'!F40+'State Assistance'!F40</f>
        <v>12689598</v>
      </c>
    </row>
    <row r="41" spans="1:6">
      <c r="A41" s="385" t="s">
        <v>46</v>
      </c>
      <c r="B41" s="78">
        <f t="shared" si="0"/>
        <v>370436698</v>
      </c>
      <c r="C41" s="78">
        <f>'Federal Assistance'!C41+'State Assistance'!C41</f>
        <v>366041867</v>
      </c>
      <c r="D41" s="78">
        <f>'Federal Assistance'!D41+'State Assistance'!D41</f>
        <v>0</v>
      </c>
      <c r="E41" s="78">
        <f>'Federal Assistance'!E41+'State Assistance'!E41</f>
        <v>4394831</v>
      </c>
      <c r="F41" s="78">
        <f>'Federal Assistance'!F41+'State Assistance'!F41</f>
        <v>0</v>
      </c>
    </row>
    <row r="42" spans="1:6">
      <c r="A42" s="385" t="s">
        <v>47</v>
      </c>
      <c r="B42" s="78">
        <f t="shared" si="0"/>
        <v>69493617</v>
      </c>
      <c r="C42" s="78">
        <f>'Federal Assistance'!C42+'State Assistance'!C42</f>
        <v>21759995</v>
      </c>
      <c r="D42" s="78">
        <f>'Federal Assistance'!D42+'State Assistance'!D42</f>
        <v>10590059</v>
      </c>
      <c r="E42" s="78">
        <f>'Federal Assistance'!E42+'State Assistance'!E42</f>
        <v>26939037</v>
      </c>
      <c r="F42" s="78">
        <f>'Federal Assistance'!F42+'State Assistance'!F42</f>
        <v>10204526</v>
      </c>
    </row>
    <row r="43" spans="1:6">
      <c r="A43" s="385" t="s">
        <v>48</v>
      </c>
      <c r="B43" s="78">
        <f t="shared" si="0"/>
        <v>172343709</v>
      </c>
      <c r="C43" s="78">
        <f>'Federal Assistance'!C43+'State Assistance'!C43</f>
        <v>152138206</v>
      </c>
      <c r="D43" s="78">
        <f>'Federal Assistance'!D43+'State Assistance'!D43</f>
        <v>9406554</v>
      </c>
      <c r="E43" s="78">
        <f>'Federal Assistance'!E43+'State Assistance'!E43</f>
        <v>1202794</v>
      </c>
      <c r="F43" s="78">
        <f>'Federal Assistance'!F43+'State Assistance'!F43</f>
        <v>9596155</v>
      </c>
    </row>
    <row r="44" spans="1:6">
      <c r="A44" s="385" t="s">
        <v>49</v>
      </c>
      <c r="B44" s="78">
        <f t="shared" si="0"/>
        <v>302648585</v>
      </c>
      <c r="C44" s="78">
        <f>'Federal Assistance'!C44+'State Assistance'!C44</f>
        <v>293663708</v>
      </c>
      <c r="D44" s="78">
        <f>'Federal Assistance'!D44+'State Assistance'!D44</f>
        <v>0</v>
      </c>
      <c r="E44" s="78">
        <f>'Federal Assistance'!E44+'State Assistance'!E44</f>
        <v>8984877</v>
      </c>
      <c r="F44" s="78">
        <f>'Federal Assistance'!F44+'State Assistance'!F44</f>
        <v>0</v>
      </c>
    </row>
    <row r="45" spans="1:6">
      <c r="A45" s="385" t="s">
        <v>50</v>
      </c>
      <c r="B45" s="78">
        <f t="shared" si="0"/>
        <v>38809793</v>
      </c>
      <c r="C45" s="78">
        <f>'Federal Assistance'!C45+'State Assistance'!C45</f>
        <v>36895270</v>
      </c>
      <c r="D45" s="78">
        <f>'Federal Assistance'!D45+'State Assistance'!D45</f>
        <v>1752614</v>
      </c>
      <c r="E45" s="78">
        <f>'Federal Assistance'!E45+'State Assistance'!E45</f>
        <v>161909</v>
      </c>
      <c r="F45" s="78">
        <f>'Federal Assistance'!F45+'State Assistance'!F45</f>
        <v>0</v>
      </c>
    </row>
    <row r="46" spans="1:6">
      <c r="A46" s="385" t="s">
        <v>51</v>
      </c>
      <c r="B46" s="78">
        <f t="shared" si="0"/>
        <v>33481302</v>
      </c>
      <c r="C46" s="78">
        <f>'Federal Assistance'!C46+'State Assistance'!C46</f>
        <v>31438030</v>
      </c>
      <c r="D46" s="78">
        <f>'Federal Assistance'!D46+'State Assistance'!D46</f>
        <v>0</v>
      </c>
      <c r="E46" s="78">
        <f>'Federal Assistance'!E46+'State Assistance'!E46</f>
        <v>2043272</v>
      </c>
      <c r="F46" s="78">
        <f>'Federal Assistance'!F46+'State Assistance'!F46</f>
        <v>0</v>
      </c>
    </row>
    <row r="47" spans="1:6">
      <c r="A47" s="385" t="s">
        <v>52</v>
      </c>
      <c r="B47" s="78">
        <f t="shared" si="0"/>
        <v>19717894</v>
      </c>
      <c r="C47" s="78">
        <f>'Federal Assistance'!C47+'State Assistance'!C47</f>
        <v>14156411</v>
      </c>
      <c r="D47" s="78">
        <f>'Federal Assistance'!D47+'State Assistance'!D47</f>
        <v>802914</v>
      </c>
      <c r="E47" s="78">
        <f>'Federal Assistance'!E47+'State Assistance'!E47</f>
        <v>0</v>
      </c>
      <c r="F47" s="78">
        <f>'Federal Assistance'!F47+'State Assistance'!F47</f>
        <v>4758569</v>
      </c>
    </row>
    <row r="48" spans="1:6">
      <c r="A48" s="385" t="s">
        <v>53</v>
      </c>
      <c r="B48" s="78">
        <f t="shared" si="0"/>
        <v>164510227</v>
      </c>
      <c r="C48" s="78">
        <f>'Federal Assistance'!C48+'State Assistance'!C48</f>
        <v>118479871</v>
      </c>
      <c r="D48" s="78">
        <f>'Federal Assistance'!D48+'State Assistance'!D48</f>
        <v>46030356</v>
      </c>
      <c r="E48" s="78">
        <f>'Federal Assistance'!E48+'State Assistance'!E48</f>
        <v>0</v>
      </c>
      <c r="F48" s="78">
        <f>'Federal Assistance'!F48+'State Assistance'!F48</f>
        <v>0</v>
      </c>
    </row>
    <row r="49" spans="1:6">
      <c r="A49" s="385" t="s">
        <v>54</v>
      </c>
      <c r="B49" s="78">
        <f t="shared" si="0"/>
        <v>148593124</v>
      </c>
      <c r="C49" s="78">
        <f>'Federal Assistance'!C49+'State Assistance'!C49</f>
        <v>92577343</v>
      </c>
      <c r="D49" s="78">
        <f>'Federal Assistance'!D49+'State Assistance'!D49</f>
        <v>0</v>
      </c>
      <c r="E49" s="78">
        <f>'Federal Assistance'!E49+'State Assistance'!E49</f>
        <v>264982</v>
      </c>
      <c r="F49" s="78">
        <f>'Federal Assistance'!F49+'State Assistance'!F49</f>
        <v>55750799</v>
      </c>
    </row>
    <row r="50" spans="1:6">
      <c r="A50" s="385" t="s">
        <v>55</v>
      </c>
      <c r="B50" s="78">
        <f t="shared" si="0"/>
        <v>31599381</v>
      </c>
      <c r="C50" s="78">
        <f>'Federal Assistance'!C50+'State Assistance'!C50</f>
        <v>26593712</v>
      </c>
      <c r="D50" s="78">
        <f>'Federal Assistance'!D50+'State Assistance'!D50</f>
        <v>3000000</v>
      </c>
      <c r="E50" s="78">
        <f>'Federal Assistance'!E50+'State Assistance'!E50</f>
        <v>2005669</v>
      </c>
      <c r="F50" s="78">
        <f>'Federal Assistance'!F50+'State Assistance'!F50</f>
        <v>0</v>
      </c>
    </row>
    <row r="51" spans="1:6">
      <c r="A51" s="385" t="s">
        <v>56</v>
      </c>
      <c r="B51" s="78">
        <f t="shared" si="0"/>
        <v>26267740</v>
      </c>
      <c r="C51" s="78">
        <f>'Federal Assistance'!C51+'State Assistance'!C51</f>
        <v>18297146</v>
      </c>
      <c r="D51" s="78">
        <f>'Federal Assistance'!D51+'State Assistance'!D51</f>
        <v>0</v>
      </c>
      <c r="E51" s="78">
        <f>'Federal Assistance'!E51+'State Assistance'!E51</f>
        <v>5556695</v>
      </c>
      <c r="F51" s="78">
        <f>'Federal Assistance'!F51+'State Assistance'!F51</f>
        <v>2413899</v>
      </c>
    </row>
    <row r="52" spans="1:6">
      <c r="A52" s="385" t="s">
        <v>57</v>
      </c>
      <c r="B52" s="78">
        <f t="shared" si="0"/>
        <v>104052002</v>
      </c>
      <c r="C52" s="78">
        <f>'Federal Assistance'!C52+'State Assistance'!C52</f>
        <v>104052002</v>
      </c>
      <c r="D52" s="78">
        <f>'Federal Assistance'!D52+'State Assistance'!D52</f>
        <v>0</v>
      </c>
      <c r="E52" s="78">
        <f>'Federal Assistance'!E52+'State Assistance'!E52</f>
        <v>0</v>
      </c>
      <c r="F52" s="78">
        <f>'Federal Assistance'!F52+'State Assistance'!F52</f>
        <v>0</v>
      </c>
    </row>
    <row r="53" spans="1:6">
      <c r="A53" s="385" t="s">
        <v>58</v>
      </c>
      <c r="B53" s="78">
        <f t="shared" si="0"/>
        <v>242029894</v>
      </c>
      <c r="C53" s="78">
        <f>'Federal Assistance'!C53+'State Assistance'!C53</f>
        <v>242029894</v>
      </c>
      <c r="D53" s="78">
        <f>'Federal Assistance'!D53+'State Assistance'!D53</f>
        <v>0</v>
      </c>
      <c r="E53" s="78">
        <f>'Federal Assistance'!E53+'State Assistance'!E53</f>
        <v>0</v>
      </c>
      <c r="F53" s="78">
        <f>'Federal Assistance'!F53+'State Assistance'!F53</f>
        <v>0</v>
      </c>
    </row>
    <row r="54" spans="1:6">
      <c r="A54" s="385" t="s">
        <v>59</v>
      </c>
      <c r="B54" s="78">
        <f t="shared" si="0"/>
        <v>75941461</v>
      </c>
      <c r="C54" s="78">
        <f>'Federal Assistance'!C54+'State Assistance'!C54</f>
        <v>32971273</v>
      </c>
      <c r="D54" s="78">
        <f>'Federal Assistance'!D54+'State Assistance'!D54</f>
        <v>4954905</v>
      </c>
      <c r="E54" s="78">
        <f>'Federal Assistance'!E54+'State Assistance'!E54</f>
        <v>27474966</v>
      </c>
      <c r="F54" s="78">
        <f>'Federal Assistance'!F54+'State Assistance'!F54</f>
        <v>10540317</v>
      </c>
    </row>
    <row r="55" spans="1:6">
      <c r="A55" s="385" t="s">
        <v>60</v>
      </c>
      <c r="B55" s="78">
        <f t="shared" si="0"/>
        <v>137165025</v>
      </c>
      <c r="C55" s="78">
        <f>'Federal Assistance'!C55+'State Assistance'!C55</f>
        <v>137165025</v>
      </c>
      <c r="D55" s="78">
        <f>'Federal Assistance'!D55+'State Assistance'!D55</f>
        <v>0</v>
      </c>
      <c r="E55" s="78">
        <f>'Federal Assistance'!E55+'State Assistance'!E55</f>
        <v>0</v>
      </c>
      <c r="F55" s="78">
        <f>'Federal Assistance'!F55+'State Assistance'!F55</f>
        <v>0</v>
      </c>
    </row>
    <row r="56" spans="1:6">
      <c r="A56" s="385" t="s">
        <v>61</v>
      </c>
      <c r="B56" s="78">
        <f t="shared" si="0"/>
        <v>10216452</v>
      </c>
      <c r="C56" s="78">
        <f>'Federal Assistance'!C56+'State Assistance'!C56</f>
        <v>8662745</v>
      </c>
      <c r="D56" s="78">
        <f>'Federal Assistance'!D56+'State Assistance'!D56</f>
        <v>1553707</v>
      </c>
      <c r="E56" s="78">
        <f>'Federal Assistance'!E56+'State Assistance'!E56</f>
        <v>0</v>
      </c>
      <c r="F56" s="78">
        <f>'Federal Assistance'!F56+'State Assistance'!F56</f>
        <v>0</v>
      </c>
    </row>
  </sheetData>
  <mergeCells count="2">
    <mergeCell ref="A1:F1"/>
    <mergeCell ref="A2:A4"/>
  </mergeCells>
  <pageMargins left="0.7" right="0.7" top="0.75" bottom="0.75" header="0.3" footer="0.3"/>
  <pageSetup scale="83" orientation="portrait" r:id="rId1"/>
</worksheet>
</file>

<file path=xl/worksheets/sheet12.xml><?xml version="1.0" encoding="utf-8"?>
<worksheet xmlns="http://schemas.openxmlformats.org/spreadsheetml/2006/main" xmlns:r="http://schemas.openxmlformats.org/officeDocument/2006/relationships">
  <sheetPr codeName="Sheet44">
    <pageSetUpPr fitToPage="1"/>
  </sheetPr>
  <dimension ref="A1:O56"/>
  <sheetViews>
    <sheetView topLeftCell="A31" workbookViewId="0">
      <selection activeCell="I33" sqref="I33"/>
    </sheetView>
  </sheetViews>
  <sheetFormatPr defaultRowHeight="15"/>
  <cols>
    <col min="1" max="1" width="20.7109375" bestFit="1" customWidth="1"/>
    <col min="2" max="2" width="16.85546875" bestFit="1" customWidth="1"/>
    <col min="3" max="4" width="15.7109375" bestFit="1" customWidth="1"/>
    <col min="5" max="5" width="16.140625" customWidth="1"/>
    <col min="6" max="6" width="12.85546875" customWidth="1"/>
    <col min="7" max="7" width="15.7109375" bestFit="1" customWidth="1"/>
    <col min="8" max="8" width="14" bestFit="1" customWidth="1"/>
    <col min="9" max="10" width="15.7109375" bestFit="1" customWidth="1"/>
    <col min="11" max="11" width="14" bestFit="1" customWidth="1"/>
    <col min="12" max="12" width="15.7109375" bestFit="1" customWidth="1"/>
    <col min="13" max="13" width="14" bestFit="1" customWidth="1"/>
    <col min="14" max="15" width="15.7109375" bestFit="1" customWidth="1"/>
  </cols>
  <sheetData>
    <row r="1" spans="1:15">
      <c r="A1" s="548" t="s">
        <v>205</v>
      </c>
      <c r="B1" s="549"/>
      <c r="C1" s="549"/>
      <c r="D1" s="549"/>
      <c r="E1" s="549"/>
      <c r="F1" s="549"/>
      <c r="G1" s="549"/>
      <c r="H1" s="549"/>
      <c r="I1" s="549"/>
      <c r="J1" s="549"/>
      <c r="K1" s="549"/>
      <c r="L1" s="549"/>
      <c r="M1" s="549"/>
      <c r="N1" s="549"/>
      <c r="O1" s="550"/>
    </row>
    <row r="2" spans="1:15">
      <c r="A2" s="551" t="s">
        <v>10</v>
      </c>
      <c r="B2" s="257"/>
      <c r="C2" s="257"/>
      <c r="D2" s="257"/>
      <c r="E2" s="257"/>
      <c r="F2" s="257"/>
      <c r="G2" s="257"/>
      <c r="H2" s="257"/>
      <c r="I2" s="257"/>
      <c r="J2" s="257"/>
      <c r="K2" s="257"/>
      <c r="L2" s="257"/>
      <c r="M2" s="257"/>
      <c r="N2" s="257"/>
      <c r="O2" s="257"/>
    </row>
    <row r="3" spans="1:15" ht="45">
      <c r="A3" s="551"/>
      <c r="B3" s="257" t="s">
        <v>65</v>
      </c>
      <c r="C3" s="257" t="s">
        <v>78</v>
      </c>
      <c r="D3" s="257" t="s">
        <v>63</v>
      </c>
      <c r="E3" s="257" t="s">
        <v>64</v>
      </c>
      <c r="F3" s="257" t="s">
        <v>79</v>
      </c>
      <c r="G3" s="257" t="s">
        <v>67</v>
      </c>
      <c r="H3" s="257" t="s">
        <v>80</v>
      </c>
      <c r="I3" s="257" t="s">
        <v>81</v>
      </c>
      <c r="J3" s="257" t="s">
        <v>82</v>
      </c>
      <c r="K3" s="257" t="s">
        <v>89</v>
      </c>
      <c r="L3" s="257" t="s">
        <v>88</v>
      </c>
      <c r="M3" s="257" t="s">
        <v>68</v>
      </c>
      <c r="N3" s="257" t="s">
        <v>104</v>
      </c>
      <c r="O3" s="257" t="s">
        <v>69</v>
      </c>
    </row>
    <row r="4" spans="1:15">
      <c r="A4" s="551"/>
      <c r="B4" s="3"/>
      <c r="C4" s="3"/>
      <c r="D4" s="3"/>
      <c r="E4" s="3"/>
      <c r="F4" s="3"/>
      <c r="G4" s="3"/>
      <c r="H4" s="3"/>
      <c r="I4" s="257"/>
      <c r="J4" s="3"/>
      <c r="K4" s="3"/>
      <c r="L4" s="3"/>
      <c r="M4" s="3"/>
      <c r="N4" s="3"/>
      <c r="O4" s="3"/>
    </row>
    <row r="5" spans="1:15">
      <c r="A5" s="386" t="s">
        <v>77</v>
      </c>
      <c r="B5" s="78">
        <f>IF('Federal Non-Assistance'!B5+'State Non-Assistance'!B5=SUM(B6:B56),SUM(B6:B56),"ERROR")</f>
        <v>18772403915</v>
      </c>
      <c r="C5" s="78">
        <f>IF('Federal Non-Assistance'!C5+'State Non-Assistance'!C5=SUM(C6:C56),SUM(C6:C56),"ERROR")</f>
        <v>2163086904</v>
      </c>
      <c r="D5" s="78">
        <f>IF('Federal Non-Assistance'!D5+'State Non-Assistance'!D5=SUM(D6:D56),SUM(D6:D56),"ERROR")</f>
        <v>3313196285</v>
      </c>
      <c r="E5" s="78">
        <f>IF('Federal Non-Assistance'!E5+'State Non-Assistance'!E5=SUM(E6:E56),SUM(E6:E56),"ERROR")</f>
        <v>164189762</v>
      </c>
      <c r="F5" s="78">
        <f>IF('Federal Non-Assistance'!F5+'State Non-Assistance'!F5=SUM(F6:F56),SUM(F6:F56),"ERROR")</f>
        <v>1494802</v>
      </c>
      <c r="G5" s="78">
        <f>IF('Federal Non-Assistance'!G5+'State Non-Assistance'!G5=SUM(G6:G56),SUM(G6:G56),"ERROR")</f>
        <v>2029781492</v>
      </c>
      <c r="H5" s="78">
        <f>IF('Federal Non-Assistance'!H5+'State Non-Assistance'!H5=SUM(H6:H56),SUM(H6:H56),"ERROR")</f>
        <v>526151071</v>
      </c>
      <c r="I5" s="78">
        <f>IF('Federal Non-Assistance'!I5+'State Non-Assistance'!I5=SUM(I6:I56),SUM(I6:I56),"ERROR")</f>
        <v>537535431</v>
      </c>
      <c r="J5" s="78">
        <f>IF('Federal Non-Assistance'!J5+'State Non-Assistance'!J5=SUM(J6:J56),SUM(J6:J56),"ERROR")</f>
        <v>1991226418</v>
      </c>
      <c r="K5" s="78">
        <f>IF('Federal Non-Assistance'!K5+'State Non-Assistance'!K5=SUM(K6:K56),SUM(K6:K56),"ERROR")</f>
        <v>305736273</v>
      </c>
      <c r="L5" s="78">
        <f>IF('Federal Non-Assistance'!L5+'State Non-Assistance'!L5=SUM(L6:L56),SUM(L6:L56),"ERROR")</f>
        <v>2043169189</v>
      </c>
      <c r="M5" s="78">
        <f>IF('Federal Non-Assistance'!M5+'State Non-Assistance'!M5=SUM(M6:M56),SUM(M6:M56),"ERROR")</f>
        <v>210813013</v>
      </c>
      <c r="N5" s="78">
        <f>IF('Federal Non-Assistance'!N5+'State Non-Assistance'!N5=SUM(N6:N56),SUM(N6:N56),"ERROR")</f>
        <v>903719320</v>
      </c>
      <c r="O5" s="78">
        <f>IF('Federal Non-Assistance'!O5+'State Non-Assistance'!O5=SUM(O6:O56),SUM(O6:O56),"ERROR")</f>
        <v>4582303955</v>
      </c>
    </row>
    <row r="6" spans="1:15">
      <c r="A6" s="93" t="s">
        <v>11</v>
      </c>
      <c r="B6" s="78">
        <f>SUM(C6:O6)</f>
        <v>112568623</v>
      </c>
      <c r="C6" s="78">
        <f>'Federal Non-Assistance'!C6+'State Non-Assistance'!C6</f>
        <v>22866727</v>
      </c>
      <c r="D6" s="78">
        <f>'Federal Non-Assistance'!D6+'State Non-Assistance'!D6</f>
        <v>5451132</v>
      </c>
      <c r="E6" s="78">
        <f>'Federal Non-Assistance'!E6+'State Non-Assistance'!E6</f>
        <v>672311</v>
      </c>
      <c r="F6" s="78">
        <f>'Federal Non-Assistance'!F6+'State Non-Assistance'!F6</f>
        <v>0</v>
      </c>
      <c r="G6" s="78">
        <f>'Federal Non-Assistance'!G6+'State Non-Assistance'!G6</f>
        <v>0</v>
      </c>
      <c r="H6" s="78">
        <f>'Federal Non-Assistance'!H6+'State Non-Assistance'!H6</f>
        <v>0</v>
      </c>
      <c r="I6" s="78">
        <f>'Federal Non-Assistance'!I6+'State Non-Assistance'!I6</f>
        <v>23231828</v>
      </c>
      <c r="J6" s="78">
        <f>'Federal Non-Assistance'!J6+'State Non-Assistance'!J6</f>
        <v>1883363</v>
      </c>
      <c r="K6" s="78">
        <f>'Federal Non-Assistance'!K6+'State Non-Assistance'!K6</f>
        <v>1011645</v>
      </c>
      <c r="L6" s="78">
        <f>'Federal Non-Assistance'!L6+'State Non-Assistance'!L6</f>
        <v>18737587</v>
      </c>
      <c r="M6" s="78">
        <f>'Federal Non-Assistance'!M6+'State Non-Assistance'!M6</f>
        <v>946252</v>
      </c>
      <c r="N6" s="78">
        <f>'Federal Non-Assistance'!N6+'State Non-Assistance'!N6</f>
        <v>0</v>
      </c>
      <c r="O6" s="78">
        <f>'Federal Non-Assistance'!O6+'State Non-Assistance'!O6</f>
        <v>37767778</v>
      </c>
    </row>
    <row r="7" spans="1:15">
      <c r="A7" s="81" t="s">
        <v>12</v>
      </c>
      <c r="B7" s="78">
        <f t="shared" ref="B7:B56" si="0">SUM(C7:O7)</f>
        <v>23398484</v>
      </c>
      <c r="C7" s="78">
        <f>'Federal Non-Assistance'!C7+'State Non-Assistance'!C7</f>
        <v>11140180</v>
      </c>
      <c r="D7" s="78">
        <f>'Federal Non-Assistance'!D7+'State Non-Assistance'!D7</f>
        <v>6487656</v>
      </c>
      <c r="E7" s="78">
        <f>'Federal Non-Assistance'!E7+'State Non-Assistance'!E7</f>
        <v>144499</v>
      </c>
      <c r="F7" s="78">
        <f>'Federal Non-Assistance'!F7+'State Non-Assistance'!F7</f>
        <v>0</v>
      </c>
      <c r="G7" s="78">
        <f>'Federal Non-Assistance'!G7+'State Non-Assistance'!G7</f>
        <v>0</v>
      </c>
      <c r="H7" s="78">
        <f>'Federal Non-Assistance'!H7+'State Non-Assistance'!H7</f>
        <v>0</v>
      </c>
      <c r="I7" s="78">
        <f>'Federal Non-Assistance'!I7+'State Non-Assistance'!I7</f>
        <v>48534</v>
      </c>
      <c r="J7" s="78">
        <f>'Federal Non-Assistance'!J7+'State Non-Assistance'!J7</f>
        <v>368035</v>
      </c>
      <c r="K7" s="78">
        <f>'Federal Non-Assistance'!K7+'State Non-Assistance'!K7</f>
        <v>0</v>
      </c>
      <c r="L7" s="78">
        <f>'Federal Non-Assistance'!L7+'State Non-Assistance'!L7</f>
        <v>4618883</v>
      </c>
      <c r="M7" s="78">
        <f>'Federal Non-Assistance'!M7+'State Non-Assistance'!M7</f>
        <v>590697</v>
      </c>
      <c r="N7" s="78">
        <f>'Federal Non-Assistance'!N7+'State Non-Assistance'!N7</f>
        <v>0</v>
      </c>
      <c r="O7" s="78">
        <f>'Federal Non-Assistance'!O7+'State Non-Assistance'!O7</f>
        <v>0</v>
      </c>
    </row>
    <row r="8" spans="1:15">
      <c r="A8" s="81" t="s">
        <v>13</v>
      </c>
      <c r="B8" s="78">
        <f t="shared" si="0"/>
        <v>274766908</v>
      </c>
      <c r="C8" s="78">
        <f>'Federal Non-Assistance'!C8+'State Non-Assistance'!C8</f>
        <v>9638932</v>
      </c>
      <c r="D8" s="78">
        <f>'Federal Non-Assistance'!D8+'State Non-Assistance'!D8</f>
        <v>-1119284</v>
      </c>
      <c r="E8" s="78">
        <f>'Federal Non-Assistance'!E8+'State Non-Assistance'!E8</f>
        <v>145122</v>
      </c>
      <c r="F8" s="78">
        <f>'Federal Non-Assistance'!F8+'State Non-Assistance'!F8</f>
        <v>0</v>
      </c>
      <c r="G8" s="78">
        <f>'Federal Non-Assistance'!G8+'State Non-Assistance'!G8</f>
        <v>0</v>
      </c>
      <c r="H8" s="78">
        <f>'Federal Non-Assistance'!H8+'State Non-Assistance'!H8</f>
        <v>0</v>
      </c>
      <c r="I8" s="78">
        <f>'Federal Non-Assistance'!I8+'State Non-Assistance'!I8</f>
        <v>28612365</v>
      </c>
      <c r="J8" s="78">
        <f>'Federal Non-Assistance'!J8+'State Non-Assistance'!J8</f>
        <v>0</v>
      </c>
      <c r="K8" s="78">
        <f>'Federal Non-Assistance'!K8+'State Non-Assistance'!K8</f>
        <v>0</v>
      </c>
      <c r="L8" s="78">
        <f>'Federal Non-Assistance'!L8+'State Non-Assistance'!L8</f>
        <v>36043239</v>
      </c>
      <c r="M8" s="78">
        <f>'Federal Non-Assistance'!M8+'State Non-Assistance'!M8</f>
        <v>3114174</v>
      </c>
      <c r="N8" s="78">
        <f>'Federal Non-Assistance'!N8+'State Non-Assistance'!N8</f>
        <v>7772422</v>
      </c>
      <c r="O8" s="78">
        <f>'Federal Non-Assistance'!O8+'State Non-Assistance'!O8</f>
        <v>190559938</v>
      </c>
    </row>
    <row r="9" spans="1:15">
      <c r="A9" s="82" t="s">
        <v>14</v>
      </c>
      <c r="B9" s="78">
        <f t="shared" si="0"/>
        <v>160018587</v>
      </c>
      <c r="C9" s="78">
        <f>'Federal Non-Assistance'!C9+'State Non-Assistance'!C9</f>
        <v>32472653</v>
      </c>
      <c r="D9" s="78">
        <f>'Federal Non-Assistance'!D9+'State Non-Assistance'!D9</f>
        <v>10696167</v>
      </c>
      <c r="E9" s="78">
        <f>'Federal Non-Assistance'!E9+'State Non-Assistance'!E9</f>
        <v>3813414</v>
      </c>
      <c r="F9" s="78">
        <f>'Federal Non-Assistance'!F9+'State Non-Assistance'!F9</f>
        <v>717331</v>
      </c>
      <c r="G9" s="78">
        <f>'Federal Non-Assistance'!G9+'State Non-Assistance'!G9</f>
        <v>0</v>
      </c>
      <c r="H9" s="78">
        <f>'Federal Non-Assistance'!H9+'State Non-Assistance'!H9</f>
        <v>0</v>
      </c>
      <c r="I9" s="78">
        <f>'Federal Non-Assistance'!I9+'State Non-Assistance'!I9</f>
        <v>0</v>
      </c>
      <c r="J9" s="78">
        <f>'Federal Non-Assistance'!J9+'State Non-Assistance'!J9</f>
        <v>93227155</v>
      </c>
      <c r="K9" s="78">
        <f>'Federal Non-Assistance'!K9+'State Non-Assistance'!K9</f>
        <v>2387773</v>
      </c>
      <c r="L9" s="78">
        <f>'Federal Non-Assistance'!L9+'State Non-Assistance'!L9</f>
        <v>7645474</v>
      </c>
      <c r="M9" s="78">
        <f>'Federal Non-Assistance'!M9+'State Non-Assistance'!M9</f>
        <v>1402035</v>
      </c>
      <c r="N9" s="78">
        <f>'Federal Non-Assistance'!N9+'State Non-Assistance'!N9</f>
        <v>0</v>
      </c>
      <c r="O9" s="78">
        <f>'Federal Non-Assistance'!O9+'State Non-Assistance'!O9</f>
        <v>7656585</v>
      </c>
    </row>
    <row r="10" spans="1:15">
      <c r="A10" s="81" t="s">
        <v>15</v>
      </c>
      <c r="B10" s="78">
        <f t="shared" si="0"/>
        <v>2451991465</v>
      </c>
      <c r="C10" s="78">
        <f>'Federal Non-Assistance'!C10+'State Non-Assistance'!C10</f>
        <v>528040540</v>
      </c>
      <c r="D10" s="78">
        <f>'Federal Non-Assistance'!D10+'State Non-Assistance'!D10</f>
        <v>743781787</v>
      </c>
      <c r="E10" s="78">
        <f>'Federal Non-Assistance'!E10+'State Non-Assistance'!E10</f>
        <v>51581025</v>
      </c>
      <c r="F10" s="78">
        <f>'Federal Non-Assistance'!F10+'State Non-Assistance'!F10</f>
        <v>0</v>
      </c>
      <c r="G10" s="78">
        <f>'Federal Non-Assistance'!G10+'State Non-Assistance'!G10</f>
        <v>0</v>
      </c>
      <c r="H10" s="78">
        <f>'Federal Non-Assistance'!H10+'State Non-Assistance'!H10</f>
        <v>0</v>
      </c>
      <c r="I10" s="78">
        <f>'Federal Non-Assistance'!I10+'State Non-Assistance'!I10</f>
        <v>715402</v>
      </c>
      <c r="J10" s="78">
        <f>'Federal Non-Assistance'!J10+'State Non-Assistance'!J10</f>
        <v>218939583</v>
      </c>
      <c r="K10" s="78">
        <f>'Federal Non-Assistance'!K10+'State Non-Assistance'!K10</f>
        <v>482458</v>
      </c>
      <c r="L10" s="78">
        <f>'Federal Non-Assistance'!L10+'State Non-Assistance'!L10</f>
        <v>526637101</v>
      </c>
      <c r="M10" s="78">
        <f>'Federal Non-Assistance'!M10+'State Non-Assistance'!M10</f>
        <v>42396857</v>
      </c>
      <c r="N10" s="78">
        <f>'Federal Non-Assistance'!N10+'State Non-Assistance'!N10</f>
        <v>0</v>
      </c>
      <c r="O10" s="78">
        <f>'Federal Non-Assistance'!O10+'State Non-Assistance'!O10</f>
        <v>339416712</v>
      </c>
    </row>
    <row r="11" spans="1:15">
      <c r="A11" s="81" t="s">
        <v>16</v>
      </c>
      <c r="B11" s="78">
        <f t="shared" si="0"/>
        <v>231684189</v>
      </c>
      <c r="C11" s="78">
        <f>'Federal Non-Assistance'!C11+'State Non-Assistance'!C11</f>
        <v>3895338</v>
      </c>
      <c r="D11" s="78">
        <f>'Federal Non-Assistance'!D11+'State Non-Assistance'!D11</f>
        <v>93295</v>
      </c>
      <c r="E11" s="78">
        <f>'Federal Non-Assistance'!E11+'State Non-Assistance'!E11</f>
        <v>1327198</v>
      </c>
      <c r="F11" s="78">
        <f>'Federal Non-Assistance'!F11+'State Non-Assistance'!F11</f>
        <v>0</v>
      </c>
      <c r="G11" s="78">
        <f>'Federal Non-Assistance'!G11+'State Non-Assistance'!G11</f>
        <v>0</v>
      </c>
      <c r="H11" s="78">
        <f>'Federal Non-Assistance'!H11+'State Non-Assistance'!H11</f>
        <v>3344333</v>
      </c>
      <c r="I11" s="78">
        <f>'Federal Non-Assistance'!I11+'State Non-Assistance'!I11</f>
        <v>4508479</v>
      </c>
      <c r="J11" s="78">
        <f>'Federal Non-Assistance'!J11+'State Non-Assistance'!J11</f>
        <v>285753</v>
      </c>
      <c r="K11" s="78">
        <f>'Federal Non-Assistance'!K11+'State Non-Assistance'!K11</f>
        <v>110160</v>
      </c>
      <c r="L11" s="78">
        <f>'Federal Non-Assistance'!L11+'State Non-Assistance'!L11</f>
        <v>15949893</v>
      </c>
      <c r="M11" s="78">
        <f>'Federal Non-Assistance'!M11+'State Non-Assistance'!M11</f>
        <v>4447074</v>
      </c>
      <c r="N11" s="78">
        <f>'Federal Non-Assistance'!N11+'State Non-Assistance'!N11</f>
        <v>134224</v>
      </c>
      <c r="O11" s="78">
        <f>'Federal Non-Assistance'!O11+'State Non-Assistance'!O11</f>
        <v>197588442</v>
      </c>
    </row>
    <row r="12" spans="1:15">
      <c r="A12" s="81" t="s">
        <v>17</v>
      </c>
      <c r="B12" s="78">
        <f t="shared" si="0"/>
        <v>381676365</v>
      </c>
      <c r="C12" s="78">
        <f>'Federal Non-Assistance'!C12+'State Non-Assistance'!C12</f>
        <v>16786686</v>
      </c>
      <c r="D12" s="78">
        <f>'Federal Non-Assistance'!D12+'State Non-Assistance'!D12</f>
        <v>33072410</v>
      </c>
      <c r="E12" s="78">
        <f>'Federal Non-Assistance'!E12+'State Non-Assistance'!E12</f>
        <v>4975588</v>
      </c>
      <c r="F12" s="78">
        <f>'Federal Non-Assistance'!F12+'State Non-Assistance'!F12</f>
        <v>0</v>
      </c>
      <c r="G12" s="78">
        <f>'Federal Non-Assistance'!G12+'State Non-Assistance'!G12</f>
        <v>0</v>
      </c>
      <c r="H12" s="78">
        <f>'Federal Non-Assistance'!H12+'State Non-Assistance'!H12</f>
        <v>0</v>
      </c>
      <c r="I12" s="78">
        <f>'Federal Non-Assistance'!I12+'State Non-Assistance'!I12</f>
        <v>858348</v>
      </c>
      <c r="J12" s="78">
        <f>'Federal Non-Assistance'!J12+'State Non-Assistance'!J12</f>
        <v>63574688</v>
      </c>
      <c r="K12" s="78">
        <f>'Federal Non-Assistance'!K12+'State Non-Assistance'!K12</f>
        <v>22926619</v>
      </c>
      <c r="L12" s="78">
        <f>'Federal Non-Assistance'!L12+'State Non-Assistance'!L12</f>
        <v>31005260</v>
      </c>
      <c r="M12" s="78">
        <f>'Federal Non-Assistance'!M12+'State Non-Assistance'!M12</f>
        <v>415787</v>
      </c>
      <c r="N12" s="78">
        <f>'Federal Non-Assistance'!N12+'State Non-Assistance'!N12</f>
        <v>13721979</v>
      </c>
      <c r="O12" s="78">
        <f>'Federal Non-Assistance'!O12+'State Non-Assistance'!O12</f>
        <v>194339000</v>
      </c>
    </row>
    <row r="13" spans="1:15">
      <c r="A13" s="81" t="s">
        <v>18</v>
      </c>
      <c r="B13" s="78">
        <f t="shared" si="0"/>
        <v>72372982</v>
      </c>
      <c r="C13" s="78">
        <f>'Federal Non-Assistance'!C13+'State Non-Assistance'!C13</f>
        <v>4907951</v>
      </c>
      <c r="D13" s="78">
        <f>'Federal Non-Assistance'!D13+'State Non-Assistance'!D13</f>
        <v>48232271</v>
      </c>
      <c r="E13" s="78">
        <f>'Federal Non-Assistance'!E13+'State Non-Assistance'!E13</f>
        <v>-38000</v>
      </c>
      <c r="F13" s="78">
        <f>'Federal Non-Assistance'!F13+'State Non-Assistance'!F13</f>
        <v>0</v>
      </c>
      <c r="G13" s="78">
        <f>'Federal Non-Assistance'!G13+'State Non-Assistance'!G13</f>
        <v>0</v>
      </c>
      <c r="H13" s="78">
        <f>'Federal Non-Assistance'!H13+'State Non-Assistance'!H13</f>
        <v>0</v>
      </c>
      <c r="I13" s="78">
        <f>'Federal Non-Assistance'!I13+'State Non-Assistance'!I13</f>
        <v>2401246</v>
      </c>
      <c r="J13" s="78">
        <f>'Federal Non-Assistance'!J13+'State Non-Assistance'!J13</f>
        <v>0</v>
      </c>
      <c r="K13" s="78">
        <f>'Federal Non-Assistance'!K13+'State Non-Assistance'!K13</f>
        <v>0</v>
      </c>
      <c r="L13" s="78">
        <f>'Federal Non-Assistance'!L13+'State Non-Assistance'!L13</f>
        <v>7797663</v>
      </c>
      <c r="M13" s="78">
        <f>'Federal Non-Assistance'!M13+'State Non-Assistance'!M13</f>
        <v>0</v>
      </c>
      <c r="N13" s="78">
        <f>'Federal Non-Assistance'!N13+'State Non-Assistance'!N13</f>
        <v>2377</v>
      </c>
      <c r="O13" s="78">
        <f>'Federal Non-Assistance'!O13+'State Non-Assistance'!O13</f>
        <v>9069474</v>
      </c>
    </row>
    <row r="14" spans="1:15">
      <c r="A14" s="81" t="s">
        <v>19</v>
      </c>
      <c r="B14" s="78">
        <f t="shared" si="0"/>
        <v>133035425</v>
      </c>
      <c r="C14" s="78">
        <f>'Federal Non-Assistance'!C14+'State Non-Assistance'!C14</f>
        <v>10678174</v>
      </c>
      <c r="D14" s="78">
        <f>'Federal Non-Assistance'!D14+'State Non-Assistance'!D14</f>
        <v>56450968</v>
      </c>
      <c r="E14" s="78">
        <f>'Federal Non-Assistance'!E14+'State Non-Assistance'!E14</f>
        <v>0</v>
      </c>
      <c r="F14" s="78">
        <f>'Federal Non-Assistance'!F14+'State Non-Assistance'!F14</f>
        <v>0</v>
      </c>
      <c r="G14" s="78">
        <f>'Federal Non-Assistance'!G14+'State Non-Assistance'!G14</f>
        <v>15000000</v>
      </c>
      <c r="H14" s="78">
        <f>'Federal Non-Assistance'!H14+'State Non-Assistance'!H14</f>
        <v>0</v>
      </c>
      <c r="I14" s="78">
        <f>'Federal Non-Assistance'!I14+'State Non-Assistance'!I14</f>
        <v>4692733</v>
      </c>
      <c r="J14" s="78">
        <f>'Federal Non-Assistance'!J14+'State Non-Assistance'!J14</f>
        <v>1279226</v>
      </c>
      <c r="K14" s="78">
        <f>'Federal Non-Assistance'!K14+'State Non-Assistance'!K14</f>
        <v>4300000</v>
      </c>
      <c r="L14" s="78">
        <f>'Federal Non-Assistance'!L14+'State Non-Assistance'!L14</f>
        <v>4849628</v>
      </c>
      <c r="M14" s="78">
        <f>'Federal Non-Assistance'!M14+'State Non-Assistance'!M14</f>
        <v>2730680</v>
      </c>
      <c r="N14" s="78">
        <f>'Federal Non-Assistance'!N14+'State Non-Assistance'!N14</f>
        <v>0</v>
      </c>
      <c r="O14" s="78">
        <f>'Federal Non-Assistance'!O14+'State Non-Assistance'!O14</f>
        <v>33054016</v>
      </c>
    </row>
    <row r="15" spans="1:15">
      <c r="A15" s="81" t="s">
        <v>20</v>
      </c>
      <c r="B15" s="78">
        <f t="shared" si="0"/>
        <v>629988720</v>
      </c>
      <c r="C15" s="78">
        <f>'Federal Non-Assistance'!C15+'State Non-Assistance'!C15</f>
        <v>58739434</v>
      </c>
      <c r="D15" s="78">
        <f>'Federal Non-Assistance'!D15+'State Non-Assistance'!D15</f>
        <v>213495486</v>
      </c>
      <c r="E15" s="78">
        <f>'Federal Non-Assistance'!E15+'State Non-Assistance'!E15</f>
        <v>3942702</v>
      </c>
      <c r="F15" s="78">
        <f>'Federal Non-Assistance'!F15+'State Non-Assistance'!F15</f>
        <v>0</v>
      </c>
      <c r="G15" s="78">
        <f>'Federal Non-Assistance'!G15+'State Non-Assistance'!G15</f>
        <v>0</v>
      </c>
      <c r="H15" s="78">
        <f>'Federal Non-Assistance'!H15+'State Non-Assistance'!H15</f>
        <v>0</v>
      </c>
      <c r="I15" s="78">
        <f>'Federal Non-Assistance'!I15+'State Non-Assistance'!I15</f>
        <v>790723</v>
      </c>
      <c r="J15" s="78">
        <f>'Federal Non-Assistance'!J15+'State Non-Assistance'!J15</f>
        <v>5045189</v>
      </c>
      <c r="K15" s="78">
        <f>'Federal Non-Assistance'!K15+'State Non-Assistance'!K15</f>
        <v>0</v>
      </c>
      <c r="L15" s="78">
        <f>'Federal Non-Assistance'!L15+'State Non-Assistance'!L15</f>
        <v>26251486</v>
      </c>
      <c r="M15" s="78">
        <f>'Federal Non-Assistance'!M15+'State Non-Assistance'!M15</f>
        <v>6002954</v>
      </c>
      <c r="N15" s="78">
        <f>'Federal Non-Assistance'!N15+'State Non-Assistance'!N15</f>
        <v>0</v>
      </c>
      <c r="O15" s="78">
        <f>'Federal Non-Assistance'!O15+'State Non-Assistance'!O15</f>
        <v>315720746</v>
      </c>
    </row>
    <row r="16" spans="1:15">
      <c r="A16" s="81" t="s">
        <v>21</v>
      </c>
      <c r="B16" s="78">
        <f t="shared" si="0"/>
        <v>445824762</v>
      </c>
      <c r="C16" s="78">
        <f>'Federal Non-Assistance'!C16+'State Non-Assistance'!C16</f>
        <v>20717480</v>
      </c>
      <c r="D16" s="78">
        <f>'Federal Non-Assistance'!D16+'State Non-Assistance'!D16</f>
        <v>0</v>
      </c>
      <c r="E16" s="78">
        <f>'Federal Non-Assistance'!E16+'State Non-Assistance'!E16</f>
        <v>1256129</v>
      </c>
      <c r="F16" s="78">
        <f>'Federal Non-Assistance'!F16+'State Non-Assistance'!F16</f>
        <v>0</v>
      </c>
      <c r="G16" s="78">
        <f>'Federal Non-Assistance'!G16+'State Non-Assistance'!G16</f>
        <v>0</v>
      </c>
      <c r="H16" s="78">
        <f>'Federal Non-Assistance'!H16+'State Non-Assistance'!H16</f>
        <v>0</v>
      </c>
      <c r="I16" s="78">
        <f>'Federal Non-Assistance'!I16+'State Non-Assistance'!I16</f>
        <v>0</v>
      </c>
      <c r="J16" s="78">
        <f>'Federal Non-Assistance'!J16+'State Non-Assistance'!J16</f>
        <v>14665547</v>
      </c>
      <c r="K16" s="78">
        <f>'Federal Non-Assistance'!K16+'State Non-Assistance'!K16</f>
        <v>12382614</v>
      </c>
      <c r="L16" s="78">
        <f>'Federal Non-Assistance'!L16+'State Non-Assistance'!L16</f>
        <v>23038216</v>
      </c>
      <c r="M16" s="78">
        <f>'Federal Non-Assistance'!M16+'State Non-Assistance'!M16</f>
        <v>885682</v>
      </c>
      <c r="N16" s="78">
        <f>'Federal Non-Assistance'!N16+'State Non-Assistance'!N16</f>
        <v>29921794</v>
      </c>
      <c r="O16" s="78">
        <f>'Federal Non-Assistance'!O16+'State Non-Assistance'!O16</f>
        <v>342957300</v>
      </c>
    </row>
    <row r="17" spans="1:15">
      <c r="A17" s="81" t="s">
        <v>22</v>
      </c>
      <c r="B17" s="78">
        <f t="shared" si="0"/>
        <v>171554642</v>
      </c>
      <c r="C17" s="78">
        <f>'Federal Non-Assistance'!C17+'State Non-Assistance'!C17</f>
        <v>93595177</v>
      </c>
      <c r="D17" s="78">
        <f>'Federal Non-Assistance'!D17+'State Non-Assistance'!D17</f>
        <v>10294518</v>
      </c>
      <c r="E17" s="78">
        <f>'Federal Non-Assistance'!E17+'State Non-Assistance'!E17</f>
        <v>2167870</v>
      </c>
      <c r="F17" s="78">
        <f>'Federal Non-Assistance'!F17+'State Non-Assistance'!F17</f>
        <v>0</v>
      </c>
      <c r="G17" s="78">
        <f>'Federal Non-Assistance'!G17+'State Non-Assistance'!G17</f>
        <v>0</v>
      </c>
      <c r="H17" s="78">
        <f>'Federal Non-Assistance'!H17+'State Non-Assistance'!H17</f>
        <v>0</v>
      </c>
      <c r="I17" s="78">
        <f>'Federal Non-Assistance'!I17+'State Non-Assistance'!I17</f>
        <v>6405520</v>
      </c>
      <c r="J17" s="78">
        <f>'Federal Non-Assistance'!J17+'State Non-Assistance'!J17</f>
        <v>11801750</v>
      </c>
      <c r="K17" s="78">
        <f>'Federal Non-Assistance'!K17+'State Non-Assistance'!K17</f>
        <v>1545160</v>
      </c>
      <c r="L17" s="78">
        <f>'Federal Non-Assistance'!L17+'State Non-Assistance'!L17</f>
        <v>12194894</v>
      </c>
      <c r="M17" s="78">
        <f>'Federal Non-Assistance'!M17+'State Non-Assistance'!M17</f>
        <v>3526911</v>
      </c>
      <c r="N17" s="78">
        <f>'Federal Non-Assistance'!N17+'State Non-Assistance'!N17</f>
        <v>0</v>
      </c>
      <c r="O17" s="78">
        <f>'Federal Non-Assistance'!O17+'State Non-Assistance'!O17</f>
        <v>30022842</v>
      </c>
    </row>
    <row r="18" spans="1:15">
      <c r="A18" s="81" t="s">
        <v>23</v>
      </c>
      <c r="B18" s="78">
        <f t="shared" si="0"/>
        <v>26449237</v>
      </c>
      <c r="C18" s="78">
        <f>'Federal Non-Assistance'!C18+'State Non-Assistance'!C18</f>
        <v>6594832</v>
      </c>
      <c r="D18" s="78">
        <f>'Federal Non-Assistance'!D18+'State Non-Assistance'!D18</f>
        <v>3073705</v>
      </c>
      <c r="E18" s="78">
        <f>'Federal Non-Assistance'!E18+'State Non-Assistance'!E18</f>
        <v>153813</v>
      </c>
      <c r="F18" s="78">
        <f>'Federal Non-Assistance'!F18+'State Non-Assistance'!F18</f>
        <v>0</v>
      </c>
      <c r="G18" s="78">
        <f>'Federal Non-Assistance'!G18+'State Non-Assistance'!G18</f>
        <v>0</v>
      </c>
      <c r="H18" s="78">
        <f>'Federal Non-Assistance'!H18+'State Non-Assistance'!H18</f>
        <v>0</v>
      </c>
      <c r="I18" s="78">
        <f>'Federal Non-Assistance'!I18+'State Non-Assistance'!I18</f>
        <v>1464930</v>
      </c>
      <c r="J18" s="78">
        <f>'Federal Non-Assistance'!J18+'State Non-Assistance'!J18</f>
        <v>393568</v>
      </c>
      <c r="K18" s="78">
        <f>'Federal Non-Assistance'!K18+'State Non-Assistance'!K18</f>
        <v>0</v>
      </c>
      <c r="L18" s="78">
        <f>'Federal Non-Assistance'!L18+'State Non-Assistance'!L18</f>
        <v>3696938</v>
      </c>
      <c r="M18" s="78">
        <f>'Federal Non-Assistance'!M18+'State Non-Assistance'!M18</f>
        <v>1073987</v>
      </c>
      <c r="N18" s="78">
        <f>'Federal Non-Assistance'!N18+'State Non-Assistance'!N18</f>
        <v>5713146</v>
      </c>
      <c r="O18" s="78">
        <f>'Federal Non-Assistance'!O18+'State Non-Assistance'!O18</f>
        <v>4284318</v>
      </c>
    </row>
    <row r="19" spans="1:15">
      <c r="A19" s="81" t="s">
        <v>24</v>
      </c>
      <c r="B19" s="78">
        <f t="shared" si="0"/>
        <v>1051507209</v>
      </c>
      <c r="C19" s="78">
        <f>'Federal Non-Assistance'!C19+'State Non-Assistance'!C19</f>
        <v>33777509</v>
      </c>
      <c r="D19" s="78">
        <f>'Federal Non-Assistance'!D19+'State Non-Assistance'!D19</f>
        <v>624531764</v>
      </c>
      <c r="E19" s="78">
        <f>'Federal Non-Assistance'!E19+'State Non-Assistance'!E19</f>
        <v>919479</v>
      </c>
      <c r="F19" s="78">
        <f>'Federal Non-Assistance'!F19+'State Non-Assistance'!F19</f>
        <v>0</v>
      </c>
      <c r="G19" s="78">
        <f>'Federal Non-Assistance'!G19+'State Non-Assistance'!G19</f>
        <v>9197636</v>
      </c>
      <c r="H19" s="78">
        <f>'Federal Non-Assistance'!H19+'State Non-Assistance'!H19</f>
        <v>0</v>
      </c>
      <c r="I19" s="78">
        <f>'Federal Non-Assistance'!I19+'State Non-Assistance'!I19</f>
        <v>0</v>
      </c>
      <c r="J19" s="78">
        <f>'Federal Non-Assistance'!J19+'State Non-Assistance'!J19</f>
        <v>0</v>
      </c>
      <c r="K19" s="78">
        <f>'Federal Non-Assistance'!K19+'State Non-Assistance'!K19</f>
        <v>0</v>
      </c>
      <c r="L19" s="78">
        <f>'Federal Non-Assistance'!L19+'State Non-Assistance'!L19</f>
        <v>31586685</v>
      </c>
      <c r="M19" s="78">
        <f>'Federal Non-Assistance'!M19+'State Non-Assistance'!M19</f>
        <v>1478909</v>
      </c>
      <c r="N19" s="78">
        <f>'Federal Non-Assistance'!N19+'State Non-Assistance'!N19</f>
        <v>253243140</v>
      </c>
      <c r="O19" s="78">
        <f>'Federal Non-Assistance'!O19+'State Non-Assistance'!O19</f>
        <v>96772087</v>
      </c>
    </row>
    <row r="20" spans="1:15">
      <c r="A20" s="81" t="s">
        <v>25</v>
      </c>
      <c r="B20" s="78">
        <f t="shared" si="0"/>
        <v>181625371</v>
      </c>
      <c r="C20" s="78">
        <f>'Federal Non-Assistance'!C20+'State Non-Assistance'!C20</f>
        <v>20668456</v>
      </c>
      <c r="D20" s="78">
        <f>'Federal Non-Assistance'!D20+'State Non-Assistance'!D20</f>
        <v>15356947</v>
      </c>
      <c r="E20" s="78">
        <f>'Federal Non-Assistance'!E20+'State Non-Assistance'!E20</f>
        <v>0</v>
      </c>
      <c r="F20" s="78">
        <f>'Federal Non-Assistance'!F20+'State Non-Assistance'!F20</f>
        <v>0</v>
      </c>
      <c r="G20" s="78">
        <f>'Federal Non-Assistance'!G20+'State Non-Assistance'!G20</f>
        <v>32030790</v>
      </c>
      <c r="H20" s="78">
        <f>'Federal Non-Assistance'!H20+'State Non-Assistance'!H20</f>
        <v>0</v>
      </c>
      <c r="I20" s="78">
        <f>'Federal Non-Assistance'!I20+'State Non-Assistance'!I20</f>
        <v>0</v>
      </c>
      <c r="J20" s="78">
        <f>'Federal Non-Assistance'!J20+'State Non-Assistance'!J20</f>
        <v>4304887</v>
      </c>
      <c r="K20" s="78">
        <f>'Federal Non-Assistance'!K20+'State Non-Assistance'!K20</f>
        <v>0</v>
      </c>
      <c r="L20" s="78">
        <f>'Federal Non-Assistance'!L20+'State Non-Assistance'!L20</f>
        <v>19300069</v>
      </c>
      <c r="M20" s="78">
        <f>'Federal Non-Assistance'!M20+'State Non-Assistance'!M20</f>
        <v>3962679</v>
      </c>
      <c r="N20" s="78">
        <f>'Federal Non-Assistance'!N20+'State Non-Assistance'!N20</f>
        <v>0</v>
      </c>
      <c r="O20" s="78">
        <f>'Federal Non-Assistance'!O20+'State Non-Assistance'!O20</f>
        <v>86001543</v>
      </c>
    </row>
    <row r="21" spans="1:15">
      <c r="A21" s="81" t="s">
        <v>26</v>
      </c>
      <c r="B21" s="78">
        <f t="shared" si="0"/>
        <v>111099836</v>
      </c>
      <c r="C21" s="78">
        <f>'Federal Non-Assistance'!C21+'State Non-Assistance'!C21</f>
        <v>17810511</v>
      </c>
      <c r="D21" s="78">
        <f>'Federal Non-Assistance'!D21+'State Non-Assistance'!D21</f>
        <v>12232133</v>
      </c>
      <c r="E21" s="78">
        <f>'Federal Non-Assistance'!E21+'State Non-Assistance'!E21</f>
        <v>1509459</v>
      </c>
      <c r="F21" s="78">
        <f>'Federal Non-Assistance'!F21+'State Non-Assistance'!F21</f>
        <v>0</v>
      </c>
      <c r="G21" s="78">
        <f>'Federal Non-Assistance'!G21+'State Non-Assistance'!G21</f>
        <v>13219115</v>
      </c>
      <c r="H21" s="78">
        <f>'Federal Non-Assistance'!H21+'State Non-Assistance'!H21</f>
        <v>0</v>
      </c>
      <c r="I21" s="78">
        <f>'Federal Non-Assistance'!I21+'State Non-Assistance'!I21</f>
        <v>140801</v>
      </c>
      <c r="J21" s="78">
        <f>'Federal Non-Assistance'!J21+'State Non-Assistance'!J21</f>
        <v>51008251</v>
      </c>
      <c r="K21" s="78">
        <f>'Federal Non-Assistance'!K21+'State Non-Assistance'!K21</f>
        <v>0</v>
      </c>
      <c r="L21" s="78">
        <f>'Federal Non-Assistance'!L21+'State Non-Assistance'!L21</f>
        <v>14042871</v>
      </c>
      <c r="M21" s="78">
        <f>'Federal Non-Assistance'!M21+'State Non-Assistance'!M21</f>
        <v>1136695</v>
      </c>
      <c r="N21" s="78">
        <f>'Federal Non-Assistance'!N21+'State Non-Assistance'!N21</f>
        <v>0</v>
      </c>
      <c r="O21" s="78">
        <f>'Federal Non-Assistance'!O21+'State Non-Assistance'!O21</f>
        <v>0</v>
      </c>
    </row>
    <row r="22" spans="1:15">
      <c r="A22" s="81" t="s">
        <v>27</v>
      </c>
      <c r="B22" s="78">
        <f t="shared" si="0"/>
        <v>99574077</v>
      </c>
      <c r="C22" s="78">
        <f>'Federal Non-Assistance'!C22+'State Non-Assistance'!C22</f>
        <v>723161</v>
      </c>
      <c r="D22" s="78">
        <f>'Federal Non-Assistance'!D22+'State Non-Assistance'!D22</f>
        <v>-471956</v>
      </c>
      <c r="E22" s="78">
        <f>'Federal Non-Assistance'!E22+'State Non-Assistance'!E22</f>
        <v>2006569</v>
      </c>
      <c r="F22" s="78">
        <f>'Federal Non-Assistance'!F22+'State Non-Assistance'!F22</f>
        <v>0</v>
      </c>
      <c r="G22" s="78">
        <f>'Federal Non-Assistance'!G22+'State Non-Assistance'!G22</f>
        <v>56608176</v>
      </c>
      <c r="H22" s="78">
        <f>'Federal Non-Assistance'!H22+'State Non-Assistance'!H22</f>
        <v>0</v>
      </c>
      <c r="I22" s="78">
        <f>'Federal Non-Assistance'!I22+'State Non-Assistance'!I22</f>
        <v>77264</v>
      </c>
      <c r="J22" s="78">
        <f>'Federal Non-Assistance'!J22+'State Non-Assistance'!J22</f>
        <v>0</v>
      </c>
      <c r="K22" s="78">
        <f>'Federal Non-Assistance'!K22+'State Non-Assistance'!K22</f>
        <v>0</v>
      </c>
      <c r="L22" s="78">
        <f>'Federal Non-Assistance'!L22+'State Non-Assistance'!L22</f>
        <v>6736065</v>
      </c>
      <c r="M22" s="78">
        <f>'Federal Non-Assistance'!M22+'State Non-Assistance'!M22</f>
        <v>5411029</v>
      </c>
      <c r="N22" s="78">
        <f>'Federal Non-Assistance'!N22+'State Non-Assistance'!N22</f>
        <v>0</v>
      </c>
      <c r="O22" s="78">
        <f>'Federal Non-Assistance'!O22+'State Non-Assistance'!O22</f>
        <v>28483769</v>
      </c>
    </row>
    <row r="23" spans="1:15">
      <c r="A23" s="81" t="s">
        <v>28</v>
      </c>
      <c r="B23" s="78">
        <f t="shared" si="0"/>
        <v>100730781</v>
      </c>
      <c r="C23" s="78">
        <f>'Federal Non-Assistance'!C23+'State Non-Assistance'!C23</f>
        <v>36477309</v>
      </c>
      <c r="D23" s="78">
        <f>'Federal Non-Assistance'!D23+'State Non-Assistance'!D23</f>
        <v>18374596</v>
      </c>
      <c r="E23" s="78">
        <f>'Federal Non-Assistance'!E23+'State Non-Assistance'!E23</f>
        <v>5837800</v>
      </c>
      <c r="F23" s="78">
        <f>'Federal Non-Assistance'!F23+'State Non-Assistance'!F23</f>
        <v>0</v>
      </c>
      <c r="G23" s="78">
        <f>'Federal Non-Assistance'!G23+'State Non-Assistance'!G23</f>
        <v>0</v>
      </c>
      <c r="H23" s="78">
        <f>'Federal Non-Assistance'!H23+'State Non-Assistance'!H23</f>
        <v>0</v>
      </c>
      <c r="I23" s="78">
        <f>'Federal Non-Assistance'!I23+'State Non-Assistance'!I23</f>
        <v>0</v>
      </c>
      <c r="J23" s="78">
        <f>'Federal Non-Assistance'!J23+'State Non-Assistance'!J23</f>
        <v>0</v>
      </c>
      <c r="K23" s="78">
        <f>'Federal Non-Assistance'!K23+'State Non-Assistance'!K23</f>
        <v>0</v>
      </c>
      <c r="L23" s="78">
        <f>'Federal Non-Assistance'!L23+'State Non-Assistance'!L23</f>
        <v>10146824</v>
      </c>
      <c r="M23" s="78">
        <f>'Federal Non-Assistance'!M23+'State Non-Assistance'!M23</f>
        <v>2673734</v>
      </c>
      <c r="N23" s="78">
        <f>'Federal Non-Assistance'!N23+'State Non-Assistance'!N23</f>
        <v>0</v>
      </c>
      <c r="O23" s="78">
        <f>'Federal Non-Assistance'!O23+'State Non-Assistance'!O23</f>
        <v>27220518</v>
      </c>
    </row>
    <row r="24" spans="1:15">
      <c r="A24" s="81" t="s">
        <v>29</v>
      </c>
      <c r="B24" s="78">
        <f t="shared" si="0"/>
        <v>225458655</v>
      </c>
      <c r="C24" s="78">
        <f>'Federal Non-Assistance'!C24+'State Non-Assistance'!C24</f>
        <v>7916715</v>
      </c>
      <c r="D24" s="78">
        <f>'Federal Non-Assistance'!D24+'State Non-Assistance'!D24</f>
        <v>5219488</v>
      </c>
      <c r="E24" s="78">
        <f>'Federal Non-Assistance'!E24+'State Non-Assistance'!E24</f>
        <v>1513069</v>
      </c>
      <c r="F24" s="78">
        <f>'Federal Non-Assistance'!F24+'State Non-Assistance'!F24</f>
        <v>723811</v>
      </c>
      <c r="G24" s="78">
        <f>'Federal Non-Assistance'!G24+'State Non-Assistance'!G24</f>
        <v>19876047</v>
      </c>
      <c r="H24" s="78">
        <f>'Federal Non-Assistance'!H24+'State Non-Assistance'!H24</f>
        <v>0</v>
      </c>
      <c r="I24" s="78">
        <f>'Federal Non-Assistance'!I24+'State Non-Assistance'!I24</f>
        <v>0</v>
      </c>
      <c r="J24" s="78">
        <f>'Federal Non-Assistance'!J24+'State Non-Assistance'!J24</f>
        <v>47574158</v>
      </c>
      <c r="K24" s="78">
        <f>'Federal Non-Assistance'!K24+'State Non-Assistance'!K24</f>
        <v>99026204</v>
      </c>
      <c r="L24" s="78">
        <f>'Federal Non-Assistance'!L24+'State Non-Assistance'!L24</f>
        <v>19031540</v>
      </c>
      <c r="M24" s="78">
        <f>'Federal Non-Assistance'!M24+'State Non-Assistance'!M24</f>
        <v>937923</v>
      </c>
      <c r="N24" s="78">
        <f>'Federal Non-Assistance'!N24+'State Non-Assistance'!N24</f>
        <v>0</v>
      </c>
      <c r="O24" s="78">
        <f>'Federal Non-Assistance'!O24+'State Non-Assistance'!O24</f>
        <v>23639700</v>
      </c>
    </row>
    <row r="25" spans="1:15">
      <c r="A25" s="81" t="s">
        <v>30</v>
      </c>
      <c r="B25" s="78">
        <f t="shared" si="0"/>
        <v>29373654</v>
      </c>
      <c r="C25" s="78">
        <f>'Federal Non-Assistance'!C25+'State Non-Assistance'!C25</f>
        <v>12162534</v>
      </c>
      <c r="D25" s="78">
        <f>'Federal Non-Assistance'!D25+'State Non-Assistance'!D25</f>
        <v>5051965</v>
      </c>
      <c r="E25" s="78">
        <f>'Federal Non-Assistance'!E25+'State Non-Assistance'!E25</f>
        <v>2069452</v>
      </c>
      <c r="F25" s="78">
        <f>'Federal Non-Assistance'!F25+'State Non-Assistance'!F25</f>
        <v>0</v>
      </c>
      <c r="G25" s="78">
        <f>'Federal Non-Assistance'!G25+'State Non-Assistance'!G25</f>
        <v>0</v>
      </c>
      <c r="H25" s="78">
        <f>'Federal Non-Assistance'!H25+'State Non-Assistance'!H25</f>
        <v>4610550</v>
      </c>
      <c r="I25" s="78">
        <f>'Federal Non-Assistance'!I25+'State Non-Assistance'!I25</f>
        <v>795784</v>
      </c>
      <c r="J25" s="78">
        <f>'Federal Non-Assistance'!J25+'State Non-Assistance'!J25</f>
        <v>0</v>
      </c>
      <c r="K25" s="78">
        <f>'Federal Non-Assistance'!K25+'State Non-Assistance'!K25</f>
        <v>0</v>
      </c>
      <c r="L25" s="78">
        <f>'Federal Non-Assistance'!L25+'State Non-Assistance'!L25</f>
        <v>3370792</v>
      </c>
      <c r="M25" s="78">
        <f>'Federal Non-Assistance'!M25+'State Non-Assistance'!M25</f>
        <v>307525</v>
      </c>
      <c r="N25" s="78">
        <f>'Federal Non-Assistance'!N25+'State Non-Assistance'!N25</f>
        <v>1005052</v>
      </c>
      <c r="O25" s="78">
        <f>'Federal Non-Assistance'!O25+'State Non-Assistance'!O25</f>
        <v>0</v>
      </c>
    </row>
    <row r="26" spans="1:15">
      <c r="A26" s="81" t="s">
        <v>31</v>
      </c>
      <c r="B26" s="78">
        <f t="shared" si="0"/>
        <v>405051573</v>
      </c>
      <c r="C26" s="78">
        <f>'Federal Non-Assistance'!C26+'State Non-Assistance'!C26</f>
        <v>48618837</v>
      </c>
      <c r="D26" s="78">
        <f>'Federal Non-Assistance'!D26+'State Non-Assistance'!D26</f>
        <v>23602071</v>
      </c>
      <c r="E26" s="78">
        <f>'Federal Non-Assistance'!E26+'State Non-Assistance'!E26</f>
        <v>6623003</v>
      </c>
      <c r="F26" s="78">
        <f>'Federal Non-Assistance'!F26+'State Non-Assistance'!F26</f>
        <v>0</v>
      </c>
      <c r="G26" s="78">
        <f>'Federal Non-Assistance'!G26+'State Non-Assistance'!G26</f>
        <v>124302769</v>
      </c>
      <c r="H26" s="78">
        <f>'Federal Non-Assistance'!H26+'State Non-Assistance'!H26</f>
        <v>0</v>
      </c>
      <c r="I26" s="78">
        <f>'Federal Non-Assistance'!I26+'State Non-Assistance'!I26</f>
        <v>37493557</v>
      </c>
      <c r="J26" s="78">
        <f>'Federal Non-Assistance'!J26+'State Non-Assistance'!J26</f>
        <v>82076</v>
      </c>
      <c r="K26" s="78">
        <f>'Federal Non-Assistance'!K26+'State Non-Assistance'!K26</f>
        <v>35760351</v>
      </c>
      <c r="L26" s="78">
        <f>'Federal Non-Assistance'!L26+'State Non-Assistance'!L26</f>
        <v>36000365</v>
      </c>
      <c r="M26" s="78">
        <f>'Federal Non-Assistance'!M26+'State Non-Assistance'!M26</f>
        <v>6077797</v>
      </c>
      <c r="N26" s="78">
        <f>'Federal Non-Assistance'!N26+'State Non-Assistance'!N26</f>
        <v>0</v>
      </c>
      <c r="O26" s="78">
        <f>'Federal Non-Assistance'!O26+'State Non-Assistance'!O26</f>
        <v>86490747</v>
      </c>
    </row>
    <row r="27" spans="1:15">
      <c r="A27" s="81" t="s">
        <v>32</v>
      </c>
      <c r="B27" s="78">
        <f t="shared" si="0"/>
        <v>669464766</v>
      </c>
      <c r="C27" s="78">
        <f>'Federal Non-Assistance'!C27+'State Non-Assistance'!C27</f>
        <v>6658504</v>
      </c>
      <c r="D27" s="78">
        <f>'Federal Non-Assistance'!D27+'State Non-Assistance'!D27</f>
        <v>210069340</v>
      </c>
      <c r="E27" s="78">
        <f>'Federal Non-Assistance'!E27+'State Non-Assistance'!E27</f>
        <v>0</v>
      </c>
      <c r="F27" s="78">
        <f>'Federal Non-Assistance'!F27+'State Non-Assistance'!F27</f>
        <v>0</v>
      </c>
      <c r="G27" s="78">
        <f>'Federal Non-Assistance'!G27+'State Non-Assistance'!G27</f>
        <v>107378299</v>
      </c>
      <c r="H27" s="78">
        <f>'Federal Non-Assistance'!H27+'State Non-Assistance'!H27</f>
        <v>0</v>
      </c>
      <c r="I27" s="78">
        <f>'Federal Non-Assistance'!I27+'State Non-Assistance'!I27</f>
        <v>63993493</v>
      </c>
      <c r="J27" s="78">
        <f>'Federal Non-Assistance'!J27+'State Non-Assistance'!J27</f>
        <v>28336848</v>
      </c>
      <c r="K27" s="78">
        <f>'Federal Non-Assistance'!K27+'State Non-Assistance'!K27</f>
        <v>0</v>
      </c>
      <c r="L27" s="78">
        <f>'Federal Non-Assistance'!L27+'State Non-Assistance'!L27</f>
        <v>37472656</v>
      </c>
      <c r="M27" s="78">
        <f>'Federal Non-Assistance'!M27+'State Non-Assistance'!M27</f>
        <v>0</v>
      </c>
      <c r="N27" s="78">
        <f>'Federal Non-Assistance'!N27+'State Non-Assistance'!N27</f>
        <v>0</v>
      </c>
      <c r="O27" s="78">
        <f>'Federal Non-Assistance'!O27+'State Non-Assistance'!O27</f>
        <v>215555626</v>
      </c>
    </row>
    <row r="28" spans="1:15">
      <c r="A28" s="81" t="s">
        <v>33</v>
      </c>
      <c r="B28" s="78">
        <f t="shared" si="0"/>
        <v>1253339385</v>
      </c>
      <c r="C28" s="78">
        <f>'Federal Non-Assistance'!C28+'State Non-Assistance'!C28</f>
        <v>82265208</v>
      </c>
      <c r="D28" s="78">
        <f>'Federal Non-Assistance'!D28+'State Non-Assistance'!D28</f>
        <v>22435918</v>
      </c>
      <c r="E28" s="78">
        <f>'Federal Non-Assistance'!E28+'State Non-Assistance'!E28</f>
        <v>1892217</v>
      </c>
      <c r="F28" s="78">
        <f>'Federal Non-Assistance'!F28+'State Non-Assistance'!F28</f>
        <v>0</v>
      </c>
      <c r="G28" s="78">
        <f>'Federal Non-Assistance'!G28+'State Non-Assistance'!G28</f>
        <v>237535310</v>
      </c>
      <c r="H28" s="78">
        <f>'Federal Non-Assistance'!H28+'State Non-Assistance'!H28</f>
        <v>0</v>
      </c>
      <c r="I28" s="78">
        <f>'Federal Non-Assistance'!I28+'State Non-Assistance'!I28</f>
        <v>4536103</v>
      </c>
      <c r="J28" s="78">
        <f>'Federal Non-Assistance'!J28+'State Non-Assistance'!J28</f>
        <v>388493672</v>
      </c>
      <c r="K28" s="78">
        <f>'Federal Non-Assistance'!K28+'State Non-Assistance'!K28</f>
        <v>27939513</v>
      </c>
      <c r="L28" s="78">
        <f>'Federal Non-Assistance'!L28+'State Non-Assistance'!L28</f>
        <v>163473183</v>
      </c>
      <c r="M28" s="78">
        <f>'Federal Non-Assistance'!M28+'State Non-Assistance'!M28</f>
        <v>1621452</v>
      </c>
      <c r="N28" s="78">
        <f>'Federal Non-Assistance'!N28+'State Non-Assistance'!N28</f>
        <v>86912290</v>
      </c>
      <c r="O28" s="78">
        <f>'Federal Non-Assistance'!O28+'State Non-Assistance'!O28</f>
        <v>236234519</v>
      </c>
    </row>
    <row r="29" spans="1:15">
      <c r="A29" s="81" t="s">
        <v>34</v>
      </c>
      <c r="B29" s="78">
        <f t="shared" si="0"/>
        <v>351919414</v>
      </c>
      <c r="C29" s="78">
        <f>'Federal Non-Assistance'!C29+'State Non-Assistance'!C29</f>
        <v>63625220</v>
      </c>
      <c r="D29" s="78">
        <f>'Federal Non-Assistance'!D29+'State Non-Assistance'!D29</f>
        <v>60662475</v>
      </c>
      <c r="E29" s="78">
        <f>'Federal Non-Assistance'!E29+'State Non-Assistance'!E29</f>
        <v>3870603</v>
      </c>
      <c r="F29" s="78">
        <f>'Federal Non-Assistance'!F29+'State Non-Assistance'!F29</f>
        <v>0</v>
      </c>
      <c r="G29" s="78">
        <f>'Federal Non-Assistance'!G29+'State Non-Assistance'!G29</f>
        <v>125708346</v>
      </c>
      <c r="H29" s="78">
        <f>'Federal Non-Assistance'!H29+'State Non-Assistance'!H29</f>
        <v>12403001</v>
      </c>
      <c r="I29" s="78">
        <f>'Federal Non-Assistance'!I29+'State Non-Assistance'!I29</f>
        <v>33072099</v>
      </c>
      <c r="J29" s="78">
        <f>'Federal Non-Assistance'!J29+'State Non-Assistance'!J29</f>
        <v>1116022</v>
      </c>
      <c r="K29" s="78">
        <f>'Federal Non-Assistance'!K29+'State Non-Assistance'!K29</f>
        <v>0</v>
      </c>
      <c r="L29" s="78">
        <f>'Federal Non-Assistance'!L29+'State Non-Assistance'!L29</f>
        <v>42308130</v>
      </c>
      <c r="M29" s="78">
        <f>'Federal Non-Assistance'!M29+'State Non-Assistance'!M29</f>
        <v>172132</v>
      </c>
      <c r="N29" s="78">
        <f>'Federal Non-Assistance'!N29+'State Non-Assistance'!N29</f>
        <v>0</v>
      </c>
      <c r="O29" s="78">
        <f>'Federal Non-Assistance'!O29+'State Non-Assistance'!O29</f>
        <v>8981386</v>
      </c>
    </row>
    <row r="30" spans="1:15">
      <c r="A30" s="81" t="s">
        <v>35</v>
      </c>
      <c r="B30" s="78">
        <f t="shared" si="0"/>
        <v>50534114</v>
      </c>
      <c r="C30" s="78">
        <f>'Federal Non-Assistance'!C30+'State Non-Assistance'!C30</f>
        <v>23756303</v>
      </c>
      <c r="D30" s="78">
        <f>'Federal Non-Assistance'!D30+'State Non-Assistance'!D30</f>
        <v>1715430</v>
      </c>
      <c r="E30" s="78">
        <f>'Federal Non-Assistance'!E30+'State Non-Assistance'!E30</f>
        <v>11709806</v>
      </c>
      <c r="F30" s="78">
        <f>'Federal Non-Assistance'!F30+'State Non-Assistance'!F30</f>
        <v>0</v>
      </c>
      <c r="G30" s="78">
        <f>'Federal Non-Assistance'!G30+'State Non-Assistance'!G30</f>
        <v>0</v>
      </c>
      <c r="H30" s="78">
        <f>'Federal Non-Assistance'!H30+'State Non-Assistance'!H30</f>
        <v>0</v>
      </c>
      <c r="I30" s="78">
        <f>'Federal Non-Assistance'!I30+'State Non-Assistance'!I30</f>
        <v>0</v>
      </c>
      <c r="J30" s="78">
        <f>'Federal Non-Assistance'!J30+'State Non-Assistance'!J30</f>
        <v>4729845</v>
      </c>
      <c r="K30" s="78">
        <f>'Federal Non-Assistance'!K30+'State Non-Assistance'!K30</f>
        <v>95096</v>
      </c>
      <c r="L30" s="78">
        <f>'Federal Non-Assistance'!L30+'State Non-Assistance'!L30</f>
        <v>3416535</v>
      </c>
      <c r="M30" s="78">
        <f>'Federal Non-Assistance'!M30+'State Non-Assistance'!M30</f>
        <v>424250</v>
      </c>
      <c r="N30" s="78">
        <f>'Federal Non-Assistance'!N30+'State Non-Assistance'!N30</f>
        <v>0</v>
      </c>
      <c r="O30" s="78">
        <f>'Federal Non-Assistance'!O30+'State Non-Assistance'!O30</f>
        <v>4686849</v>
      </c>
    </row>
    <row r="31" spans="1:15">
      <c r="A31" s="81" t="s">
        <v>36</v>
      </c>
      <c r="B31" s="78">
        <f t="shared" si="0"/>
        <v>276427154</v>
      </c>
      <c r="C31" s="78">
        <f>'Federal Non-Assistance'!C31+'State Non-Assistance'!C31</f>
        <v>17817688</v>
      </c>
      <c r="D31" s="78">
        <f>'Federal Non-Assistance'!D31+'State Non-Assistance'!D31</f>
        <v>46293033</v>
      </c>
      <c r="E31" s="78">
        <f>'Federal Non-Assistance'!E31+'State Non-Assistance'!E31</f>
        <v>0</v>
      </c>
      <c r="F31" s="78">
        <f>'Federal Non-Assistance'!F31+'State Non-Assistance'!F31</f>
        <v>0</v>
      </c>
      <c r="G31" s="78">
        <f>'Federal Non-Assistance'!G31+'State Non-Assistance'!G31</f>
        <v>0</v>
      </c>
      <c r="H31" s="78">
        <f>'Federal Non-Assistance'!H31+'State Non-Assistance'!H31</f>
        <v>0</v>
      </c>
      <c r="I31" s="78">
        <f>'Federal Non-Assistance'!I31+'State Non-Assistance'!I31</f>
        <v>27906642</v>
      </c>
      <c r="J31" s="78">
        <f>'Federal Non-Assistance'!J31+'State Non-Assistance'!J31</f>
        <v>14477674</v>
      </c>
      <c r="K31" s="78">
        <f>'Federal Non-Assistance'!K31+'State Non-Assistance'!K31</f>
        <v>0</v>
      </c>
      <c r="L31" s="78">
        <f>'Federal Non-Assistance'!L31+'State Non-Assistance'!L31</f>
        <v>9353552</v>
      </c>
      <c r="M31" s="78">
        <f>'Federal Non-Assistance'!M31+'State Non-Assistance'!M31</f>
        <v>1747188</v>
      </c>
      <c r="N31" s="78">
        <f>'Federal Non-Assistance'!N31+'State Non-Assistance'!N31</f>
        <v>107213028</v>
      </c>
      <c r="O31" s="78">
        <f>'Federal Non-Assistance'!O31+'State Non-Assistance'!O31</f>
        <v>51618349</v>
      </c>
    </row>
    <row r="32" spans="1:15">
      <c r="A32" s="81" t="s">
        <v>37</v>
      </c>
      <c r="B32" s="78">
        <f t="shared" si="0"/>
        <v>25776972</v>
      </c>
      <c r="C32" s="78">
        <f>'Federal Non-Assistance'!C32+'State Non-Assistance'!C32</f>
        <v>11396087</v>
      </c>
      <c r="D32" s="78">
        <f>'Federal Non-Assistance'!D32+'State Non-Assistance'!D32</f>
        <v>1861826</v>
      </c>
      <c r="E32" s="78">
        <f>'Federal Non-Assistance'!E32+'State Non-Assistance'!E32</f>
        <v>0</v>
      </c>
      <c r="F32" s="78">
        <f>'Federal Non-Assistance'!F32+'State Non-Assistance'!F32</f>
        <v>0</v>
      </c>
      <c r="G32" s="78">
        <f>'Federal Non-Assistance'!G32+'State Non-Assistance'!G32</f>
        <v>0</v>
      </c>
      <c r="H32" s="78">
        <f>'Federal Non-Assistance'!H32+'State Non-Assistance'!H32</f>
        <v>0</v>
      </c>
      <c r="I32" s="78">
        <f>'Federal Non-Assistance'!I32+'State Non-Assistance'!I32</f>
        <v>0</v>
      </c>
      <c r="J32" s="78">
        <f>'Federal Non-Assistance'!J32+'State Non-Assistance'!J32</f>
        <v>651041</v>
      </c>
      <c r="K32" s="78">
        <f>'Federal Non-Assistance'!K32+'State Non-Assistance'!K32</f>
        <v>0</v>
      </c>
      <c r="L32" s="78">
        <f>'Federal Non-Assistance'!L32+'State Non-Assistance'!L32</f>
        <v>3393256</v>
      </c>
      <c r="M32" s="78">
        <f>'Federal Non-Assistance'!M32+'State Non-Assistance'!M32</f>
        <v>5616762</v>
      </c>
      <c r="N32" s="78">
        <f>'Federal Non-Assistance'!N32+'State Non-Assistance'!N32</f>
        <v>1433714</v>
      </c>
      <c r="O32" s="78">
        <f>'Federal Non-Assistance'!O32+'State Non-Assistance'!O32</f>
        <v>1424286</v>
      </c>
    </row>
    <row r="33" spans="1:15">
      <c r="A33" s="81" t="s">
        <v>38</v>
      </c>
      <c r="B33" s="78">
        <f t="shared" si="0"/>
        <v>67954824</v>
      </c>
      <c r="C33" s="78">
        <f>'Federal Non-Assistance'!C33+'State Non-Assistance'!C33</f>
        <v>18924738</v>
      </c>
      <c r="D33" s="78">
        <f>'Federal Non-Assistance'!D33+'State Non-Assistance'!D33</f>
        <v>6498998</v>
      </c>
      <c r="E33" s="78">
        <f>'Federal Non-Assistance'!E33+'State Non-Assistance'!E33</f>
        <v>0</v>
      </c>
      <c r="F33" s="78">
        <f>'Federal Non-Assistance'!F33+'State Non-Assistance'!F33</f>
        <v>0</v>
      </c>
      <c r="G33" s="78">
        <f>'Federal Non-Assistance'!G33+'State Non-Assistance'!G33</f>
        <v>28471991</v>
      </c>
      <c r="H33" s="78">
        <f>'Federal Non-Assistance'!H33+'State Non-Assistance'!H33</f>
        <v>6943488</v>
      </c>
      <c r="I33" s="78">
        <f>'Federal Non-Assistance'!I33+'State Non-Assistance'!I33</f>
        <v>0</v>
      </c>
      <c r="J33" s="78">
        <f>'Federal Non-Assistance'!J33+'State Non-Assistance'!J33</f>
        <v>335046</v>
      </c>
      <c r="K33" s="78">
        <f>'Federal Non-Assistance'!K33+'State Non-Assistance'!K33</f>
        <v>0</v>
      </c>
      <c r="L33" s="78">
        <f>'Federal Non-Assistance'!L33+'State Non-Assistance'!L33</f>
        <v>3975775</v>
      </c>
      <c r="M33" s="78">
        <f>'Federal Non-Assistance'!M33+'State Non-Assistance'!M33</f>
        <v>654376</v>
      </c>
      <c r="N33" s="78">
        <f>'Federal Non-Assistance'!N33+'State Non-Assistance'!N33</f>
        <v>0</v>
      </c>
      <c r="O33" s="78">
        <f>'Federal Non-Assistance'!O33+'State Non-Assistance'!O33</f>
        <v>2150412</v>
      </c>
    </row>
    <row r="34" spans="1:15">
      <c r="A34" s="81" t="s">
        <v>39</v>
      </c>
      <c r="B34" s="78">
        <f t="shared" si="0"/>
        <v>53839078</v>
      </c>
      <c r="C34" s="78">
        <f>'Federal Non-Assistance'!C34+'State Non-Assistance'!C34</f>
        <v>1640746</v>
      </c>
      <c r="D34" s="78">
        <f>'Federal Non-Assistance'!D34+'State Non-Assistance'!D34</f>
        <v>0</v>
      </c>
      <c r="E34" s="78">
        <f>'Federal Non-Assistance'!E34+'State Non-Assistance'!E34</f>
        <v>677850</v>
      </c>
      <c r="F34" s="78">
        <f>'Federal Non-Assistance'!F34+'State Non-Assistance'!F34</f>
        <v>0</v>
      </c>
      <c r="G34" s="78">
        <f>'Federal Non-Assistance'!G34+'State Non-Assistance'!G34</f>
        <v>0</v>
      </c>
      <c r="H34" s="78">
        <f>'Federal Non-Assistance'!H34+'State Non-Assistance'!H34</f>
        <v>0</v>
      </c>
      <c r="I34" s="78">
        <f>'Federal Non-Assistance'!I34+'State Non-Assistance'!I34</f>
        <v>0</v>
      </c>
      <c r="J34" s="78">
        <f>'Federal Non-Assistance'!J34+'State Non-Assistance'!J34</f>
        <v>0</v>
      </c>
      <c r="K34" s="78">
        <f>'Federal Non-Assistance'!K34+'State Non-Assistance'!K34</f>
        <v>0</v>
      </c>
      <c r="L34" s="78">
        <f>'Federal Non-Assistance'!L34+'State Non-Assistance'!L34</f>
        <v>4467924</v>
      </c>
      <c r="M34" s="78">
        <f>'Federal Non-Assistance'!M34+'State Non-Assistance'!M34</f>
        <v>4360793</v>
      </c>
      <c r="N34" s="78">
        <f>'Federal Non-Assistance'!N34+'State Non-Assistance'!N34</f>
        <v>0</v>
      </c>
      <c r="O34" s="78">
        <f>'Federal Non-Assistance'!O34+'State Non-Assistance'!O34</f>
        <v>42691765</v>
      </c>
    </row>
    <row r="35" spans="1:15">
      <c r="A35" s="81" t="s">
        <v>40</v>
      </c>
      <c r="B35" s="78">
        <f t="shared" si="0"/>
        <v>37321600</v>
      </c>
      <c r="C35" s="78">
        <f>'Federal Non-Assistance'!C35+'State Non-Assistance'!C35</f>
        <v>7230800</v>
      </c>
      <c r="D35" s="78">
        <f>'Federal Non-Assistance'!D35+'State Non-Assistance'!D35</f>
        <v>4581870</v>
      </c>
      <c r="E35" s="78">
        <f>'Federal Non-Assistance'!E35+'State Non-Assistance'!E35</f>
        <v>1383536</v>
      </c>
      <c r="F35" s="78">
        <f>'Federal Non-Assistance'!F35+'State Non-Assistance'!F35</f>
        <v>0</v>
      </c>
      <c r="G35" s="78">
        <f>'Federal Non-Assistance'!G35+'State Non-Assistance'!G35</f>
        <v>0</v>
      </c>
      <c r="H35" s="78">
        <f>'Federal Non-Assistance'!H35+'State Non-Assistance'!H35</f>
        <v>0</v>
      </c>
      <c r="I35" s="78">
        <f>'Federal Non-Assistance'!I35+'State Non-Assistance'!I35</f>
        <v>2600234</v>
      </c>
      <c r="J35" s="78">
        <f>'Federal Non-Assistance'!J35+'State Non-Assistance'!J35</f>
        <v>1780036</v>
      </c>
      <c r="K35" s="78">
        <f>'Federal Non-Assistance'!K35+'State Non-Assistance'!K35</f>
        <v>1530427</v>
      </c>
      <c r="L35" s="78">
        <f>'Federal Non-Assistance'!L35+'State Non-Assistance'!L35</f>
        <v>8162382</v>
      </c>
      <c r="M35" s="78">
        <f>'Federal Non-Assistance'!M35+'State Non-Assistance'!M35</f>
        <v>5197258</v>
      </c>
      <c r="N35" s="78">
        <f>'Federal Non-Assistance'!N35+'State Non-Assistance'!N35</f>
        <v>0</v>
      </c>
      <c r="O35" s="78">
        <f>'Federal Non-Assistance'!O35+'State Non-Assistance'!O35</f>
        <v>4855057</v>
      </c>
    </row>
    <row r="36" spans="1:15">
      <c r="A36" s="81" t="s">
        <v>41</v>
      </c>
      <c r="B36" s="78">
        <f t="shared" si="0"/>
        <v>792264608</v>
      </c>
      <c r="C36" s="78">
        <f>'Federal Non-Assistance'!C36+'State Non-Assistance'!C36</f>
        <v>74852436</v>
      </c>
      <c r="D36" s="78">
        <f>'Federal Non-Assistance'!D36+'State Non-Assistance'!D36</f>
        <v>0</v>
      </c>
      <c r="E36" s="78">
        <f>'Federal Non-Assistance'!E36+'State Non-Assistance'!E36</f>
        <v>409740</v>
      </c>
      <c r="F36" s="78">
        <f>'Federal Non-Assistance'!F36+'State Non-Assistance'!F36</f>
        <v>52660</v>
      </c>
      <c r="G36" s="78">
        <f>'Federal Non-Assistance'!G36+'State Non-Assistance'!G36</f>
        <v>171769891</v>
      </c>
      <c r="H36" s="78">
        <f>'Federal Non-Assistance'!H36+'State Non-Assistance'!H36</f>
        <v>0</v>
      </c>
      <c r="I36" s="78">
        <f>'Federal Non-Assistance'!I36+'State Non-Assistance'!I36</f>
        <v>8913466</v>
      </c>
      <c r="J36" s="78">
        <f>'Federal Non-Assistance'!J36+'State Non-Assistance'!J36</f>
        <v>453436958</v>
      </c>
      <c r="K36" s="78">
        <f>'Federal Non-Assistance'!K36+'State Non-Assistance'!K36</f>
        <v>4442090</v>
      </c>
      <c r="L36" s="78">
        <f>'Federal Non-Assistance'!L36+'State Non-Assistance'!L36</f>
        <v>57443976</v>
      </c>
      <c r="M36" s="78">
        <f>'Federal Non-Assistance'!M36+'State Non-Assistance'!M36</f>
        <v>5853974</v>
      </c>
      <c r="N36" s="78">
        <f>'Federal Non-Assistance'!N36+'State Non-Assistance'!N36</f>
        <v>6840000</v>
      </c>
      <c r="O36" s="78">
        <f>'Federal Non-Assistance'!O36+'State Non-Assistance'!O36</f>
        <v>8249417</v>
      </c>
    </row>
    <row r="37" spans="1:15">
      <c r="A37" s="81" t="s">
        <v>42</v>
      </c>
      <c r="B37" s="78">
        <f t="shared" si="0"/>
        <v>118329985</v>
      </c>
      <c r="C37" s="78">
        <f>'Federal Non-Assistance'!C37+'State Non-Assistance'!C37</f>
        <v>8764927</v>
      </c>
      <c r="D37" s="78">
        <f>'Federal Non-Assistance'!D37+'State Non-Assistance'!D37</f>
        <v>6754945</v>
      </c>
      <c r="E37" s="78">
        <f>'Federal Non-Assistance'!E37+'State Non-Assistance'!E37</f>
        <v>0</v>
      </c>
      <c r="F37" s="78">
        <f>'Federal Non-Assistance'!F37+'State Non-Assistance'!F37</f>
        <v>0</v>
      </c>
      <c r="G37" s="78">
        <f>'Federal Non-Assistance'!G37+'State Non-Assistance'!G37</f>
        <v>47200000</v>
      </c>
      <c r="H37" s="78">
        <f>'Federal Non-Assistance'!H37+'State Non-Assistance'!H37</f>
        <v>0</v>
      </c>
      <c r="I37" s="78">
        <f>'Federal Non-Assistance'!I37+'State Non-Assistance'!I37</f>
        <v>0</v>
      </c>
      <c r="J37" s="78">
        <f>'Federal Non-Assistance'!J37+'State Non-Assistance'!J37</f>
        <v>812849</v>
      </c>
      <c r="K37" s="78">
        <f>'Federal Non-Assistance'!K37+'State Non-Assistance'!K37</f>
        <v>7771032</v>
      </c>
      <c r="L37" s="78">
        <f>'Federal Non-Assistance'!L37+'State Non-Assistance'!L37</f>
        <v>8202702</v>
      </c>
      <c r="M37" s="78">
        <f>'Federal Non-Assistance'!M37+'State Non-Assistance'!M37</f>
        <v>1056696</v>
      </c>
      <c r="N37" s="78">
        <f>'Federal Non-Assistance'!N37+'State Non-Assistance'!N37</f>
        <v>0</v>
      </c>
      <c r="O37" s="78">
        <f>'Federal Non-Assistance'!O37+'State Non-Assistance'!O37</f>
        <v>37766834</v>
      </c>
    </row>
    <row r="38" spans="1:15">
      <c r="A38" s="81" t="s">
        <v>43</v>
      </c>
      <c r="B38" s="78">
        <f t="shared" si="0"/>
        <v>3139366411</v>
      </c>
      <c r="C38" s="78">
        <f>'Federal Non-Assistance'!C38+'State Non-Assistance'!C38</f>
        <v>151213800</v>
      </c>
      <c r="D38" s="78">
        <f>'Federal Non-Assistance'!D38+'State Non-Assistance'!D38</f>
        <v>0</v>
      </c>
      <c r="E38" s="78">
        <f>'Federal Non-Assistance'!E38+'State Non-Assistance'!E38</f>
        <v>9733048</v>
      </c>
      <c r="F38" s="78">
        <f>'Federal Non-Assistance'!F38+'State Non-Assistance'!F38</f>
        <v>0</v>
      </c>
      <c r="G38" s="78">
        <f>'Federal Non-Assistance'!G38+'State Non-Assistance'!G38</f>
        <v>919942648</v>
      </c>
      <c r="H38" s="78">
        <f>'Federal Non-Assistance'!H38+'State Non-Assistance'!H38</f>
        <v>493694998</v>
      </c>
      <c r="I38" s="78">
        <f>'Federal Non-Assistance'!I38+'State Non-Assistance'!I38</f>
        <v>133899766</v>
      </c>
      <c r="J38" s="78">
        <f>'Federal Non-Assistance'!J38+'State Non-Assistance'!J38</f>
        <v>247543009</v>
      </c>
      <c r="K38" s="78">
        <f>'Federal Non-Assistance'!K38+'State Non-Assistance'!K38</f>
        <v>315952</v>
      </c>
      <c r="L38" s="78">
        <f>'Federal Non-Assistance'!L38+'State Non-Assistance'!L38</f>
        <v>343336948</v>
      </c>
      <c r="M38" s="78">
        <f>'Federal Non-Assistance'!M38+'State Non-Assistance'!M38</f>
        <v>20890745</v>
      </c>
      <c r="N38" s="78">
        <f>'Federal Non-Assistance'!N38+'State Non-Assistance'!N38</f>
        <v>46295630</v>
      </c>
      <c r="O38" s="78">
        <f>'Federal Non-Assistance'!O38+'State Non-Assistance'!O38</f>
        <v>772499867</v>
      </c>
    </row>
    <row r="39" spans="1:15">
      <c r="A39" s="81" t="s">
        <v>44</v>
      </c>
      <c r="B39" s="78">
        <f t="shared" si="0"/>
        <v>465940599</v>
      </c>
      <c r="C39" s="78">
        <f>'Federal Non-Assistance'!C39+'State Non-Assistance'!C39</f>
        <v>46213664</v>
      </c>
      <c r="D39" s="78">
        <f>'Federal Non-Assistance'!D39+'State Non-Assistance'!D39</f>
        <v>97733919</v>
      </c>
      <c r="E39" s="78">
        <f>'Federal Non-Assistance'!E39+'State Non-Assistance'!E39</f>
        <v>4844554</v>
      </c>
      <c r="F39" s="78">
        <f>'Federal Non-Assistance'!F39+'State Non-Assistance'!F39</f>
        <v>1000</v>
      </c>
      <c r="G39" s="78">
        <f>'Federal Non-Assistance'!G39+'State Non-Assistance'!G39</f>
        <v>55166326</v>
      </c>
      <c r="H39" s="78">
        <f>'Federal Non-Assistance'!H39+'State Non-Assistance'!H39</f>
        <v>0</v>
      </c>
      <c r="I39" s="78">
        <f>'Federal Non-Assistance'!I39+'State Non-Assistance'!I39</f>
        <v>7369380</v>
      </c>
      <c r="J39" s="78">
        <f>'Federal Non-Assistance'!J39+'State Non-Assistance'!J39</f>
        <v>87601602</v>
      </c>
      <c r="K39" s="78">
        <f>'Federal Non-Assistance'!K39+'State Non-Assistance'!K39</f>
        <v>0</v>
      </c>
      <c r="L39" s="78">
        <f>'Federal Non-Assistance'!L39+'State Non-Assistance'!L39</f>
        <v>40476995</v>
      </c>
      <c r="M39" s="78">
        <f>'Federal Non-Assistance'!M39+'State Non-Assistance'!M39</f>
        <v>993719</v>
      </c>
      <c r="N39" s="78">
        <f>'Federal Non-Assistance'!N39+'State Non-Assistance'!N39</f>
        <v>90136202</v>
      </c>
      <c r="O39" s="78">
        <f>'Federal Non-Assistance'!O39+'State Non-Assistance'!O39</f>
        <v>35403238</v>
      </c>
    </row>
    <row r="40" spans="1:15">
      <c r="A40" s="81" t="s">
        <v>45</v>
      </c>
      <c r="B40" s="78">
        <f t="shared" si="0"/>
        <v>16377392</v>
      </c>
      <c r="C40" s="78">
        <f>'Federal Non-Assistance'!C40+'State Non-Assistance'!C40</f>
        <v>4355344</v>
      </c>
      <c r="D40" s="78">
        <f>'Federal Non-Assistance'!D40+'State Non-Assistance'!D40</f>
        <v>1967</v>
      </c>
      <c r="E40" s="78">
        <f>'Federal Non-Assistance'!E40+'State Non-Assistance'!E40</f>
        <v>141109</v>
      </c>
      <c r="F40" s="78">
        <f>'Federal Non-Assistance'!F40+'State Non-Assistance'!F40</f>
        <v>0</v>
      </c>
      <c r="G40" s="78">
        <f>'Federal Non-Assistance'!G40+'State Non-Assistance'!G40</f>
        <v>0</v>
      </c>
      <c r="H40" s="78">
        <f>'Federal Non-Assistance'!H40+'State Non-Assistance'!H40</f>
        <v>0</v>
      </c>
      <c r="I40" s="78">
        <f>'Federal Non-Assistance'!I40+'State Non-Assistance'!I40</f>
        <v>29907</v>
      </c>
      <c r="J40" s="78">
        <f>'Federal Non-Assistance'!J40+'State Non-Assistance'!J40</f>
        <v>0</v>
      </c>
      <c r="K40" s="78">
        <f>'Federal Non-Assistance'!K40+'State Non-Assistance'!K40</f>
        <v>3604958</v>
      </c>
      <c r="L40" s="78">
        <f>'Federal Non-Assistance'!L40+'State Non-Assistance'!L40</f>
        <v>3396543</v>
      </c>
      <c r="M40" s="78">
        <f>'Federal Non-Assistance'!M40+'State Non-Assistance'!M40</f>
        <v>703784</v>
      </c>
      <c r="N40" s="78">
        <f>'Federal Non-Assistance'!N40+'State Non-Assistance'!N40</f>
        <v>4026880</v>
      </c>
      <c r="O40" s="78">
        <f>'Federal Non-Assistance'!O40+'State Non-Assistance'!O40</f>
        <v>116900</v>
      </c>
    </row>
    <row r="41" spans="1:15">
      <c r="A41" s="81" t="s">
        <v>46</v>
      </c>
      <c r="B41" s="78">
        <f t="shared" si="0"/>
        <v>669921453</v>
      </c>
      <c r="C41" s="78">
        <f>'Federal Non-Assistance'!C41+'State Non-Assistance'!C41</f>
        <v>44744774</v>
      </c>
      <c r="D41" s="78">
        <f>'Federal Non-Assistance'!D41+'State Non-Assistance'!D41</f>
        <v>443947104</v>
      </c>
      <c r="E41" s="78">
        <f>'Federal Non-Assistance'!E41+'State Non-Assistance'!E41</f>
        <v>9245332</v>
      </c>
      <c r="F41" s="78">
        <f>'Federal Non-Assistance'!F41+'State Non-Assistance'!F41</f>
        <v>0</v>
      </c>
      <c r="G41" s="78">
        <f>'Federal Non-Assistance'!G41+'State Non-Assistance'!G41</f>
        <v>0</v>
      </c>
      <c r="H41" s="78">
        <f>'Federal Non-Assistance'!H41+'State Non-Assistance'!H41</f>
        <v>0</v>
      </c>
      <c r="I41" s="78">
        <f>'Federal Non-Assistance'!I41+'State Non-Assistance'!I41</f>
        <v>34377049</v>
      </c>
      <c r="J41" s="78">
        <f>'Federal Non-Assistance'!J41+'State Non-Assistance'!J41</f>
        <v>30257790</v>
      </c>
      <c r="K41" s="78">
        <f>'Federal Non-Assistance'!K41+'State Non-Assistance'!K41</f>
        <v>3296719</v>
      </c>
      <c r="L41" s="78">
        <f>'Federal Non-Assistance'!L41+'State Non-Assistance'!L41</f>
        <v>111198212</v>
      </c>
      <c r="M41" s="78">
        <f>'Federal Non-Assistance'!M41+'State Non-Assistance'!M41</f>
        <v>1071404</v>
      </c>
      <c r="N41" s="78">
        <f>'Federal Non-Assistance'!N41+'State Non-Assistance'!N41</f>
        <v>0</v>
      </c>
      <c r="O41" s="78">
        <f>'Federal Non-Assistance'!O41+'State Non-Assistance'!O41</f>
        <v>-8216931</v>
      </c>
    </row>
    <row r="42" spans="1:15">
      <c r="A42" s="81" t="s">
        <v>47</v>
      </c>
      <c r="B42" s="78">
        <f t="shared" si="0"/>
        <v>79065731</v>
      </c>
      <c r="C42" s="78">
        <f>'Federal Non-Assistance'!C42+'State Non-Assistance'!C42</f>
        <v>0</v>
      </c>
      <c r="D42" s="78">
        <f>'Federal Non-Assistance'!D42+'State Non-Assistance'!D42</f>
        <v>19011074</v>
      </c>
      <c r="E42" s="78">
        <f>'Federal Non-Assistance'!E42+'State Non-Assistance'!E42</f>
        <v>0</v>
      </c>
      <c r="F42" s="78">
        <f>'Federal Non-Assistance'!F42+'State Non-Assistance'!F42</f>
        <v>0</v>
      </c>
      <c r="G42" s="78">
        <f>'Federal Non-Assistance'!G42+'State Non-Assistance'!G42</f>
        <v>0</v>
      </c>
      <c r="H42" s="78">
        <f>'Federal Non-Assistance'!H42+'State Non-Assistance'!H42</f>
        <v>0</v>
      </c>
      <c r="I42" s="78">
        <f>'Federal Non-Assistance'!I42+'State Non-Assistance'!I42</f>
        <v>1724</v>
      </c>
      <c r="J42" s="78">
        <f>'Federal Non-Assistance'!J42+'State Non-Assistance'!J42</f>
        <v>1054826</v>
      </c>
      <c r="K42" s="78">
        <f>'Federal Non-Assistance'!K42+'State Non-Assistance'!K42</f>
        <v>7368755</v>
      </c>
      <c r="L42" s="78">
        <f>'Federal Non-Assistance'!L42+'State Non-Assistance'!L42</f>
        <v>21583742</v>
      </c>
      <c r="M42" s="78">
        <f>'Federal Non-Assistance'!M42+'State Non-Assistance'!M42</f>
        <v>2040714</v>
      </c>
      <c r="N42" s="78">
        <f>'Federal Non-Assistance'!N42+'State Non-Assistance'!N42</f>
        <v>0</v>
      </c>
      <c r="O42" s="78">
        <f>'Federal Non-Assistance'!O42+'State Non-Assistance'!O42</f>
        <v>28004896</v>
      </c>
    </row>
    <row r="43" spans="1:15">
      <c r="A43" s="81" t="s">
        <v>48</v>
      </c>
      <c r="B43" s="78">
        <f t="shared" si="0"/>
        <v>172405975</v>
      </c>
      <c r="C43" s="78">
        <f>'Federal Non-Assistance'!C43+'State Non-Assistance'!C43</f>
        <v>13472009</v>
      </c>
      <c r="D43" s="78">
        <f>'Federal Non-Assistance'!D43+'State Non-Assistance'!D43</f>
        <v>116455</v>
      </c>
      <c r="E43" s="78">
        <f>'Federal Non-Assistance'!E43+'State Non-Assistance'!E43</f>
        <v>116238</v>
      </c>
      <c r="F43" s="78">
        <f>'Federal Non-Assistance'!F43+'State Non-Assistance'!F43</f>
        <v>0</v>
      </c>
      <c r="G43" s="78">
        <f>'Federal Non-Assistance'!G43+'State Non-Assistance'!G43</f>
        <v>0</v>
      </c>
      <c r="H43" s="78">
        <f>'Federal Non-Assistance'!H43+'State Non-Assistance'!H43</f>
        <v>917689</v>
      </c>
      <c r="I43" s="78">
        <f>'Federal Non-Assistance'!I43+'State Non-Assistance'!I43</f>
        <v>0</v>
      </c>
      <c r="J43" s="78">
        <f>'Federal Non-Assistance'!J43+'State Non-Assistance'!J43</f>
        <v>0</v>
      </c>
      <c r="K43" s="78">
        <f>'Federal Non-Assistance'!K43+'State Non-Assistance'!K43</f>
        <v>0</v>
      </c>
      <c r="L43" s="78">
        <f>'Federal Non-Assistance'!L43+'State Non-Assistance'!L43</f>
        <v>33007890</v>
      </c>
      <c r="M43" s="78">
        <f>'Federal Non-Assistance'!M43+'State Non-Assistance'!M43</f>
        <v>2725679</v>
      </c>
      <c r="N43" s="78">
        <f>'Federal Non-Assistance'!N43+'State Non-Assistance'!N43</f>
        <v>0</v>
      </c>
      <c r="O43" s="78">
        <f>'Federal Non-Assistance'!O43+'State Non-Assistance'!O43</f>
        <v>122050015</v>
      </c>
    </row>
    <row r="44" spans="1:15">
      <c r="A44" s="81" t="s">
        <v>49</v>
      </c>
      <c r="B44" s="78">
        <f t="shared" si="0"/>
        <v>602332442</v>
      </c>
      <c r="C44" s="78">
        <f>'Federal Non-Assistance'!C44+'State Non-Assistance'!C44</f>
        <v>104405256</v>
      </c>
      <c r="D44" s="78">
        <f>'Federal Non-Assistance'!D44+'State Non-Assistance'!D44</f>
        <v>280096602</v>
      </c>
      <c r="E44" s="78">
        <f>'Federal Non-Assistance'!E44+'State Non-Assistance'!E44</f>
        <v>5406033</v>
      </c>
      <c r="F44" s="78">
        <f>'Federal Non-Assistance'!F44+'State Non-Assistance'!F44</f>
        <v>0</v>
      </c>
      <c r="G44" s="78">
        <f>'Federal Non-Assistance'!G44+'State Non-Assistance'!G44</f>
        <v>0</v>
      </c>
      <c r="H44" s="78">
        <f>'Federal Non-Assistance'!H44+'State Non-Assistance'!H44</f>
        <v>0</v>
      </c>
      <c r="I44" s="78">
        <f>'Federal Non-Assistance'!I44+'State Non-Assistance'!I44</f>
        <v>12336045</v>
      </c>
      <c r="J44" s="78">
        <f>'Federal Non-Assistance'!J44+'State Non-Assistance'!J44</f>
        <v>53948310</v>
      </c>
      <c r="K44" s="78">
        <f>'Federal Non-Assistance'!K44+'State Non-Assistance'!K44</f>
        <v>2183791</v>
      </c>
      <c r="L44" s="78">
        <f>'Federal Non-Assistance'!L44+'State Non-Assistance'!L44</f>
        <v>74347570</v>
      </c>
      <c r="M44" s="78">
        <f>'Federal Non-Assistance'!M44+'State Non-Assistance'!M44</f>
        <v>14110653</v>
      </c>
      <c r="N44" s="78">
        <f>'Federal Non-Assistance'!N44+'State Non-Assistance'!N44</f>
        <v>55599818</v>
      </c>
      <c r="O44" s="78">
        <f>'Federal Non-Assistance'!O44+'State Non-Assistance'!O44</f>
        <v>-101636</v>
      </c>
    </row>
    <row r="45" spans="1:15">
      <c r="A45" s="81" t="s">
        <v>50</v>
      </c>
      <c r="B45" s="78">
        <f t="shared" si="0"/>
        <v>103391874</v>
      </c>
      <c r="C45" s="78">
        <f>'Federal Non-Assistance'!C45+'State Non-Assistance'!C45</f>
        <v>8430278</v>
      </c>
      <c r="D45" s="78">
        <f>'Federal Non-Assistance'!D45+'State Non-Assistance'!D45</f>
        <v>9576734</v>
      </c>
      <c r="E45" s="78">
        <f>'Federal Non-Assistance'!E45+'State Non-Assistance'!E45</f>
        <v>3534310</v>
      </c>
      <c r="F45" s="78">
        <f>'Federal Non-Assistance'!F45+'State Non-Assistance'!F45</f>
        <v>0</v>
      </c>
      <c r="G45" s="78">
        <f>'Federal Non-Assistance'!G45+'State Non-Assistance'!G45</f>
        <v>5889193</v>
      </c>
      <c r="H45" s="78">
        <f>'Federal Non-Assistance'!H45+'State Non-Assistance'!H45</f>
        <v>4237012</v>
      </c>
      <c r="I45" s="78">
        <f>'Federal Non-Assistance'!I45+'State Non-Assistance'!I45</f>
        <v>0</v>
      </c>
      <c r="J45" s="78">
        <f>'Federal Non-Assistance'!J45+'State Non-Assistance'!J45</f>
        <v>0</v>
      </c>
      <c r="K45" s="78">
        <f>'Federal Non-Assistance'!K45+'State Non-Assistance'!K45</f>
        <v>0</v>
      </c>
      <c r="L45" s="78">
        <f>'Federal Non-Assistance'!L45+'State Non-Assistance'!L45</f>
        <v>10202482</v>
      </c>
      <c r="M45" s="78">
        <f>'Federal Non-Assistance'!M45+'State Non-Assistance'!M45</f>
        <v>2399808</v>
      </c>
      <c r="N45" s="78">
        <f>'Federal Non-Assistance'!N45+'State Non-Assistance'!N45</f>
        <v>0</v>
      </c>
      <c r="O45" s="78">
        <f>'Federal Non-Assistance'!O45+'State Non-Assistance'!O45</f>
        <v>59122057</v>
      </c>
    </row>
    <row r="46" spans="1:15">
      <c r="A46" s="81" t="s">
        <v>51</v>
      </c>
      <c r="B46" s="78">
        <f t="shared" si="0"/>
        <v>115056968</v>
      </c>
      <c r="C46" s="78">
        <f>'Federal Non-Assistance'!C46+'State Non-Assistance'!C46</f>
        <v>14317622</v>
      </c>
      <c r="D46" s="78">
        <f>'Federal Non-Assistance'!D46+'State Non-Assistance'!D46</f>
        <v>4085268</v>
      </c>
      <c r="E46" s="78">
        <f>'Federal Non-Assistance'!E46+'State Non-Assistance'!E46</f>
        <v>55065</v>
      </c>
      <c r="F46" s="78">
        <f>'Federal Non-Assistance'!F46+'State Non-Assistance'!F46</f>
        <v>0</v>
      </c>
      <c r="G46" s="78">
        <f>'Federal Non-Assistance'!G46+'State Non-Assistance'!G46</f>
        <v>0</v>
      </c>
      <c r="H46" s="78">
        <f>'Federal Non-Assistance'!H46+'State Non-Assistance'!H46</f>
        <v>0</v>
      </c>
      <c r="I46" s="78">
        <f>'Federal Non-Assistance'!I46+'State Non-Assistance'!I46</f>
        <v>0</v>
      </c>
      <c r="J46" s="78">
        <f>'Federal Non-Assistance'!J46+'State Non-Assistance'!J46</f>
        <v>2424218</v>
      </c>
      <c r="K46" s="78">
        <f>'Federal Non-Assistance'!K46+'State Non-Assistance'!K46</f>
        <v>0</v>
      </c>
      <c r="L46" s="78">
        <f>'Federal Non-Assistance'!L46+'State Non-Assistance'!L46</f>
        <v>10603372</v>
      </c>
      <c r="M46" s="78">
        <f>'Federal Non-Assistance'!M46+'State Non-Assistance'!M46</f>
        <v>2899648</v>
      </c>
      <c r="N46" s="78">
        <f>'Federal Non-Assistance'!N46+'State Non-Assistance'!N46</f>
        <v>0</v>
      </c>
      <c r="O46" s="78">
        <f>'Federal Non-Assistance'!O46+'State Non-Assistance'!O46</f>
        <v>80671775</v>
      </c>
    </row>
    <row r="47" spans="1:15">
      <c r="A47" s="81" t="s">
        <v>52</v>
      </c>
      <c r="B47" s="78">
        <f t="shared" si="0"/>
        <v>7614060</v>
      </c>
      <c r="C47" s="78">
        <f>'Federal Non-Assistance'!C47+'State Non-Assistance'!C47</f>
        <v>4104507</v>
      </c>
      <c r="D47" s="78">
        <f>'Federal Non-Assistance'!D47+'State Non-Assistance'!D47</f>
        <v>0</v>
      </c>
      <c r="E47" s="78">
        <f>'Federal Non-Assistance'!E47+'State Non-Assistance'!E47</f>
        <v>131650</v>
      </c>
      <c r="F47" s="78">
        <f>'Federal Non-Assistance'!F47+'State Non-Assistance'!F47</f>
        <v>0</v>
      </c>
      <c r="G47" s="78">
        <f>'Federal Non-Assistance'!G47+'State Non-Assistance'!G47</f>
        <v>0</v>
      </c>
      <c r="H47" s="78">
        <f>'Federal Non-Assistance'!H47+'State Non-Assistance'!H47</f>
        <v>0</v>
      </c>
      <c r="I47" s="78">
        <f>'Federal Non-Assistance'!I47+'State Non-Assistance'!I47</f>
        <v>0</v>
      </c>
      <c r="J47" s="78">
        <f>'Federal Non-Assistance'!J47+'State Non-Assistance'!J47</f>
        <v>0</v>
      </c>
      <c r="K47" s="78">
        <f>'Federal Non-Assistance'!K47+'State Non-Assistance'!K47</f>
        <v>0</v>
      </c>
      <c r="L47" s="78">
        <f>'Federal Non-Assistance'!L47+'State Non-Assistance'!L47</f>
        <v>2487199</v>
      </c>
      <c r="M47" s="78">
        <f>'Federal Non-Assistance'!M47+'State Non-Assistance'!M47</f>
        <v>0</v>
      </c>
      <c r="N47" s="78">
        <f>'Federal Non-Assistance'!N47+'State Non-Assistance'!N47</f>
        <v>0</v>
      </c>
      <c r="O47" s="78">
        <f>'Federal Non-Assistance'!O47+'State Non-Assistance'!O47</f>
        <v>890704</v>
      </c>
    </row>
    <row r="48" spans="1:15">
      <c r="A48" s="81" t="s">
        <v>53</v>
      </c>
      <c r="B48" s="78">
        <f t="shared" si="0"/>
        <v>175832052</v>
      </c>
      <c r="C48" s="78">
        <f>'Federal Non-Assistance'!C48+'State Non-Assistance'!C48</f>
        <v>68879568</v>
      </c>
      <c r="D48" s="78">
        <f>'Federal Non-Assistance'!D48+'State Non-Assistance'!D48</f>
        <v>4136340</v>
      </c>
      <c r="E48" s="78">
        <f>'Federal Non-Assistance'!E48+'State Non-Assistance'!E48</f>
        <v>0</v>
      </c>
      <c r="F48" s="78">
        <f>'Federal Non-Assistance'!F48+'State Non-Assistance'!F48</f>
        <v>0</v>
      </c>
      <c r="G48" s="78">
        <f>'Federal Non-Assistance'!G48+'State Non-Assistance'!G48</f>
        <v>0</v>
      </c>
      <c r="H48" s="78">
        <f>'Federal Non-Assistance'!H48+'State Non-Assistance'!H48</f>
        <v>0</v>
      </c>
      <c r="I48" s="78">
        <f>'Federal Non-Assistance'!I48+'State Non-Assistance'!I48</f>
        <v>0</v>
      </c>
      <c r="J48" s="78">
        <f>'Federal Non-Assistance'!J48+'State Non-Assistance'!J48</f>
        <v>0</v>
      </c>
      <c r="K48" s="78">
        <f>'Federal Non-Assistance'!K48+'State Non-Assistance'!K48</f>
        <v>0</v>
      </c>
      <c r="L48" s="78">
        <f>'Federal Non-Assistance'!L48+'State Non-Assistance'!L48</f>
        <v>28073292</v>
      </c>
      <c r="M48" s="78">
        <f>'Federal Non-Assistance'!M48+'State Non-Assistance'!M48</f>
        <v>5879196</v>
      </c>
      <c r="N48" s="78">
        <f>'Federal Non-Assistance'!N48+'State Non-Assistance'!N48</f>
        <v>0</v>
      </c>
      <c r="O48" s="78">
        <f>'Federal Non-Assistance'!O48+'State Non-Assistance'!O48</f>
        <v>68863656</v>
      </c>
    </row>
    <row r="49" spans="1:15">
      <c r="A49" s="81" t="s">
        <v>54</v>
      </c>
      <c r="B49" s="78">
        <f t="shared" si="0"/>
        <v>732318221</v>
      </c>
      <c r="C49" s="78">
        <f>'Federal Non-Assistance'!C49+'State Non-Assistance'!C49</f>
        <v>83694059</v>
      </c>
      <c r="D49" s="78">
        <f>'Federal Non-Assistance'!D49+'State Non-Assistance'!D49</f>
        <v>26859178</v>
      </c>
      <c r="E49" s="78">
        <f>'Federal Non-Assistance'!E49+'State Non-Assistance'!E49</f>
        <v>6658905</v>
      </c>
      <c r="F49" s="78">
        <f>'Federal Non-Assistance'!F49+'State Non-Assistance'!F49</f>
        <v>0</v>
      </c>
      <c r="G49" s="78">
        <f>'Federal Non-Assistance'!G49+'State Non-Assistance'!G49</f>
        <v>0</v>
      </c>
      <c r="H49" s="78">
        <f>'Federal Non-Assistance'!H49+'State Non-Assistance'!H49</f>
        <v>0</v>
      </c>
      <c r="I49" s="78">
        <f>'Federal Non-Assistance'!I49+'State Non-Assistance'!I49</f>
        <v>5191174</v>
      </c>
      <c r="J49" s="78">
        <f>'Federal Non-Assistance'!J49+'State Non-Assistance'!J49</f>
        <v>3779988</v>
      </c>
      <c r="K49" s="78">
        <f>'Federal Non-Assistance'!K49+'State Non-Assistance'!K49</f>
        <v>2537373</v>
      </c>
      <c r="L49" s="78">
        <f>'Federal Non-Assistance'!L49+'State Non-Assistance'!L49</f>
        <v>53568095</v>
      </c>
      <c r="M49" s="78">
        <f>'Federal Non-Assistance'!M49+'State Non-Assistance'!M49</f>
        <v>19474905</v>
      </c>
      <c r="N49" s="78">
        <f>'Federal Non-Assistance'!N49+'State Non-Assistance'!N49</f>
        <v>173538342</v>
      </c>
      <c r="O49" s="78">
        <f>'Federal Non-Assistance'!O49+'State Non-Assistance'!O49</f>
        <v>357016202</v>
      </c>
    </row>
    <row r="50" spans="1:15">
      <c r="A50" s="81" t="s">
        <v>55</v>
      </c>
      <c r="B50" s="78">
        <f t="shared" si="0"/>
        <v>64823267</v>
      </c>
      <c r="C50" s="78">
        <f>'Federal Non-Assistance'!C50+'State Non-Assistance'!C50</f>
        <v>24790154</v>
      </c>
      <c r="D50" s="78">
        <f>'Federal Non-Assistance'!D50+'State Non-Assistance'!D50</f>
        <v>4474924</v>
      </c>
      <c r="E50" s="78">
        <f>'Federal Non-Assistance'!E50+'State Non-Assistance'!E50</f>
        <v>0</v>
      </c>
      <c r="F50" s="78">
        <f>'Federal Non-Assistance'!F50+'State Non-Assistance'!F50</f>
        <v>0</v>
      </c>
      <c r="G50" s="78">
        <f>'Federal Non-Assistance'!G50+'State Non-Assistance'!G50</f>
        <v>0</v>
      </c>
      <c r="H50" s="78">
        <f>'Federal Non-Assistance'!H50+'State Non-Assistance'!H50</f>
        <v>0</v>
      </c>
      <c r="I50" s="78">
        <f>'Federal Non-Assistance'!I50+'State Non-Assistance'!I50</f>
        <v>4551765</v>
      </c>
      <c r="J50" s="78">
        <f>'Federal Non-Assistance'!J50+'State Non-Assistance'!J50</f>
        <v>4198113</v>
      </c>
      <c r="K50" s="78">
        <f>'Federal Non-Assistance'!K50+'State Non-Assistance'!K50</f>
        <v>2455389</v>
      </c>
      <c r="L50" s="78">
        <f>'Federal Non-Assistance'!L50+'State Non-Assistance'!L50</f>
        <v>7795318</v>
      </c>
      <c r="M50" s="78">
        <f>'Federal Non-Assistance'!M50+'State Non-Assistance'!M50</f>
        <v>962325</v>
      </c>
      <c r="N50" s="78">
        <f>'Federal Non-Assistance'!N50+'State Non-Assistance'!N50</f>
        <v>0</v>
      </c>
      <c r="O50" s="78">
        <f>'Federal Non-Assistance'!O50+'State Non-Assistance'!O50</f>
        <v>15595279</v>
      </c>
    </row>
    <row r="51" spans="1:15">
      <c r="A51" s="81" t="s">
        <v>56</v>
      </c>
      <c r="B51" s="78">
        <f t="shared" si="0"/>
        <v>41802163</v>
      </c>
      <c r="C51" s="78">
        <f>'Federal Non-Assistance'!C51+'State Non-Assistance'!C51</f>
        <v>206154</v>
      </c>
      <c r="D51" s="78">
        <f>'Federal Non-Assistance'!D51+'State Non-Assistance'!D51</f>
        <v>14778122</v>
      </c>
      <c r="E51" s="78">
        <f>'Federal Non-Assistance'!E51+'State Non-Assistance'!E51</f>
        <v>0</v>
      </c>
      <c r="F51" s="78">
        <f>'Federal Non-Assistance'!F51+'State Non-Assistance'!F51</f>
        <v>0</v>
      </c>
      <c r="G51" s="78">
        <f>'Federal Non-Assistance'!G51+'State Non-Assistance'!G51</f>
        <v>16820755</v>
      </c>
      <c r="H51" s="78">
        <f>'Federal Non-Assistance'!H51+'State Non-Assistance'!H51</f>
        <v>0</v>
      </c>
      <c r="I51" s="78">
        <f>'Federal Non-Assistance'!I51+'State Non-Assistance'!I51</f>
        <v>3779390</v>
      </c>
      <c r="J51" s="78">
        <f>'Federal Non-Assistance'!J51+'State Non-Assistance'!J51</f>
        <v>0</v>
      </c>
      <c r="K51" s="78">
        <f>'Federal Non-Assistance'!K51+'State Non-Assistance'!K51</f>
        <v>0</v>
      </c>
      <c r="L51" s="78">
        <f>'Federal Non-Assistance'!L51+'State Non-Assistance'!L51</f>
        <v>5662105</v>
      </c>
      <c r="M51" s="78">
        <f>'Federal Non-Assistance'!M51+'State Non-Assistance'!M51</f>
        <v>555637</v>
      </c>
      <c r="N51" s="78">
        <f>'Federal Non-Assistance'!N51+'State Non-Assistance'!N51</f>
        <v>0</v>
      </c>
      <c r="O51" s="78">
        <f>'Federal Non-Assistance'!O51+'State Non-Assistance'!O51</f>
        <v>0</v>
      </c>
    </row>
    <row r="52" spans="1:15">
      <c r="A52" s="81" t="s">
        <v>57</v>
      </c>
      <c r="B52" s="78">
        <f t="shared" si="0"/>
        <v>168682581</v>
      </c>
      <c r="C52" s="78">
        <f>'Federal Non-Assistance'!C52+'State Non-Assistance'!C52</f>
        <v>51351591</v>
      </c>
      <c r="D52" s="78">
        <f>'Federal Non-Assistance'!D52+'State Non-Assistance'!D52</f>
        <v>21376741</v>
      </c>
      <c r="E52" s="78">
        <f>'Federal Non-Assistance'!E52+'State Non-Assistance'!E52</f>
        <v>8398814</v>
      </c>
      <c r="F52" s="78">
        <f>'Federal Non-Assistance'!F52+'State Non-Assistance'!F52</f>
        <v>0</v>
      </c>
      <c r="G52" s="78">
        <f>'Federal Non-Assistance'!G52+'State Non-Assistance'!G52</f>
        <v>0</v>
      </c>
      <c r="H52" s="78">
        <f>'Federal Non-Assistance'!H52+'State Non-Assistance'!H52</f>
        <v>0</v>
      </c>
      <c r="I52" s="78">
        <f>'Federal Non-Assistance'!I52+'State Non-Assistance'!I52</f>
        <v>782731</v>
      </c>
      <c r="J52" s="78">
        <f>'Federal Non-Assistance'!J52+'State Non-Assistance'!J52</f>
        <v>0</v>
      </c>
      <c r="K52" s="78">
        <f>'Federal Non-Assistance'!K52+'State Non-Assistance'!K52</f>
        <v>48438723</v>
      </c>
      <c r="L52" s="78">
        <f>'Federal Non-Assistance'!L52+'State Non-Assistance'!L52</f>
        <v>19431681</v>
      </c>
      <c r="M52" s="78">
        <f>'Federal Non-Assistance'!M52+'State Non-Assistance'!M52</f>
        <v>1326159</v>
      </c>
      <c r="N52" s="78">
        <f>'Federal Non-Assistance'!N52+'State Non-Assistance'!N52</f>
        <v>0</v>
      </c>
      <c r="O52" s="78">
        <f>'Federal Non-Assistance'!O52+'State Non-Assistance'!O52</f>
        <v>17576141</v>
      </c>
    </row>
    <row r="53" spans="1:15">
      <c r="A53" s="81" t="s">
        <v>58</v>
      </c>
      <c r="B53" s="78">
        <f t="shared" si="0"/>
        <v>735712207</v>
      </c>
      <c r="C53" s="78">
        <f>'Federal Non-Assistance'!C53+'State Non-Assistance'!C53</f>
        <v>171460691</v>
      </c>
      <c r="D53" s="78">
        <f>'Federal Non-Assistance'!D53+'State Non-Assistance'!D53</f>
        <v>49026872</v>
      </c>
      <c r="E53" s="78">
        <f>'Federal Non-Assistance'!E53+'State Non-Assistance'!E53</f>
        <v>1250129</v>
      </c>
      <c r="F53" s="78">
        <f>'Federal Non-Assistance'!F53+'State Non-Assistance'!F53</f>
        <v>0</v>
      </c>
      <c r="G53" s="78">
        <f>'Federal Non-Assistance'!G53+'State Non-Assistance'!G53</f>
        <v>0</v>
      </c>
      <c r="H53" s="78">
        <f>'Federal Non-Assistance'!H53+'State Non-Assistance'!H53</f>
        <v>0</v>
      </c>
      <c r="I53" s="78">
        <f>'Federal Non-Assistance'!I53+'State Non-Assistance'!I53</f>
        <v>38032197</v>
      </c>
      <c r="J53" s="78">
        <f>'Federal Non-Assistance'!J53+'State Non-Assistance'!J53</f>
        <v>150933761</v>
      </c>
      <c r="K53" s="78">
        <f>'Federal Non-Assistance'!K53+'State Non-Assistance'!K53</f>
        <v>876699</v>
      </c>
      <c r="L53" s="78">
        <f>'Federal Non-Assistance'!L53+'State Non-Assistance'!L53</f>
        <v>47234417</v>
      </c>
      <c r="M53" s="78">
        <f>'Federal Non-Assistance'!M53+'State Non-Assistance'!M53</f>
        <v>7971699</v>
      </c>
      <c r="N53" s="78">
        <f>'Federal Non-Assistance'!N53+'State Non-Assistance'!N53</f>
        <v>20209282</v>
      </c>
      <c r="O53" s="78">
        <f>'Federal Non-Assistance'!O53+'State Non-Assistance'!O53</f>
        <v>248716460</v>
      </c>
    </row>
    <row r="54" spans="1:15">
      <c r="A54" s="242" t="s">
        <v>59</v>
      </c>
      <c r="B54" s="78">
        <f t="shared" si="0"/>
        <v>57652521</v>
      </c>
      <c r="C54" s="78">
        <f>'Federal Non-Assistance'!C54+'State Non-Assistance'!C54</f>
        <v>1892770</v>
      </c>
      <c r="D54" s="78">
        <f>'Federal Non-Assistance'!D54+'State Non-Assistance'!D54</f>
        <v>23430608</v>
      </c>
      <c r="E54" s="78">
        <f>'Federal Non-Assistance'!E54+'State Non-Assistance'!E54</f>
        <v>0</v>
      </c>
      <c r="F54" s="78">
        <f>'Federal Non-Assistance'!F54+'State Non-Assistance'!F54</f>
        <v>0</v>
      </c>
      <c r="G54" s="78">
        <f>'Federal Non-Assistance'!G54+'State Non-Assistance'!G54</f>
        <v>0</v>
      </c>
      <c r="H54" s="78">
        <f>'Federal Non-Assistance'!H54+'State Non-Assistance'!H54</f>
        <v>0</v>
      </c>
      <c r="I54" s="78">
        <f>'Federal Non-Assistance'!I54+'State Non-Assistance'!I54</f>
        <v>297881</v>
      </c>
      <c r="J54" s="78">
        <f>'Federal Non-Assistance'!J54+'State Non-Assistance'!J54</f>
        <v>-412298</v>
      </c>
      <c r="K54" s="78">
        <f>'Federal Non-Assistance'!K54+'State Non-Assistance'!K54</f>
        <v>0</v>
      </c>
      <c r="L54" s="78">
        <f>'Federal Non-Assistance'!L54+'State Non-Assistance'!L54</f>
        <v>6965843</v>
      </c>
      <c r="M54" s="78">
        <f>'Federal Non-Assistance'!M54+'State Non-Assistance'!M54</f>
        <v>6644352</v>
      </c>
      <c r="N54" s="78">
        <f>'Federal Non-Assistance'!N54+'State Non-Assistance'!N54</f>
        <v>0</v>
      </c>
      <c r="O54" s="78">
        <f>'Federal Non-Assistance'!O54+'State Non-Assistance'!O54</f>
        <v>18833365</v>
      </c>
    </row>
    <row r="55" spans="1:15">
      <c r="A55" s="81" t="s">
        <v>60</v>
      </c>
      <c r="B55" s="78">
        <f t="shared" si="0"/>
        <v>387877827</v>
      </c>
      <c r="C55" s="78">
        <f>'Federal Non-Assistance'!C55+'State Non-Assistance'!C55</f>
        <v>52635858</v>
      </c>
      <c r="D55" s="78">
        <f>'Federal Non-Assistance'!D55+'State Non-Assistance'!D55</f>
        <v>117663423</v>
      </c>
      <c r="E55" s="78">
        <f>'Federal Non-Assistance'!E55+'State Non-Assistance'!E55</f>
        <v>4110321</v>
      </c>
      <c r="F55" s="78">
        <f>'Federal Non-Assistance'!F55+'State Non-Assistance'!F55</f>
        <v>0</v>
      </c>
      <c r="G55" s="78">
        <f>'Federal Non-Assistance'!G55+'State Non-Assistance'!G55</f>
        <v>43664200</v>
      </c>
      <c r="H55" s="78">
        <f>'Federal Non-Assistance'!H55+'State Non-Assistance'!H55</f>
        <v>0</v>
      </c>
      <c r="I55" s="78">
        <f>'Federal Non-Assistance'!I55+'State Non-Assistance'!I55</f>
        <v>43626871</v>
      </c>
      <c r="J55" s="78">
        <f>'Federal Non-Assistance'!J55+'State Non-Assistance'!J55</f>
        <v>1293879</v>
      </c>
      <c r="K55" s="78">
        <f>'Federal Non-Assistance'!K55+'State Non-Assistance'!K55</f>
        <v>12946772</v>
      </c>
      <c r="L55" s="78">
        <f>'Federal Non-Assistance'!L55+'State Non-Assistance'!L55</f>
        <v>20572145</v>
      </c>
      <c r="M55" s="78">
        <f>'Federal Non-Assistance'!M55+'State Non-Assistance'!M55</f>
        <v>3783034</v>
      </c>
      <c r="N55" s="78">
        <f>'Federal Non-Assistance'!N55+'State Non-Assistance'!N55</f>
        <v>0</v>
      </c>
      <c r="O55" s="78">
        <f>'Federal Non-Assistance'!O55+'State Non-Assistance'!O55</f>
        <v>87581324</v>
      </c>
    </row>
    <row r="56" spans="1:15">
      <c r="A56" s="81" t="s">
        <v>61</v>
      </c>
      <c r="B56" s="78">
        <f t="shared" si="0"/>
        <v>19306726</v>
      </c>
      <c r="C56" s="78">
        <f>'Federal Non-Assistance'!C56+'State Non-Assistance'!C56</f>
        <v>1757012</v>
      </c>
      <c r="D56" s="78">
        <f>'Federal Non-Assistance'!D56+'State Non-Assistance'!D56</f>
        <v>2100000</v>
      </c>
      <c r="E56" s="78">
        <f>'Federal Non-Assistance'!E56+'State Non-Assistance'!E56</f>
        <v>0</v>
      </c>
      <c r="F56" s="78">
        <f>'Federal Non-Assistance'!F56+'State Non-Assistance'!F56</f>
        <v>0</v>
      </c>
      <c r="G56" s="78">
        <f>'Federal Non-Assistance'!G56+'State Non-Assistance'!G56</f>
        <v>0</v>
      </c>
      <c r="H56" s="78">
        <f>'Federal Non-Assistance'!H56+'State Non-Assistance'!H56</f>
        <v>0</v>
      </c>
      <c r="I56" s="78">
        <f>'Federal Non-Assistance'!I56+'State Non-Assistance'!I56</f>
        <v>0</v>
      </c>
      <c r="J56" s="78">
        <f>'Federal Non-Assistance'!J56+'State Non-Assistance'!J56</f>
        <v>0</v>
      </c>
      <c r="K56" s="78">
        <f>'Federal Non-Assistance'!K56+'State Non-Assistance'!K56</f>
        <v>0</v>
      </c>
      <c r="L56" s="78">
        <f>'Federal Non-Assistance'!L56+'State Non-Assistance'!L56</f>
        <v>2873796</v>
      </c>
      <c r="M56" s="78">
        <f>'Federal Non-Assistance'!M56+'State Non-Assistance'!M56</f>
        <v>155290</v>
      </c>
      <c r="N56" s="78">
        <f>'Federal Non-Assistance'!N56+'State Non-Assistance'!N56</f>
        <v>0</v>
      </c>
      <c r="O56" s="78">
        <f>'Federal Non-Assistance'!O56+'State Non-Assistance'!O56</f>
        <v>12420628</v>
      </c>
    </row>
  </sheetData>
  <mergeCells count="2">
    <mergeCell ref="A1:O1"/>
    <mergeCell ref="A2:A4"/>
  </mergeCells>
  <pageMargins left="0.7" right="0.7" top="0.75" bottom="0.75" header="0.3" footer="0.3"/>
  <pageSetup scale="52" orientation="landscape" r:id="rId1"/>
</worksheet>
</file>

<file path=xl/worksheets/sheet13.xml><?xml version="1.0" encoding="utf-8"?>
<worksheet xmlns="http://schemas.openxmlformats.org/spreadsheetml/2006/main" xmlns:r="http://schemas.openxmlformats.org/officeDocument/2006/relationships">
  <sheetPr codeName="Sheet45">
    <pageSetUpPr fitToPage="1"/>
  </sheetPr>
  <dimension ref="A1:H56"/>
  <sheetViews>
    <sheetView workbookViewId="0">
      <selection activeCell="F27" sqref="F27"/>
    </sheetView>
  </sheetViews>
  <sheetFormatPr defaultRowHeight="15"/>
  <cols>
    <col min="1" max="1" width="21.28515625" customWidth="1"/>
    <col min="2" max="3" width="15.7109375" bestFit="1" customWidth="1"/>
    <col min="4" max="4" width="14.42578125" bestFit="1" customWidth="1"/>
    <col min="5" max="5" width="15.7109375" bestFit="1" customWidth="1"/>
    <col min="6" max="6" width="15.7109375" customWidth="1"/>
    <col min="7" max="7" width="13.85546875" customWidth="1"/>
    <col min="8" max="8" width="14.28515625" customWidth="1"/>
  </cols>
  <sheetData>
    <row r="1" spans="1:8">
      <c r="A1" s="552" t="s">
        <v>240</v>
      </c>
      <c r="B1" s="549"/>
      <c r="C1" s="549"/>
      <c r="D1" s="549"/>
      <c r="E1" s="549"/>
      <c r="F1" s="549"/>
      <c r="G1" s="549"/>
      <c r="H1" s="550"/>
    </row>
    <row r="2" spans="1:8">
      <c r="A2" s="551" t="s">
        <v>10</v>
      </c>
      <c r="B2" s="553" t="s">
        <v>172</v>
      </c>
      <c r="C2" s="554"/>
      <c r="D2" s="554"/>
      <c r="E2" s="555"/>
      <c r="F2" s="556" t="s">
        <v>167</v>
      </c>
      <c r="G2" s="554"/>
      <c r="H2" s="557"/>
    </row>
    <row r="3" spans="1:8" ht="27">
      <c r="A3" s="551"/>
      <c r="B3" s="257" t="s">
        <v>83</v>
      </c>
      <c r="C3" s="257" t="s">
        <v>71</v>
      </c>
      <c r="D3" s="257" t="s">
        <v>72</v>
      </c>
      <c r="E3" s="387" t="s">
        <v>73</v>
      </c>
      <c r="F3" s="427" t="s">
        <v>83</v>
      </c>
      <c r="G3" s="257" t="s">
        <v>70</v>
      </c>
      <c r="H3" s="257" t="s">
        <v>69</v>
      </c>
    </row>
    <row r="4" spans="1:8">
      <c r="A4" s="551"/>
      <c r="B4" s="3"/>
      <c r="C4" s="3"/>
      <c r="D4" s="3"/>
      <c r="E4" s="428"/>
      <c r="F4" s="34"/>
      <c r="G4" s="3"/>
      <c r="H4" s="3"/>
    </row>
    <row r="5" spans="1:8">
      <c r="A5" s="31" t="s">
        <v>77</v>
      </c>
      <c r="B5" s="78">
        <f>IF('Federal Non-A Subcategories'!B5+'State Non-A Subcategories'!B4=SUM(B6:B56),SUM(B6:B56),"ERROR")</f>
        <v>2163086904</v>
      </c>
      <c r="C5" s="78">
        <f>IF('Federal Non-A Subcategories'!C5+'State Non-A Subcategories'!C4=SUM(C6:C56),SUM(C6:C56),"ERROR")</f>
        <v>134857085</v>
      </c>
      <c r="D5" s="78">
        <f>IF('Federal Non-A Subcategories'!D5+'State Non-A Subcategories'!D4=SUM(D6:D56),SUM(D6:D56),"ERROR")</f>
        <v>310303656</v>
      </c>
      <c r="E5" s="87">
        <f>IF('Federal Non-A Subcategories'!E5+'State Non-A Subcategories'!E4=SUM(E6:E56),SUM(E6:E56),"ERROR")</f>
        <v>1717926163</v>
      </c>
      <c r="F5" s="58">
        <f>IF('Federal Non-A Subcategories'!F5+'State Non-A Subcategories'!F4=SUM(F6:F56),SUM(F6:F56),"ERROR")</f>
        <v>164189762</v>
      </c>
      <c r="G5" s="78">
        <f>IF('Federal Non-A Subcategories'!G5+'State Non-A Subcategories'!G4=SUM(G6:G56),SUM(G6:G56),"ERROR")</f>
        <v>15303287</v>
      </c>
      <c r="H5" s="78">
        <f>IF('Federal Non-A Subcategories'!H5+'State Non-A Subcategories'!H4=SUM(H6:H56),SUM(H6:H56),"ERROR")</f>
        <v>148886475</v>
      </c>
    </row>
    <row r="6" spans="1:8">
      <c r="A6" s="31" t="s">
        <v>11</v>
      </c>
      <c r="B6" s="78">
        <f>SUM(C6:E6)</f>
        <v>22866727</v>
      </c>
      <c r="C6" s="78">
        <f>'Federal Non-A Subcategories'!C6+'State Non-A Subcategories'!C5</f>
        <v>0</v>
      </c>
      <c r="D6" s="78">
        <f>'Federal Non-A Subcategories'!D6+'State Non-A Subcategories'!D5</f>
        <v>748115</v>
      </c>
      <c r="E6" s="87">
        <f>'Federal Non-A Subcategories'!E6+'State Non-A Subcategories'!E5</f>
        <v>22118612</v>
      </c>
      <c r="F6" s="58">
        <f>SUM(G6:H6)</f>
        <v>672311</v>
      </c>
      <c r="G6" s="78">
        <f>'Federal Non-A Subcategories'!G6+'State Non-A Subcategories'!G5</f>
        <v>672311</v>
      </c>
      <c r="H6" s="78">
        <f>'Federal Non-A Subcategories'!H6+'State Non-A Subcategories'!H5</f>
        <v>0</v>
      </c>
    </row>
    <row r="7" spans="1:8">
      <c r="A7" s="18" t="s">
        <v>12</v>
      </c>
      <c r="B7" s="78">
        <f t="shared" ref="B7:B56" si="0">SUM(C7:E7)</f>
        <v>11140180</v>
      </c>
      <c r="C7" s="78">
        <f>'Federal Non-A Subcategories'!C7+'State Non-A Subcategories'!C6</f>
        <v>230640</v>
      </c>
      <c r="D7" s="78">
        <f>'Federal Non-A Subcategories'!D7+'State Non-A Subcategories'!D6</f>
        <v>0</v>
      </c>
      <c r="E7" s="87">
        <f>'Federal Non-A Subcategories'!E7+'State Non-A Subcategories'!E6</f>
        <v>10909540</v>
      </c>
      <c r="F7" s="58">
        <f t="shared" ref="F7:F56" si="1">SUM(G7:H7)</f>
        <v>144499</v>
      </c>
      <c r="G7" s="78">
        <f>'Federal Non-A Subcategories'!G7+'State Non-A Subcategories'!G6</f>
        <v>0</v>
      </c>
      <c r="H7" s="78">
        <f>'Federal Non-A Subcategories'!H7+'State Non-A Subcategories'!H6</f>
        <v>144499</v>
      </c>
    </row>
    <row r="8" spans="1:8">
      <c r="A8" s="18" t="s">
        <v>13</v>
      </c>
      <c r="B8" s="78">
        <f t="shared" si="0"/>
        <v>9638932</v>
      </c>
      <c r="C8" s="78">
        <f>'Federal Non-A Subcategories'!C8+'State Non-A Subcategories'!C7</f>
        <v>48148</v>
      </c>
      <c r="D8" s="78">
        <f>'Federal Non-A Subcategories'!D8+'State Non-A Subcategories'!D7</f>
        <v>183497</v>
      </c>
      <c r="E8" s="87">
        <f>'Federal Non-A Subcategories'!E8+'State Non-A Subcategories'!E7</f>
        <v>9407287</v>
      </c>
      <c r="F8" s="58">
        <f t="shared" si="1"/>
        <v>145122</v>
      </c>
      <c r="G8" s="78">
        <f>'Federal Non-A Subcategories'!G8+'State Non-A Subcategories'!G7</f>
        <v>0</v>
      </c>
      <c r="H8" s="78">
        <f>'Federal Non-A Subcategories'!H8+'State Non-A Subcategories'!H7</f>
        <v>145122</v>
      </c>
    </row>
    <row r="9" spans="1:8">
      <c r="A9" s="18" t="s">
        <v>14</v>
      </c>
      <c r="B9" s="78">
        <f t="shared" si="0"/>
        <v>32472653</v>
      </c>
      <c r="C9" s="78">
        <f>'Federal Non-A Subcategories'!C9+'State Non-A Subcategories'!C8</f>
        <v>95778</v>
      </c>
      <c r="D9" s="78">
        <f>'Federal Non-A Subcategories'!D9+'State Non-A Subcategories'!D8</f>
        <v>8315518</v>
      </c>
      <c r="E9" s="87">
        <f>'Federal Non-A Subcategories'!E9+'State Non-A Subcategories'!E8</f>
        <v>24061357</v>
      </c>
      <c r="F9" s="58">
        <f t="shared" si="1"/>
        <v>3813414</v>
      </c>
      <c r="G9" s="78">
        <f>'Federal Non-A Subcategories'!G9+'State Non-A Subcategories'!G8</f>
        <v>530058</v>
      </c>
      <c r="H9" s="78">
        <f>'Federal Non-A Subcategories'!H9+'State Non-A Subcategories'!H8</f>
        <v>3283356</v>
      </c>
    </row>
    <row r="10" spans="1:8">
      <c r="A10" s="18" t="s">
        <v>15</v>
      </c>
      <c r="B10" s="78">
        <f t="shared" si="0"/>
        <v>528040540</v>
      </c>
      <c r="C10" s="78">
        <f>'Federal Non-A Subcategories'!C10+'State Non-A Subcategories'!C9</f>
        <v>17091705</v>
      </c>
      <c r="D10" s="78">
        <f>'Federal Non-A Subcategories'!D10+'State Non-A Subcategories'!D9</f>
        <v>39259797</v>
      </c>
      <c r="E10" s="87">
        <f>'Federal Non-A Subcategories'!E10+'State Non-A Subcategories'!E9</f>
        <v>471689038</v>
      </c>
      <c r="F10" s="58">
        <f t="shared" si="1"/>
        <v>51581025</v>
      </c>
      <c r="G10" s="78">
        <f>'Federal Non-A Subcategories'!G10+'State Non-A Subcategories'!G9</f>
        <v>52831</v>
      </c>
      <c r="H10" s="78">
        <f>'Federal Non-A Subcategories'!H10+'State Non-A Subcategories'!H9</f>
        <v>51528194</v>
      </c>
    </row>
    <row r="11" spans="1:8">
      <c r="A11" s="18" t="s">
        <v>16</v>
      </c>
      <c r="B11" s="78">
        <f t="shared" si="0"/>
        <v>3895338</v>
      </c>
      <c r="C11" s="78">
        <f>'Federal Non-A Subcategories'!C11+'State Non-A Subcategories'!C10</f>
        <v>2736302</v>
      </c>
      <c r="D11" s="78">
        <f>'Federal Non-A Subcategories'!D11+'State Non-A Subcategories'!D10</f>
        <v>907609</v>
      </c>
      <c r="E11" s="87">
        <f>'Federal Non-A Subcategories'!E11+'State Non-A Subcategories'!E10</f>
        <v>251427</v>
      </c>
      <c r="F11" s="58">
        <f t="shared" si="1"/>
        <v>1327198</v>
      </c>
      <c r="G11" s="78">
        <f>'Federal Non-A Subcategories'!G11+'State Non-A Subcategories'!G10</f>
        <v>0</v>
      </c>
      <c r="H11" s="78">
        <f>'Federal Non-A Subcategories'!H11+'State Non-A Subcategories'!H10</f>
        <v>1327198</v>
      </c>
    </row>
    <row r="12" spans="1:8">
      <c r="A12" s="18" t="s">
        <v>17</v>
      </c>
      <c r="B12" s="78">
        <f t="shared" si="0"/>
        <v>16786686</v>
      </c>
      <c r="C12" s="78">
        <f>'Federal Non-A Subcategories'!C12+'State Non-A Subcategories'!C11</f>
        <v>0</v>
      </c>
      <c r="D12" s="78">
        <f>'Federal Non-A Subcategories'!D12+'State Non-A Subcategories'!D11</f>
        <v>31686</v>
      </c>
      <c r="E12" s="87">
        <f>'Federal Non-A Subcategories'!E12+'State Non-A Subcategories'!E11</f>
        <v>16755000</v>
      </c>
      <c r="F12" s="58">
        <f t="shared" si="1"/>
        <v>4975588</v>
      </c>
      <c r="G12" s="78">
        <f>'Federal Non-A Subcategories'!G12+'State Non-A Subcategories'!G11</f>
        <v>4975588</v>
      </c>
      <c r="H12" s="78">
        <f>'Federal Non-A Subcategories'!H12+'State Non-A Subcategories'!H11</f>
        <v>0</v>
      </c>
    </row>
    <row r="13" spans="1:8">
      <c r="A13" s="18" t="s">
        <v>18</v>
      </c>
      <c r="B13" s="78">
        <f t="shared" si="0"/>
        <v>4907951</v>
      </c>
      <c r="C13" s="78">
        <f>'Federal Non-A Subcategories'!C13+'State Non-A Subcategories'!C12</f>
        <v>1</v>
      </c>
      <c r="D13" s="78">
        <f>'Federal Non-A Subcategories'!D13+'State Non-A Subcategories'!D12</f>
        <v>3175922</v>
      </c>
      <c r="E13" s="87">
        <f>'Federal Non-A Subcategories'!E13+'State Non-A Subcategories'!E12</f>
        <v>1732028</v>
      </c>
      <c r="F13" s="58">
        <f t="shared" si="1"/>
        <v>-38000</v>
      </c>
      <c r="G13" s="78">
        <f>'Federal Non-A Subcategories'!G13+'State Non-A Subcategories'!G12</f>
        <v>-38000</v>
      </c>
      <c r="H13" s="78">
        <f>'Federal Non-A Subcategories'!H13+'State Non-A Subcategories'!H12</f>
        <v>0</v>
      </c>
    </row>
    <row r="14" spans="1:8">
      <c r="A14" s="18" t="s">
        <v>19</v>
      </c>
      <c r="B14" s="78">
        <f t="shared" si="0"/>
        <v>10678174</v>
      </c>
      <c r="C14" s="78">
        <f>'Federal Non-A Subcategories'!C14+'State Non-A Subcategories'!C13</f>
        <v>91918</v>
      </c>
      <c r="D14" s="78">
        <f>'Federal Non-A Subcategories'!D14+'State Non-A Subcategories'!D13</f>
        <v>1436310</v>
      </c>
      <c r="E14" s="87">
        <f>'Federal Non-A Subcategories'!E14+'State Non-A Subcategories'!E13</f>
        <v>9149946</v>
      </c>
      <c r="F14" s="58">
        <f t="shared" si="1"/>
        <v>0</v>
      </c>
      <c r="G14" s="78">
        <f>'Federal Non-A Subcategories'!G14+'State Non-A Subcategories'!G13</f>
        <v>0</v>
      </c>
      <c r="H14" s="78">
        <f>'Federal Non-A Subcategories'!H14+'State Non-A Subcategories'!H13</f>
        <v>0</v>
      </c>
    </row>
    <row r="15" spans="1:8">
      <c r="A15" s="18" t="s">
        <v>20</v>
      </c>
      <c r="B15" s="78">
        <f t="shared" si="0"/>
        <v>58739434</v>
      </c>
      <c r="C15" s="78">
        <f>'Federal Non-A Subcategories'!C15+'State Non-A Subcategories'!C14</f>
        <v>771433</v>
      </c>
      <c r="D15" s="78">
        <f>'Federal Non-A Subcategories'!D15+'State Non-A Subcategories'!D14</f>
        <v>3789609</v>
      </c>
      <c r="E15" s="87">
        <f>'Federal Non-A Subcategories'!E15+'State Non-A Subcategories'!E14</f>
        <v>54178392</v>
      </c>
      <c r="F15" s="58">
        <f t="shared" si="1"/>
        <v>3942702</v>
      </c>
      <c r="G15" s="78">
        <f>'Federal Non-A Subcategories'!G15+'State Non-A Subcategories'!G14</f>
        <v>0</v>
      </c>
      <c r="H15" s="78">
        <f>'Federal Non-A Subcategories'!H15+'State Non-A Subcategories'!H14</f>
        <v>3942702</v>
      </c>
    </row>
    <row r="16" spans="1:8">
      <c r="A16" s="18" t="s">
        <v>21</v>
      </c>
      <c r="B16" s="78">
        <f t="shared" si="0"/>
        <v>20717480</v>
      </c>
      <c r="C16" s="78">
        <f>'Federal Non-A Subcategories'!C16+'State Non-A Subcategories'!C15</f>
        <v>3310020</v>
      </c>
      <c r="D16" s="78">
        <f>'Federal Non-A Subcategories'!D16+'State Non-A Subcategories'!D15</f>
        <v>1041789</v>
      </c>
      <c r="E16" s="87">
        <f>'Federal Non-A Subcategories'!E16+'State Non-A Subcategories'!E15</f>
        <v>16365671</v>
      </c>
      <c r="F16" s="58">
        <f t="shared" si="1"/>
        <v>1256129</v>
      </c>
      <c r="G16" s="78">
        <f>'Federal Non-A Subcategories'!G16+'State Non-A Subcategories'!G15</f>
        <v>0</v>
      </c>
      <c r="H16" s="78">
        <f>'Federal Non-A Subcategories'!H16+'State Non-A Subcategories'!H15</f>
        <v>1256129</v>
      </c>
    </row>
    <row r="17" spans="1:8">
      <c r="A17" s="18" t="s">
        <v>22</v>
      </c>
      <c r="B17" s="78">
        <f t="shared" si="0"/>
        <v>93595177</v>
      </c>
      <c r="C17" s="78">
        <f>'Federal Non-A Subcategories'!C17+'State Non-A Subcategories'!C16</f>
        <v>2642764</v>
      </c>
      <c r="D17" s="78">
        <f>'Federal Non-A Subcategories'!D17+'State Non-A Subcategories'!D16</f>
        <v>35700672</v>
      </c>
      <c r="E17" s="87">
        <f>'Federal Non-A Subcategories'!E17+'State Non-A Subcategories'!E16</f>
        <v>55251741</v>
      </c>
      <c r="F17" s="58">
        <f t="shared" si="1"/>
        <v>2167870</v>
      </c>
      <c r="G17" s="78">
        <f>'Federal Non-A Subcategories'!G17+'State Non-A Subcategories'!G16</f>
        <v>0</v>
      </c>
      <c r="H17" s="78">
        <f>'Federal Non-A Subcategories'!H17+'State Non-A Subcategories'!H16</f>
        <v>2167870</v>
      </c>
    </row>
    <row r="18" spans="1:8">
      <c r="A18" s="18" t="s">
        <v>23</v>
      </c>
      <c r="B18" s="78">
        <f t="shared" si="0"/>
        <v>6594832</v>
      </c>
      <c r="C18" s="78">
        <f>'Federal Non-A Subcategories'!C18+'State Non-A Subcategories'!C17</f>
        <v>-121549</v>
      </c>
      <c r="D18" s="78">
        <f>'Federal Non-A Subcategories'!D18+'State Non-A Subcategories'!D17</f>
        <v>53642</v>
      </c>
      <c r="E18" s="87">
        <f>'Federal Non-A Subcategories'!E18+'State Non-A Subcategories'!E17</f>
        <v>6662739</v>
      </c>
      <c r="F18" s="58">
        <f t="shared" si="1"/>
        <v>153813</v>
      </c>
      <c r="G18" s="78">
        <f>'Federal Non-A Subcategories'!G18+'State Non-A Subcategories'!G17</f>
        <v>153813</v>
      </c>
      <c r="H18" s="78">
        <f>'Federal Non-A Subcategories'!H18+'State Non-A Subcategories'!H17</f>
        <v>0</v>
      </c>
    </row>
    <row r="19" spans="1:8">
      <c r="A19" s="18" t="s">
        <v>24</v>
      </c>
      <c r="B19" s="78">
        <f t="shared" si="0"/>
        <v>33777509</v>
      </c>
      <c r="C19" s="78">
        <f>'Federal Non-A Subcategories'!C19+'State Non-A Subcategories'!C18</f>
        <v>0</v>
      </c>
      <c r="D19" s="78">
        <f>'Federal Non-A Subcategories'!D19+'State Non-A Subcategories'!D18</f>
        <v>23035389</v>
      </c>
      <c r="E19" s="87">
        <f>'Federal Non-A Subcategories'!E19+'State Non-A Subcategories'!E18</f>
        <v>10742120</v>
      </c>
      <c r="F19" s="58">
        <f t="shared" si="1"/>
        <v>919479</v>
      </c>
      <c r="G19" s="78">
        <f>'Federal Non-A Subcategories'!G19+'State Non-A Subcategories'!G18</f>
        <v>0</v>
      </c>
      <c r="H19" s="78">
        <f>'Federal Non-A Subcategories'!H19+'State Non-A Subcategories'!H18</f>
        <v>919479</v>
      </c>
    </row>
    <row r="20" spans="1:8">
      <c r="A20" s="18" t="s">
        <v>25</v>
      </c>
      <c r="B20" s="78">
        <f t="shared" si="0"/>
        <v>20668456</v>
      </c>
      <c r="C20" s="78">
        <f>'Federal Non-A Subcategories'!C20+'State Non-A Subcategories'!C19</f>
        <v>0</v>
      </c>
      <c r="D20" s="78">
        <f>'Federal Non-A Subcategories'!D20+'State Non-A Subcategories'!D19</f>
        <v>20259832</v>
      </c>
      <c r="E20" s="87">
        <f>'Federal Non-A Subcategories'!E20+'State Non-A Subcategories'!E19</f>
        <v>408624</v>
      </c>
      <c r="F20" s="58">
        <f t="shared" si="1"/>
        <v>0</v>
      </c>
      <c r="G20" s="78">
        <f>'Federal Non-A Subcategories'!G20+'State Non-A Subcategories'!G19</f>
        <v>0</v>
      </c>
      <c r="H20" s="78">
        <f>'Federal Non-A Subcategories'!H20+'State Non-A Subcategories'!H19</f>
        <v>0</v>
      </c>
    </row>
    <row r="21" spans="1:8">
      <c r="A21" s="18" t="s">
        <v>26</v>
      </c>
      <c r="B21" s="78">
        <f t="shared" si="0"/>
        <v>17810511</v>
      </c>
      <c r="C21" s="78">
        <f>'Federal Non-A Subcategories'!C21+'State Non-A Subcategories'!C20</f>
        <v>-4723</v>
      </c>
      <c r="D21" s="78">
        <f>'Federal Non-A Subcategories'!D21+'State Non-A Subcategories'!D20</f>
        <v>103861</v>
      </c>
      <c r="E21" s="87">
        <f>'Federal Non-A Subcategories'!E21+'State Non-A Subcategories'!E20</f>
        <v>17711373</v>
      </c>
      <c r="F21" s="58">
        <f t="shared" si="1"/>
        <v>1509459</v>
      </c>
      <c r="G21" s="78">
        <f>'Federal Non-A Subcategories'!G21+'State Non-A Subcategories'!G20</f>
        <v>-3825</v>
      </c>
      <c r="H21" s="78">
        <f>'Federal Non-A Subcategories'!H21+'State Non-A Subcategories'!H20</f>
        <v>1513284</v>
      </c>
    </row>
    <row r="22" spans="1:8">
      <c r="A22" s="18" t="s">
        <v>27</v>
      </c>
      <c r="B22" s="78">
        <f t="shared" si="0"/>
        <v>723161</v>
      </c>
      <c r="C22" s="78">
        <f>'Federal Non-A Subcategories'!C22+'State Non-A Subcategories'!C21</f>
        <v>0</v>
      </c>
      <c r="D22" s="78">
        <f>'Federal Non-A Subcategories'!D22+'State Non-A Subcategories'!D21</f>
        <v>670651</v>
      </c>
      <c r="E22" s="87">
        <f>'Federal Non-A Subcategories'!E22+'State Non-A Subcategories'!E21</f>
        <v>52510</v>
      </c>
      <c r="F22" s="58">
        <f t="shared" si="1"/>
        <v>2006569</v>
      </c>
      <c r="G22" s="78">
        <f>'Federal Non-A Subcategories'!G22+'State Non-A Subcategories'!G21</f>
        <v>0</v>
      </c>
      <c r="H22" s="78">
        <f>'Federal Non-A Subcategories'!H22+'State Non-A Subcategories'!H21</f>
        <v>2006569</v>
      </c>
    </row>
    <row r="23" spans="1:8">
      <c r="A23" s="18" t="s">
        <v>28</v>
      </c>
      <c r="B23" s="78">
        <f t="shared" si="0"/>
        <v>36477309</v>
      </c>
      <c r="C23" s="78">
        <f>'Federal Non-A Subcategories'!C23+'State Non-A Subcategories'!C22</f>
        <v>11014114</v>
      </c>
      <c r="D23" s="78">
        <f>'Federal Non-A Subcategories'!D23+'State Non-A Subcategories'!D22</f>
        <v>1397679</v>
      </c>
      <c r="E23" s="87">
        <f>'Federal Non-A Subcategories'!E23+'State Non-A Subcategories'!E22</f>
        <v>24065516</v>
      </c>
      <c r="F23" s="58">
        <f t="shared" si="1"/>
        <v>5837800</v>
      </c>
      <c r="G23" s="78">
        <f>'Federal Non-A Subcategories'!G23+'State Non-A Subcategories'!G22</f>
        <v>0</v>
      </c>
      <c r="H23" s="78">
        <f>'Federal Non-A Subcategories'!H23+'State Non-A Subcategories'!H22</f>
        <v>5837800</v>
      </c>
    </row>
    <row r="24" spans="1:8">
      <c r="A24" s="18" t="s">
        <v>29</v>
      </c>
      <c r="B24" s="78">
        <f t="shared" si="0"/>
        <v>7916715</v>
      </c>
      <c r="C24" s="78">
        <f>'Federal Non-A Subcategories'!C24+'State Non-A Subcategories'!C23</f>
        <v>0</v>
      </c>
      <c r="D24" s="78">
        <f>'Federal Non-A Subcategories'!D24+'State Non-A Subcategories'!D23</f>
        <v>6151147</v>
      </c>
      <c r="E24" s="87">
        <f>'Federal Non-A Subcategories'!E24+'State Non-A Subcategories'!E23</f>
        <v>1765568</v>
      </c>
      <c r="F24" s="58">
        <f t="shared" si="1"/>
        <v>1513069</v>
      </c>
      <c r="G24" s="78">
        <f>'Federal Non-A Subcategories'!G24+'State Non-A Subcategories'!G23</f>
        <v>51384</v>
      </c>
      <c r="H24" s="78">
        <f>'Federal Non-A Subcategories'!H24+'State Non-A Subcategories'!H23</f>
        <v>1461685</v>
      </c>
    </row>
    <row r="25" spans="1:8">
      <c r="A25" s="18" t="s">
        <v>30</v>
      </c>
      <c r="B25" s="78">
        <f t="shared" si="0"/>
        <v>12162534</v>
      </c>
      <c r="C25" s="78">
        <f>'Federal Non-A Subcategories'!C25+'State Non-A Subcategories'!C24</f>
        <v>0</v>
      </c>
      <c r="D25" s="78">
        <f>'Federal Non-A Subcategories'!D25+'State Non-A Subcategories'!D24</f>
        <v>685120</v>
      </c>
      <c r="E25" s="87">
        <f>'Federal Non-A Subcategories'!E25+'State Non-A Subcategories'!E24</f>
        <v>11477414</v>
      </c>
      <c r="F25" s="58">
        <f t="shared" si="1"/>
        <v>2069452</v>
      </c>
      <c r="G25" s="78">
        <f>'Federal Non-A Subcategories'!G25+'State Non-A Subcategories'!G24</f>
        <v>0</v>
      </c>
      <c r="H25" s="78">
        <f>'Federal Non-A Subcategories'!H25+'State Non-A Subcategories'!H24</f>
        <v>2069452</v>
      </c>
    </row>
    <row r="26" spans="1:8">
      <c r="A26" s="18" t="s">
        <v>31</v>
      </c>
      <c r="B26" s="78">
        <f t="shared" si="0"/>
        <v>48618837</v>
      </c>
      <c r="C26" s="78">
        <f>'Federal Non-A Subcategories'!C26+'State Non-A Subcategories'!C25</f>
        <v>7226258</v>
      </c>
      <c r="D26" s="78">
        <f>'Federal Non-A Subcategories'!D26+'State Non-A Subcategories'!D25</f>
        <v>1966604</v>
      </c>
      <c r="E26" s="87">
        <f>'Federal Non-A Subcategories'!E26+'State Non-A Subcategories'!E25</f>
        <v>39425975</v>
      </c>
      <c r="F26" s="58">
        <f t="shared" si="1"/>
        <v>6623003</v>
      </c>
      <c r="G26" s="78">
        <f>'Federal Non-A Subcategories'!G26+'State Non-A Subcategories'!G25</f>
        <v>3955678</v>
      </c>
      <c r="H26" s="78">
        <f>'Federal Non-A Subcategories'!H26+'State Non-A Subcategories'!H25</f>
        <v>2667325</v>
      </c>
    </row>
    <row r="27" spans="1:8">
      <c r="A27" s="18" t="s">
        <v>32</v>
      </c>
      <c r="B27" s="78">
        <f t="shared" si="0"/>
        <v>6658504</v>
      </c>
      <c r="C27" s="78">
        <f>'Federal Non-A Subcategories'!C27+'State Non-A Subcategories'!C26</f>
        <v>1786578</v>
      </c>
      <c r="D27" s="78">
        <f>'Federal Non-A Subcategories'!D27+'State Non-A Subcategories'!D26</f>
        <v>4756149</v>
      </c>
      <c r="E27" s="87">
        <f>'Federal Non-A Subcategories'!E27+'State Non-A Subcategories'!E26</f>
        <v>115777</v>
      </c>
      <c r="F27" s="58">
        <f t="shared" si="1"/>
        <v>0</v>
      </c>
      <c r="G27" s="78">
        <f>'Federal Non-A Subcategories'!G27+'State Non-A Subcategories'!G26</f>
        <v>0</v>
      </c>
      <c r="H27" s="78">
        <f>'Federal Non-A Subcategories'!H27+'State Non-A Subcategories'!H26</f>
        <v>0</v>
      </c>
    </row>
    <row r="28" spans="1:8">
      <c r="A28" s="18" t="s">
        <v>33</v>
      </c>
      <c r="B28" s="78">
        <f t="shared" si="0"/>
        <v>82265208</v>
      </c>
      <c r="C28" s="78">
        <f>'Federal Non-A Subcategories'!C28+'State Non-A Subcategories'!C27</f>
        <v>381001</v>
      </c>
      <c r="D28" s="78">
        <f>'Federal Non-A Subcategories'!D28+'State Non-A Subcategories'!D27</f>
        <v>3630628</v>
      </c>
      <c r="E28" s="87">
        <f>'Federal Non-A Subcategories'!E28+'State Non-A Subcategories'!E27</f>
        <v>78253579</v>
      </c>
      <c r="F28" s="58">
        <f t="shared" si="1"/>
        <v>1892217</v>
      </c>
      <c r="G28" s="78">
        <f>'Federal Non-A Subcategories'!G28+'State Non-A Subcategories'!G27</f>
        <v>550000</v>
      </c>
      <c r="H28" s="78">
        <f>'Federal Non-A Subcategories'!H28+'State Non-A Subcategories'!H27</f>
        <v>1342217</v>
      </c>
    </row>
    <row r="29" spans="1:8">
      <c r="A29" s="18" t="s">
        <v>34</v>
      </c>
      <c r="B29" s="78">
        <f t="shared" si="0"/>
        <v>63625220</v>
      </c>
      <c r="C29" s="78">
        <f>'Federal Non-A Subcategories'!C29+'State Non-A Subcategories'!C28</f>
        <v>0</v>
      </c>
      <c r="D29" s="78">
        <f>'Federal Non-A Subcategories'!D29+'State Non-A Subcategories'!D28</f>
        <v>575740</v>
      </c>
      <c r="E29" s="87">
        <f>'Federal Non-A Subcategories'!E29+'State Non-A Subcategories'!E28</f>
        <v>63049480</v>
      </c>
      <c r="F29" s="58">
        <f t="shared" si="1"/>
        <v>3870603</v>
      </c>
      <c r="G29" s="78">
        <f>'Federal Non-A Subcategories'!G29+'State Non-A Subcategories'!G28</f>
        <v>0</v>
      </c>
      <c r="H29" s="78">
        <f>'Federal Non-A Subcategories'!H29+'State Non-A Subcategories'!H28</f>
        <v>3870603</v>
      </c>
    </row>
    <row r="30" spans="1:8">
      <c r="A30" s="18" t="s">
        <v>35</v>
      </c>
      <c r="B30" s="78">
        <f t="shared" si="0"/>
        <v>23756303</v>
      </c>
      <c r="C30" s="78">
        <f>'Federal Non-A Subcategories'!C30+'State Non-A Subcategories'!C29</f>
        <v>609497</v>
      </c>
      <c r="D30" s="78">
        <f>'Federal Non-A Subcategories'!D30+'State Non-A Subcategories'!D29</f>
        <v>3832200</v>
      </c>
      <c r="E30" s="87">
        <f>'Federal Non-A Subcategories'!E30+'State Non-A Subcategories'!E29</f>
        <v>19314606</v>
      </c>
      <c r="F30" s="58">
        <f t="shared" si="1"/>
        <v>11709806</v>
      </c>
      <c r="G30" s="78">
        <f>'Federal Non-A Subcategories'!G30+'State Non-A Subcategories'!G29</f>
        <v>0</v>
      </c>
      <c r="H30" s="78">
        <f>'Federal Non-A Subcategories'!H30+'State Non-A Subcategories'!H29</f>
        <v>11709806</v>
      </c>
    </row>
    <row r="31" spans="1:8">
      <c r="A31" s="18" t="s">
        <v>36</v>
      </c>
      <c r="B31" s="78">
        <f t="shared" si="0"/>
        <v>17817688</v>
      </c>
      <c r="C31" s="78">
        <f>'Federal Non-A Subcategories'!C31+'State Non-A Subcategories'!C30</f>
        <v>623887</v>
      </c>
      <c r="D31" s="78">
        <f>'Federal Non-A Subcategories'!D31+'State Non-A Subcategories'!D30</f>
        <v>0</v>
      </c>
      <c r="E31" s="87">
        <f>'Federal Non-A Subcategories'!E31+'State Non-A Subcategories'!E30</f>
        <v>17193801</v>
      </c>
      <c r="F31" s="58">
        <f t="shared" si="1"/>
        <v>0</v>
      </c>
      <c r="G31" s="78">
        <f>'Federal Non-A Subcategories'!G31+'State Non-A Subcategories'!G30</f>
        <v>0</v>
      </c>
      <c r="H31" s="78">
        <f>'Federal Non-A Subcategories'!H31+'State Non-A Subcategories'!H30</f>
        <v>0</v>
      </c>
    </row>
    <row r="32" spans="1:8">
      <c r="A32" s="18" t="s">
        <v>37</v>
      </c>
      <c r="B32" s="78">
        <f t="shared" si="0"/>
        <v>11396087</v>
      </c>
      <c r="C32" s="78">
        <f>'Federal Non-A Subcategories'!C32+'State Non-A Subcategories'!C31</f>
        <v>0</v>
      </c>
      <c r="D32" s="78">
        <f>'Federal Non-A Subcategories'!D32+'State Non-A Subcategories'!D31</f>
        <v>10139322</v>
      </c>
      <c r="E32" s="87">
        <f>'Federal Non-A Subcategories'!E32+'State Non-A Subcategories'!E31</f>
        <v>1256765</v>
      </c>
      <c r="F32" s="58">
        <f t="shared" si="1"/>
        <v>0</v>
      </c>
      <c r="G32" s="78">
        <f>'Federal Non-A Subcategories'!G32+'State Non-A Subcategories'!G31</f>
        <v>0</v>
      </c>
      <c r="H32" s="78">
        <f>'Federal Non-A Subcategories'!H32+'State Non-A Subcategories'!H31</f>
        <v>0</v>
      </c>
    </row>
    <row r="33" spans="1:8">
      <c r="A33" s="18" t="s">
        <v>38</v>
      </c>
      <c r="B33" s="78">
        <f t="shared" si="0"/>
        <v>18924738</v>
      </c>
      <c r="C33" s="78">
        <f>'Federal Non-A Subcategories'!C33+'State Non-A Subcategories'!C32</f>
        <v>0</v>
      </c>
      <c r="D33" s="78">
        <f>'Federal Non-A Subcategories'!D33+'State Non-A Subcategories'!D32</f>
        <v>0</v>
      </c>
      <c r="E33" s="87">
        <f>'Federal Non-A Subcategories'!E33+'State Non-A Subcategories'!E32</f>
        <v>18924738</v>
      </c>
      <c r="F33" s="58">
        <f t="shared" si="1"/>
        <v>0</v>
      </c>
      <c r="G33" s="78">
        <f>'Federal Non-A Subcategories'!G33+'State Non-A Subcategories'!G32</f>
        <v>0</v>
      </c>
      <c r="H33" s="78">
        <f>'Federal Non-A Subcategories'!H33+'State Non-A Subcategories'!H32</f>
        <v>0</v>
      </c>
    </row>
    <row r="34" spans="1:8">
      <c r="A34" s="18" t="s">
        <v>39</v>
      </c>
      <c r="B34" s="78">
        <f t="shared" si="0"/>
        <v>1640746</v>
      </c>
      <c r="C34" s="78">
        <f>'Federal Non-A Subcategories'!C34+'State Non-A Subcategories'!C33</f>
        <v>0</v>
      </c>
      <c r="D34" s="78">
        <f>'Federal Non-A Subcategories'!D34+'State Non-A Subcategories'!D33</f>
        <v>113580</v>
      </c>
      <c r="E34" s="87">
        <f>'Federal Non-A Subcategories'!E34+'State Non-A Subcategories'!E33</f>
        <v>1527166</v>
      </c>
      <c r="F34" s="58">
        <f t="shared" si="1"/>
        <v>677850</v>
      </c>
      <c r="G34" s="78">
        <f>'Federal Non-A Subcategories'!G34+'State Non-A Subcategories'!G33</f>
        <v>0</v>
      </c>
      <c r="H34" s="78">
        <f>'Federal Non-A Subcategories'!H34+'State Non-A Subcategories'!H33</f>
        <v>677850</v>
      </c>
    </row>
    <row r="35" spans="1:8">
      <c r="A35" s="18" t="s">
        <v>40</v>
      </c>
      <c r="B35" s="78">
        <f t="shared" si="0"/>
        <v>7230800</v>
      </c>
      <c r="C35" s="78">
        <f>'Federal Non-A Subcategories'!C35+'State Non-A Subcategories'!C34</f>
        <v>0</v>
      </c>
      <c r="D35" s="78">
        <f>'Federal Non-A Subcategories'!D35+'State Non-A Subcategories'!D34</f>
        <v>238368</v>
      </c>
      <c r="E35" s="87">
        <f>'Federal Non-A Subcategories'!E35+'State Non-A Subcategories'!E34</f>
        <v>6992432</v>
      </c>
      <c r="F35" s="58">
        <f t="shared" si="1"/>
        <v>1383536</v>
      </c>
      <c r="G35" s="78">
        <f>'Federal Non-A Subcategories'!G35+'State Non-A Subcategories'!G34</f>
        <v>97486</v>
      </c>
      <c r="H35" s="78">
        <f>'Federal Non-A Subcategories'!H35+'State Non-A Subcategories'!H34</f>
        <v>1286050</v>
      </c>
    </row>
    <row r="36" spans="1:8">
      <c r="A36" s="18" t="s">
        <v>41</v>
      </c>
      <c r="B36" s="78">
        <f t="shared" si="0"/>
        <v>74852436</v>
      </c>
      <c r="C36" s="78">
        <f>'Federal Non-A Subcategories'!C36+'State Non-A Subcategories'!C35</f>
        <v>500525</v>
      </c>
      <c r="D36" s="78">
        <f>'Federal Non-A Subcategories'!D36+'State Non-A Subcategories'!D35</f>
        <v>15476286</v>
      </c>
      <c r="E36" s="87">
        <f>'Federal Non-A Subcategories'!E36+'State Non-A Subcategories'!E35</f>
        <v>58875625</v>
      </c>
      <c r="F36" s="58">
        <f t="shared" si="1"/>
        <v>409740</v>
      </c>
      <c r="G36" s="78">
        <f>'Federal Non-A Subcategories'!G36+'State Non-A Subcategories'!G35</f>
        <v>409740</v>
      </c>
      <c r="H36" s="78">
        <f>'Federal Non-A Subcategories'!H36+'State Non-A Subcategories'!H35</f>
        <v>0</v>
      </c>
    </row>
    <row r="37" spans="1:8">
      <c r="A37" s="18" t="s">
        <v>42</v>
      </c>
      <c r="B37" s="78">
        <f t="shared" si="0"/>
        <v>8764927</v>
      </c>
      <c r="C37" s="78">
        <f>'Federal Non-A Subcategories'!C37+'State Non-A Subcategories'!C36</f>
        <v>646520</v>
      </c>
      <c r="D37" s="78">
        <f>'Federal Non-A Subcategories'!D37+'State Non-A Subcategories'!D36</f>
        <v>0</v>
      </c>
      <c r="E37" s="87">
        <f>'Federal Non-A Subcategories'!E37+'State Non-A Subcategories'!E36</f>
        <v>8118407</v>
      </c>
      <c r="F37" s="58">
        <f t="shared" si="1"/>
        <v>0</v>
      </c>
      <c r="G37" s="78">
        <f>'Federal Non-A Subcategories'!G37+'State Non-A Subcategories'!G36</f>
        <v>0</v>
      </c>
      <c r="H37" s="78">
        <f>'Federal Non-A Subcategories'!H37+'State Non-A Subcategories'!H36</f>
        <v>0</v>
      </c>
    </row>
    <row r="38" spans="1:8">
      <c r="A38" s="18" t="s">
        <v>43</v>
      </c>
      <c r="B38" s="78">
        <f t="shared" si="0"/>
        <v>151213800</v>
      </c>
      <c r="C38" s="78">
        <f>'Federal Non-A Subcategories'!C38+'State Non-A Subcategories'!C37</f>
        <v>10247991</v>
      </c>
      <c r="D38" s="78">
        <f>'Federal Non-A Subcategories'!D38+'State Non-A Subcategories'!D37</f>
        <v>1745959</v>
      </c>
      <c r="E38" s="87">
        <f>'Federal Non-A Subcategories'!E38+'State Non-A Subcategories'!E37</f>
        <v>139219850</v>
      </c>
      <c r="F38" s="58">
        <f t="shared" si="1"/>
        <v>9733048</v>
      </c>
      <c r="G38" s="78">
        <f>'Federal Non-A Subcategories'!G38+'State Non-A Subcategories'!G37</f>
        <v>0</v>
      </c>
      <c r="H38" s="78">
        <f>'Federal Non-A Subcategories'!H38+'State Non-A Subcategories'!H37</f>
        <v>9733048</v>
      </c>
    </row>
    <row r="39" spans="1:8">
      <c r="A39" s="18" t="s">
        <v>44</v>
      </c>
      <c r="B39" s="78">
        <f t="shared" si="0"/>
        <v>46213664</v>
      </c>
      <c r="C39" s="78">
        <f>'Federal Non-A Subcategories'!C39+'State Non-A Subcategories'!C38</f>
        <v>17579</v>
      </c>
      <c r="D39" s="78">
        <f>'Federal Non-A Subcategories'!D39+'State Non-A Subcategories'!D38</f>
        <v>1620912</v>
      </c>
      <c r="E39" s="87">
        <f>'Federal Non-A Subcategories'!E39+'State Non-A Subcategories'!E38</f>
        <v>44575173</v>
      </c>
      <c r="F39" s="58">
        <f t="shared" si="1"/>
        <v>4844554</v>
      </c>
      <c r="G39" s="78">
        <f>'Federal Non-A Subcategories'!G39+'State Non-A Subcategories'!G38</f>
        <v>0</v>
      </c>
      <c r="H39" s="78">
        <f>'Federal Non-A Subcategories'!H39+'State Non-A Subcategories'!H38</f>
        <v>4844554</v>
      </c>
    </row>
    <row r="40" spans="1:8">
      <c r="A40" s="18" t="s">
        <v>45</v>
      </c>
      <c r="B40" s="78">
        <f t="shared" si="0"/>
        <v>4355344</v>
      </c>
      <c r="C40" s="78">
        <f>'Federal Non-A Subcategories'!C40+'State Non-A Subcategories'!C39</f>
        <v>0</v>
      </c>
      <c r="D40" s="78">
        <f>'Federal Non-A Subcategories'!D40+'State Non-A Subcategories'!D39</f>
        <v>22036</v>
      </c>
      <c r="E40" s="87">
        <f>'Federal Non-A Subcategories'!E40+'State Non-A Subcategories'!E39</f>
        <v>4333308</v>
      </c>
      <c r="F40" s="58">
        <f t="shared" si="1"/>
        <v>141109</v>
      </c>
      <c r="G40" s="78">
        <f>'Federal Non-A Subcategories'!G40+'State Non-A Subcategories'!G39</f>
        <v>0</v>
      </c>
      <c r="H40" s="78">
        <f>'Federal Non-A Subcategories'!H40+'State Non-A Subcategories'!H39</f>
        <v>141109</v>
      </c>
    </row>
    <row r="41" spans="1:8">
      <c r="A41" s="18" t="s">
        <v>46</v>
      </c>
      <c r="B41" s="78">
        <f t="shared" si="0"/>
        <v>44744774</v>
      </c>
      <c r="C41" s="78">
        <f>'Federal Non-A Subcategories'!C41+'State Non-A Subcategories'!C40</f>
        <v>15064019</v>
      </c>
      <c r="D41" s="78">
        <f>'Federal Non-A Subcategories'!D41+'State Non-A Subcategories'!D40</f>
        <v>2236441</v>
      </c>
      <c r="E41" s="87">
        <f>'Federal Non-A Subcategories'!E41+'State Non-A Subcategories'!E40</f>
        <v>27444314</v>
      </c>
      <c r="F41" s="58">
        <f t="shared" si="1"/>
        <v>9245332</v>
      </c>
      <c r="G41" s="78">
        <f>'Federal Non-A Subcategories'!G41+'State Non-A Subcategories'!G40</f>
        <v>257943</v>
      </c>
      <c r="H41" s="78">
        <f>'Federal Non-A Subcategories'!H41+'State Non-A Subcategories'!H40</f>
        <v>8987389</v>
      </c>
    </row>
    <row r="42" spans="1:8">
      <c r="A42" s="18" t="s">
        <v>47</v>
      </c>
      <c r="B42" s="78">
        <f t="shared" si="0"/>
        <v>0</v>
      </c>
      <c r="C42" s="78">
        <f>'Federal Non-A Subcategories'!C42+'State Non-A Subcategories'!C41</f>
        <v>0</v>
      </c>
      <c r="D42" s="78">
        <f>'Federal Non-A Subcategories'!D42+'State Non-A Subcategories'!D41</f>
        <v>0</v>
      </c>
      <c r="E42" s="87">
        <f>'Federal Non-A Subcategories'!E42+'State Non-A Subcategories'!E41</f>
        <v>0</v>
      </c>
      <c r="F42" s="58">
        <f t="shared" si="1"/>
        <v>0</v>
      </c>
      <c r="G42" s="78">
        <f>'Federal Non-A Subcategories'!G42+'State Non-A Subcategories'!G41</f>
        <v>0</v>
      </c>
      <c r="H42" s="78">
        <f>'Federal Non-A Subcategories'!H42+'State Non-A Subcategories'!H41</f>
        <v>0</v>
      </c>
    </row>
    <row r="43" spans="1:8">
      <c r="A43" s="18" t="s">
        <v>48</v>
      </c>
      <c r="B43" s="78">
        <f t="shared" si="0"/>
        <v>13472009</v>
      </c>
      <c r="C43" s="78">
        <f>'Federal Non-A Subcategories'!C43+'State Non-A Subcategories'!C42</f>
        <v>4606582</v>
      </c>
      <c r="D43" s="78">
        <f>'Federal Non-A Subcategories'!D43+'State Non-A Subcategories'!D42</f>
        <v>15836</v>
      </c>
      <c r="E43" s="87">
        <f>'Federal Non-A Subcategories'!E43+'State Non-A Subcategories'!E42</f>
        <v>8849591</v>
      </c>
      <c r="F43" s="58">
        <f t="shared" si="1"/>
        <v>116238</v>
      </c>
      <c r="G43" s="78">
        <f>'Federal Non-A Subcategories'!G43+'State Non-A Subcategories'!G42</f>
        <v>0</v>
      </c>
      <c r="H43" s="78">
        <f>'Federal Non-A Subcategories'!H43+'State Non-A Subcategories'!H42</f>
        <v>116238</v>
      </c>
    </row>
    <row r="44" spans="1:8">
      <c r="A44" s="18" t="s">
        <v>49</v>
      </c>
      <c r="B44" s="78">
        <f t="shared" si="0"/>
        <v>104405256</v>
      </c>
      <c r="C44" s="78">
        <f>'Federal Non-A Subcategories'!C44+'State Non-A Subcategories'!C43</f>
        <v>10257164</v>
      </c>
      <c r="D44" s="78">
        <f>'Federal Non-A Subcategories'!D44+'State Non-A Subcategories'!D43</f>
        <v>1317714</v>
      </c>
      <c r="E44" s="87">
        <f>'Federal Non-A Subcategories'!E44+'State Non-A Subcategories'!E43</f>
        <v>92830378</v>
      </c>
      <c r="F44" s="58">
        <f t="shared" si="1"/>
        <v>5406033</v>
      </c>
      <c r="G44" s="78">
        <f>'Federal Non-A Subcategories'!G44+'State Non-A Subcategories'!G43</f>
        <v>0</v>
      </c>
      <c r="H44" s="78">
        <f>'Federal Non-A Subcategories'!H44+'State Non-A Subcategories'!H43</f>
        <v>5406033</v>
      </c>
    </row>
    <row r="45" spans="1:8">
      <c r="A45" s="18" t="s">
        <v>50</v>
      </c>
      <c r="B45" s="78">
        <f t="shared" si="0"/>
        <v>8430278</v>
      </c>
      <c r="C45" s="78">
        <f>'Federal Non-A Subcategories'!C45+'State Non-A Subcategories'!C44</f>
        <v>7494</v>
      </c>
      <c r="D45" s="78">
        <f>'Federal Non-A Subcategories'!D45+'State Non-A Subcategories'!D44</f>
        <v>0</v>
      </c>
      <c r="E45" s="87">
        <f>'Federal Non-A Subcategories'!E45+'State Non-A Subcategories'!E44</f>
        <v>8422784</v>
      </c>
      <c r="F45" s="58">
        <f t="shared" si="1"/>
        <v>3534310</v>
      </c>
      <c r="G45" s="78">
        <f>'Federal Non-A Subcategories'!G45+'State Non-A Subcategories'!G44</f>
        <v>3534310</v>
      </c>
      <c r="H45" s="78">
        <f>'Federal Non-A Subcategories'!H45+'State Non-A Subcategories'!H44</f>
        <v>0</v>
      </c>
    </row>
    <row r="46" spans="1:8">
      <c r="A46" s="18" t="s">
        <v>51</v>
      </c>
      <c r="B46" s="78">
        <f t="shared" si="0"/>
        <v>14317622</v>
      </c>
      <c r="C46" s="78">
        <f>'Federal Non-A Subcategories'!C46+'State Non-A Subcategories'!C45</f>
        <v>0</v>
      </c>
      <c r="D46" s="78">
        <f>'Federal Non-A Subcategories'!D46+'State Non-A Subcategories'!D45</f>
        <v>13372109</v>
      </c>
      <c r="E46" s="87">
        <f>'Federal Non-A Subcategories'!E46+'State Non-A Subcategories'!E45</f>
        <v>945513</v>
      </c>
      <c r="F46" s="58">
        <f t="shared" si="1"/>
        <v>55065</v>
      </c>
      <c r="G46" s="78">
        <f>'Federal Non-A Subcategories'!G46+'State Non-A Subcategories'!G45</f>
        <v>0</v>
      </c>
      <c r="H46" s="78">
        <f>'Federal Non-A Subcategories'!H46+'State Non-A Subcategories'!H45</f>
        <v>55065</v>
      </c>
    </row>
    <row r="47" spans="1:8">
      <c r="A47" s="18" t="s">
        <v>52</v>
      </c>
      <c r="B47" s="78">
        <f t="shared" si="0"/>
        <v>4104507</v>
      </c>
      <c r="C47" s="78">
        <f>'Federal Non-A Subcategories'!C47+'State Non-A Subcategories'!C46</f>
        <v>0</v>
      </c>
      <c r="D47" s="78">
        <f>'Federal Non-A Subcategories'!D47+'State Non-A Subcategories'!D46</f>
        <v>0</v>
      </c>
      <c r="E47" s="87">
        <f>'Federal Non-A Subcategories'!E47+'State Non-A Subcategories'!E46</f>
        <v>4104507</v>
      </c>
      <c r="F47" s="58">
        <f t="shared" si="1"/>
        <v>131650</v>
      </c>
      <c r="G47" s="78">
        <f>'Federal Non-A Subcategories'!G47+'State Non-A Subcategories'!G46</f>
        <v>0</v>
      </c>
      <c r="H47" s="78">
        <f>'Federal Non-A Subcategories'!H47+'State Non-A Subcategories'!H46</f>
        <v>131650</v>
      </c>
    </row>
    <row r="48" spans="1:8">
      <c r="A48" s="18" t="s">
        <v>53</v>
      </c>
      <c r="B48" s="78">
        <f t="shared" si="0"/>
        <v>68879568</v>
      </c>
      <c r="C48" s="78">
        <f>'Federal Non-A Subcategories'!C48+'State Non-A Subcategories'!C47</f>
        <v>0</v>
      </c>
      <c r="D48" s="78">
        <f>'Federal Non-A Subcategories'!D48+'State Non-A Subcategories'!D47</f>
        <v>0</v>
      </c>
      <c r="E48" s="87">
        <f>'Federal Non-A Subcategories'!E48+'State Non-A Subcategories'!E47</f>
        <v>68879568</v>
      </c>
      <c r="F48" s="58">
        <f t="shared" si="1"/>
        <v>0</v>
      </c>
      <c r="G48" s="78">
        <f>'Federal Non-A Subcategories'!G48+'State Non-A Subcategories'!G47</f>
        <v>0</v>
      </c>
      <c r="H48" s="78">
        <f>'Federal Non-A Subcategories'!H48+'State Non-A Subcategories'!H47</f>
        <v>0</v>
      </c>
    </row>
    <row r="49" spans="1:8">
      <c r="A49" s="18" t="s">
        <v>54</v>
      </c>
      <c r="B49" s="78">
        <f t="shared" si="0"/>
        <v>83694059</v>
      </c>
      <c r="C49" s="78">
        <f>'Federal Non-A Subcategories'!C49+'State Non-A Subcategories'!C48</f>
        <v>4996986</v>
      </c>
      <c r="D49" s="78">
        <f>'Federal Non-A Subcategories'!D49+'State Non-A Subcategories'!D48</f>
        <v>9924992</v>
      </c>
      <c r="E49" s="87">
        <f>'Federal Non-A Subcategories'!E49+'State Non-A Subcategories'!E48</f>
        <v>68772081</v>
      </c>
      <c r="F49" s="58">
        <f t="shared" si="1"/>
        <v>6658905</v>
      </c>
      <c r="G49" s="78">
        <f>'Federal Non-A Subcategories'!G49+'State Non-A Subcategories'!G48</f>
        <v>103970</v>
      </c>
      <c r="H49" s="78">
        <f>'Federal Non-A Subcategories'!H49+'State Non-A Subcategories'!H48</f>
        <v>6554935</v>
      </c>
    </row>
    <row r="50" spans="1:8">
      <c r="A50" s="18" t="s">
        <v>55</v>
      </c>
      <c r="B50" s="78">
        <f t="shared" si="0"/>
        <v>24790154</v>
      </c>
      <c r="C50" s="78">
        <f>'Federal Non-A Subcategories'!C50+'State Non-A Subcategories'!C49</f>
        <v>1219666</v>
      </c>
      <c r="D50" s="78">
        <f>'Federal Non-A Subcategories'!D50+'State Non-A Subcategories'!D49</f>
        <v>1687935</v>
      </c>
      <c r="E50" s="87">
        <f>'Federal Non-A Subcategories'!E50+'State Non-A Subcategories'!E49</f>
        <v>21882553</v>
      </c>
      <c r="F50" s="58">
        <f t="shared" si="1"/>
        <v>0</v>
      </c>
      <c r="G50" s="78">
        <f>'Federal Non-A Subcategories'!G50+'State Non-A Subcategories'!G49</f>
        <v>0</v>
      </c>
      <c r="H50" s="78">
        <f>'Federal Non-A Subcategories'!H50+'State Non-A Subcategories'!H49</f>
        <v>0</v>
      </c>
    </row>
    <row r="51" spans="1:8">
      <c r="A51" s="18" t="s">
        <v>56</v>
      </c>
      <c r="B51" s="78">
        <f t="shared" si="0"/>
        <v>206154</v>
      </c>
      <c r="C51" s="78">
        <f>'Federal Non-A Subcategories'!C51+'State Non-A Subcategories'!C50</f>
        <v>0</v>
      </c>
      <c r="D51" s="78">
        <f>'Federal Non-A Subcategories'!D51+'State Non-A Subcategories'!D50</f>
        <v>0</v>
      </c>
      <c r="E51" s="87">
        <f>'Federal Non-A Subcategories'!E51+'State Non-A Subcategories'!E50</f>
        <v>206154</v>
      </c>
      <c r="F51" s="58">
        <f t="shared" si="1"/>
        <v>0</v>
      </c>
      <c r="G51" s="78">
        <f>'Federal Non-A Subcategories'!G51+'State Non-A Subcategories'!G50</f>
        <v>0</v>
      </c>
      <c r="H51" s="78">
        <f>'Federal Non-A Subcategories'!H51+'State Non-A Subcategories'!H50</f>
        <v>0</v>
      </c>
    </row>
    <row r="52" spans="1:8">
      <c r="A52" s="18" t="s">
        <v>57</v>
      </c>
      <c r="B52" s="78">
        <f t="shared" si="0"/>
        <v>51351591</v>
      </c>
      <c r="C52" s="78">
        <f>'Federal Non-A Subcategories'!C52+'State Non-A Subcategories'!C51</f>
        <v>158800</v>
      </c>
      <c r="D52" s="78">
        <f>'Federal Non-A Subcategories'!D52+'State Non-A Subcategories'!D51</f>
        <v>30508</v>
      </c>
      <c r="E52" s="87">
        <f>'Federal Non-A Subcategories'!E52+'State Non-A Subcategories'!E51</f>
        <v>51162283</v>
      </c>
      <c r="F52" s="58">
        <f t="shared" si="1"/>
        <v>8398814</v>
      </c>
      <c r="G52" s="78">
        <f>'Federal Non-A Subcategories'!G52+'State Non-A Subcategories'!G51</f>
        <v>0</v>
      </c>
      <c r="H52" s="78">
        <f>'Federal Non-A Subcategories'!H52+'State Non-A Subcategories'!H51</f>
        <v>8398814</v>
      </c>
    </row>
    <row r="53" spans="1:8">
      <c r="A53" s="18" t="s">
        <v>58</v>
      </c>
      <c r="B53" s="78">
        <f t="shared" si="0"/>
        <v>171460691</v>
      </c>
      <c r="C53" s="78">
        <f>'Federal Non-A Subcategories'!C53+'State Non-A Subcategories'!C52</f>
        <v>29277870</v>
      </c>
      <c r="D53" s="78">
        <f>'Federal Non-A Subcategories'!D53+'State Non-A Subcategories'!D52</f>
        <v>86767181</v>
      </c>
      <c r="E53" s="87">
        <f>'Federal Non-A Subcategories'!E53+'State Non-A Subcategories'!E52</f>
        <v>55415640</v>
      </c>
      <c r="F53" s="58">
        <f t="shared" si="1"/>
        <v>1250129</v>
      </c>
      <c r="G53" s="78">
        <f>'Federal Non-A Subcategories'!G53+'State Non-A Subcategories'!G52</f>
        <v>0</v>
      </c>
      <c r="H53" s="78">
        <f>'Federal Non-A Subcategories'!H53+'State Non-A Subcategories'!H52</f>
        <v>1250129</v>
      </c>
    </row>
    <row r="54" spans="1:8">
      <c r="A54" s="18" t="s">
        <v>59</v>
      </c>
      <c r="B54" s="78">
        <f t="shared" si="0"/>
        <v>1892770</v>
      </c>
      <c r="C54" s="78">
        <f>'Federal Non-A Subcategories'!C54+'State Non-A Subcategories'!C53</f>
        <v>754251</v>
      </c>
      <c r="D54" s="78">
        <f>'Federal Non-A Subcategories'!D54+'State Non-A Subcategories'!D53</f>
        <v>0</v>
      </c>
      <c r="E54" s="87">
        <f>'Federal Non-A Subcategories'!E54+'State Non-A Subcategories'!E53</f>
        <v>1138519</v>
      </c>
      <c r="F54" s="58">
        <f t="shared" si="1"/>
        <v>0</v>
      </c>
      <c r="G54" s="78">
        <f>'Federal Non-A Subcategories'!G54+'State Non-A Subcategories'!G53</f>
        <v>0</v>
      </c>
      <c r="H54" s="78">
        <f>'Federal Non-A Subcategories'!H54+'State Non-A Subcategories'!H53</f>
        <v>0</v>
      </c>
    </row>
    <row r="55" spans="1:8">
      <c r="A55" s="18" t="s">
        <v>60</v>
      </c>
      <c r="B55" s="78">
        <f t="shared" si="0"/>
        <v>52635858</v>
      </c>
      <c r="C55" s="78">
        <f>'Federal Non-A Subcategories'!C55+'State Non-A Subcategories'!C54</f>
        <v>8567866</v>
      </c>
      <c r="D55" s="78">
        <f>'Federal Non-A Subcategories'!D55+'State Non-A Subcategories'!D54</f>
        <v>2128219</v>
      </c>
      <c r="E55" s="87">
        <f>'Federal Non-A Subcategories'!E55+'State Non-A Subcategories'!E54</f>
        <v>41939773</v>
      </c>
      <c r="F55" s="58">
        <f t="shared" si="1"/>
        <v>4110321</v>
      </c>
      <c r="G55" s="78">
        <f>'Federal Non-A Subcategories'!G55+'State Non-A Subcategories'!G54</f>
        <v>0</v>
      </c>
      <c r="H55" s="78">
        <f>'Federal Non-A Subcategories'!H55+'State Non-A Subcategories'!H54</f>
        <v>4110321</v>
      </c>
    </row>
    <row r="56" spans="1:8">
      <c r="A56" s="18" t="s">
        <v>61</v>
      </c>
      <c r="B56" s="78">
        <f t="shared" si="0"/>
        <v>1757012</v>
      </c>
      <c r="C56" s="78">
        <f>'Federal Non-A Subcategories'!C56+'State Non-A Subcategories'!C55</f>
        <v>0</v>
      </c>
      <c r="D56" s="78">
        <f>'Federal Non-A Subcategories'!D56+'State Non-A Subcategories'!D55</f>
        <v>1757092</v>
      </c>
      <c r="E56" s="87">
        <f>'Federal Non-A Subcategories'!E56+'State Non-A Subcategories'!E55</f>
        <v>-80</v>
      </c>
      <c r="F56" s="58">
        <f t="shared" si="1"/>
        <v>0</v>
      </c>
      <c r="G56" s="78">
        <f>'Federal Non-A Subcategories'!G56+'State Non-A Subcategories'!G55</f>
        <v>0</v>
      </c>
      <c r="H56" s="78">
        <f>'Federal Non-A Subcategories'!H56+'State Non-A Subcategories'!H55</f>
        <v>0</v>
      </c>
    </row>
  </sheetData>
  <mergeCells count="4">
    <mergeCell ref="A1:H1"/>
    <mergeCell ref="A2:A4"/>
    <mergeCell ref="B2:E2"/>
    <mergeCell ref="F2:H2"/>
  </mergeCells>
  <pageMargins left="0.7" right="0.7" top="0.75" bottom="0.75" header="0.3" footer="0.3"/>
  <pageSetup scale="71" orientation="portrait" r:id="rId1"/>
</worksheet>
</file>

<file path=xl/worksheets/sheet14.xml><?xml version="1.0" encoding="utf-8"?>
<worksheet xmlns="http://schemas.openxmlformats.org/spreadsheetml/2006/main" xmlns:r="http://schemas.openxmlformats.org/officeDocument/2006/relationships">
  <sheetPr codeName="Sheet46">
    <tabColor rgb="FFFFFF00"/>
    <pageSetUpPr fitToPage="1"/>
  </sheetPr>
  <dimension ref="A1"/>
  <sheetViews>
    <sheetView workbookViewId="0">
      <selection activeCell="D11" sqref="D11"/>
    </sheetView>
  </sheetViews>
  <sheetFormatPr defaultRowHeight="15"/>
  <sheetData/>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sheetPr codeName="Sheet47">
    <tabColor rgb="FF00B050"/>
    <pageSetUpPr fitToPage="1"/>
  </sheetPr>
  <dimension ref="A1"/>
  <sheetViews>
    <sheetView workbookViewId="0">
      <selection activeCell="E39" sqref="E39"/>
    </sheetView>
  </sheetViews>
  <sheetFormatPr defaultRowHeight="15"/>
  <sheetData/>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sheetPr codeName="Sheet48">
    <pageSetUpPr fitToPage="1"/>
  </sheetPr>
  <dimension ref="A1:D56"/>
  <sheetViews>
    <sheetView workbookViewId="0">
      <selection activeCell="B5" sqref="B5"/>
    </sheetView>
  </sheetViews>
  <sheetFormatPr defaultRowHeight="15"/>
  <cols>
    <col min="1" max="1" width="21" customWidth="1"/>
    <col min="2" max="4" width="16.7109375" customWidth="1"/>
  </cols>
  <sheetData>
    <row r="1" spans="1:4">
      <c r="A1" s="552" t="s">
        <v>236</v>
      </c>
      <c r="B1" s="558"/>
      <c r="C1" s="558"/>
      <c r="D1" s="559"/>
    </row>
    <row r="2" spans="1:4">
      <c r="A2" s="41"/>
      <c r="B2" s="40"/>
      <c r="C2" s="40"/>
      <c r="D2" s="40"/>
    </row>
    <row r="3" spans="1:4" ht="36">
      <c r="A3" s="40" t="s">
        <v>10</v>
      </c>
      <c r="B3" s="40" t="s">
        <v>0</v>
      </c>
      <c r="C3" s="40" t="s">
        <v>122</v>
      </c>
      <c r="D3" s="40" t="s">
        <v>123</v>
      </c>
    </row>
    <row r="4" spans="1:4">
      <c r="A4" s="40"/>
      <c r="B4" s="41"/>
      <c r="C4" s="41"/>
      <c r="D4" s="41"/>
    </row>
    <row r="5" spans="1:4">
      <c r="A5" s="73" t="s">
        <v>77</v>
      </c>
      <c r="B5" s="80">
        <f>IF(SUM(C5:D5)=('SFAG Summary'!I5+'Contingency Summary'!I5+'ECF Summary'!I5),SUM(C5:D5),"ERROR")</f>
        <v>14119778222</v>
      </c>
      <c r="C5" s="80">
        <f>SUM(C6:C56)</f>
        <v>5811078282</v>
      </c>
      <c r="D5" s="80">
        <f>SUM(D6:D56)</f>
        <v>8308699940</v>
      </c>
    </row>
    <row r="6" spans="1:4">
      <c r="A6" s="79" t="s">
        <v>11</v>
      </c>
      <c r="B6" s="80">
        <f>IF(SUM(C6:D6)=('SFAG Summary'!I6+'Contingency Summary'!I6+'ECF Summary'!I6),SUM(C6:D6),"ERROR")</f>
        <v>88157376</v>
      </c>
      <c r="C6" s="80">
        <f>'Federal Assistance'!B6</f>
        <v>51602038</v>
      </c>
      <c r="D6" s="80">
        <f>'Federal Non-Assistance'!B6</f>
        <v>36555338</v>
      </c>
    </row>
    <row r="7" spans="1:4">
      <c r="A7" s="79" t="s">
        <v>12</v>
      </c>
      <c r="B7" s="80">
        <f>IF(SUM(C7:D7)=('SFAG Summary'!I7+'Contingency Summary'!I7+'ECF Summary'!I7),SUM(C7:D7),"ERROR")</f>
        <v>34318633</v>
      </c>
      <c r="C7" s="80">
        <f>'Federal Assistance'!B7</f>
        <v>15075524</v>
      </c>
      <c r="D7" s="80">
        <f>'Federal Non-Assistance'!B7</f>
        <v>19243109</v>
      </c>
    </row>
    <row r="8" spans="1:4">
      <c r="A8" s="79" t="s">
        <v>13</v>
      </c>
      <c r="B8" s="80">
        <f>IF(SUM(C8:D8)=('SFAG Summary'!I8+'Contingency Summary'!I8+'ECF Summary'!I8),SUM(C8:D8),"ERROR")</f>
        <v>202381925</v>
      </c>
      <c r="C8" s="80">
        <f>'Federal Assistance'!B8</f>
        <v>50962226</v>
      </c>
      <c r="D8" s="80">
        <f>'Federal Non-Assistance'!B8</f>
        <v>151419699</v>
      </c>
    </row>
    <row r="9" spans="1:4">
      <c r="A9" s="79" t="s">
        <v>14</v>
      </c>
      <c r="B9" s="80">
        <f>IF(SUM(C9:D9)=('SFAG Summary'!I9+'Contingency Summary'!I9+'ECF Summary'!I9),SUM(C9:D9),"ERROR")</f>
        <v>76645438</v>
      </c>
      <c r="C9" s="80">
        <f>'Federal Assistance'!B9</f>
        <v>14576892</v>
      </c>
      <c r="D9" s="80">
        <f>'Federal Non-Assistance'!B9</f>
        <v>62068546</v>
      </c>
    </row>
    <row r="10" spans="1:4">
      <c r="A10" s="79" t="s">
        <v>15</v>
      </c>
      <c r="B10" s="80">
        <f>IF(SUM(C10:D10)=('SFAG Summary'!I10+'Contingency Summary'!I10+'ECF Summary'!I10),SUM(C10:D10),"ERROR")</f>
        <v>3215337481</v>
      </c>
      <c r="C10" s="80">
        <f>'Federal Assistance'!B10</f>
        <v>1845340659</v>
      </c>
      <c r="D10" s="80">
        <f>'Federal Non-Assistance'!B10</f>
        <v>1369996822</v>
      </c>
    </row>
    <row r="11" spans="1:4">
      <c r="A11" s="79" t="s">
        <v>16</v>
      </c>
      <c r="B11" s="80">
        <f>IF(SUM(C11:D11)=('SFAG Summary'!I11+'Contingency Summary'!I11+'ECF Summary'!I11),SUM(C11:D11),"ERROR")</f>
        <v>176740136</v>
      </c>
      <c r="C11" s="80">
        <f>'Federal Assistance'!B11</f>
        <v>66771628</v>
      </c>
      <c r="D11" s="80">
        <f>'Federal Non-Assistance'!B11</f>
        <v>109968508</v>
      </c>
    </row>
    <row r="12" spans="1:4">
      <c r="A12" s="79" t="s">
        <v>17</v>
      </c>
      <c r="B12" s="80">
        <f>IF(SUM(C12:D12)=('SFAG Summary'!I12+'Contingency Summary'!I12+'ECF Summary'!I12),SUM(C12:D12),"ERROR")</f>
        <v>241122256</v>
      </c>
      <c r="C12" s="80">
        <f>'Federal Assistance'!B12</f>
        <v>9062469</v>
      </c>
      <c r="D12" s="80">
        <f>'Federal Non-Assistance'!B12</f>
        <v>232059787</v>
      </c>
    </row>
    <row r="13" spans="1:4">
      <c r="A13" s="79" t="s">
        <v>18</v>
      </c>
      <c r="B13" s="80">
        <f>IF(SUM(C13:D13)=('SFAG Summary'!I13+'Contingency Summary'!I13+'ECF Summary'!I13),SUM(C13:D13),"ERROR")</f>
        <v>28393615</v>
      </c>
      <c r="C13" s="80">
        <f>'Federal Assistance'!B13</f>
        <v>-2073604</v>
      </c>
      <c r="D13" s="80">
        <f>'Federal Non-Assistance'!B13</f>
        <v>30467219</v>
      </c>
    </row>
    <row r="14" spans="1:4">
      <c r="A14" s="79" t="s">
        <v>19</v>
      </c>
      <c r="B14" s="80">
        <f>IF(SUM(C14:D14)=('SFAG Summary'!I14+'Contingency Summary'!I14+'ECF Summary'!I14),SUM(C14:D14),"ERROR")</f>
        <v>73950439</v>
      </c>
      <c r="C14" s="80">
        <f>'Federal Assistance'!B14</f>
        <v>14048659</v>
      </c>
      <c r="D14" s="80">
        <f>'Federal Non-Assistance'!B14</f>
        <v>59901780</v>
      </c>
    </row>
    <row r="15" spans="1:4">
      <c r="A15" s="79" t="s">
        <v>20</v>
      </c>
      <c r="B15" s="80">
        <f>IF(SUM(C15:D15)=('SFAG Summary'!I15+'Contingency Summary'!I15+'ECF Summary'!I15),SUM(C15:D15),"ERROR")</f>
        <v>398292553</v>
      </c>
      <c r="C15" s="80">
        <f>'Federal Assistance'!B15</f>
        <v>46312587</v>
      </c>
      <c r="D15" s="80">
        <f>'Federal Non-Assistance'!B15</f>
        <v>351979966</v>
      </c>
    </row>
    <row r="16" spans="1:4">
      <c r="A16" s="79" t="s">
        <v>21</v>
      </c>
      <c r="B16" s="80">
        <f>IF(SUM(C16:D16)=('SFAG Summary'!I16+'Contingency Summary'!I16+'ECF Summary'!I16),SUM(C16:D16),"ERROR")</f>
        <v>349310900</v>
      </c>
      <c r="C16" s="80">
        <f>'Federal Assistance'!B16</f>
        <v>51215589</v>
      </c>
      <c r="D16" s="80">
        <f>'Federal Non-Assistance'!B16</f>
        <v>298095311</v>
      </c>
    </row>
    <row r="17" spans="1:4">
      <c r="A17" s="79" t="s">
        <v>22</v>
      </c>
      <c r="B17" s="80">
        <f>IF(SUM(C17:D17)=('SFAG Summary'!I17+'Contingency Summary'!I17+'ECF Summary'!I17),SUM(C17:D17),"ERROR")</f>
        <v>59275202</v>
      </c>
      <c r="C17" s="80">
        <f>'Federal Assistance'!B17</f>
        <v>38186970</v>
      </c>
      <c r="D17" s="80">
        <f>'Federal Non-Assistance'!B17</f>
        <v>21088232</v>
      </c>
    </row>
    <row r="18" spans="1:4">
      <c r="A18" s="79" t="s">
        <v>23</v>
      </c>
      <c r="B18" s="80">
        <f>IF(SUM(C18:D18)=('SFAG Summary'!I18+'Contingency Summary'!I18+'ECF Summary'!I18),SUM(C18:D18),"ERROR")</f>
        <v>20703376</v>
      </c>
      <c r="C18" s="80">
        <f>'Federal Assistance'!B18</f>
        <v>704857</v>
      </c>
      <c r="D18" s="80">
        <f>'Federal Non-Assistance'!B18</f>
        <v>19998519</v>
      </c>
    </row>
    <row r="19" spans="1:4">
      <c r="A19" s="79" t="s">
        <v>24</v>
      </c>
      <c r="B19" s="80">
        <f>IF(SUM(C19:D19)=('SFAG Summary'!I19+'Contingency Summary'!I19+'ECF Summary'!I19),SUM(C19:D19),"ERROR")</f>
        <v>584405859</v>
      </c>
      <c r="C19" s="80">
        <f>'Federal Assistance'!B19</f>
        <v>95222223</v>
      </c>
      <c r="D19" s="80">
        <f>'Federal Non-Assistance'!B19</f>
        <v>489183636</v>
      </c>
    </row>
    <row r="20" spans="1:4">
      <c r="A20" s="79" t="s">
        <v>25</v>
      </c>
      <c r="B20" s="80">
        <f>IF(SUM(C20:D20)=('SFAG Summary'!I20+'Contingency Summary'!I20+'ECF Summary'!I20),SUM(C20:D20),"ERROR")</f>
        <v>101225425</v>
      </c>
      <c r="C20" s="80">
        <f>'Federal Assistance'!B20</f>
        <v>32092095</v>
      </c>
      <c r="D20" s="80">
        <f>'Federal Non-Assistance'!B20</f>
        <v>69133330</v>
      </c>
    </row>
    <row r="21" spans="1:4">
      <c r="A21" s="79" t="s">
        <v>26</v>
      </c>
      <c r="B21" s="80">
        <f>IF(SUM(C21:D21)=('SFAG Summary'!I21+'Contingency Summary'!I21+'ECF Summary'!I21),SUM(C21:D21),"ERROR")</f>
        <v>91569569</v>
      </c>
      <c r="C21" s="80">
        <f>'Federal Assistance'!B21</f>
        <v>15948053</v>
      </c>
      <c r="D21" s="80">
        <f>'Federal Non-Assistance'!B21</f>
        <v>75621516</v>
      </c>
    </row>
    <row r="22" spans="1:4">
      <c r="A22" s="79" t="s">
        <v>27</v>
      </c>
      <c r="B22" s="80">
        <f>IF(SUM(C22:D22)=('SFAG Summary'!I22+'Contingency Summary'!I22+'ECF Summary'!I22),SUM(C22:D22),"ERROR")</f>
        <v>61529929</v>
      </c>
      <c r="C22" s="80">
        <f>'Federal Assistance'!B22</f>
        <v>36790628</v>
      </c>
      <c r="D22" s="80">
        <f>'Federal Non-Assistance'!B22</f>
        <v>24739301</v>
      </c>
    </row>
    <row r="23" spans="1:4">
      <c r="A23" s="79" t="s">
        <v>28</v>
      </c>
      <c r="B23" s="80">
        <f>IF(SUM(C23:D23)=('SFAG Summary'!I23+'Contingency Summary'!I23+'ECF Summary'!I23),SUM(C23:D23),"ERROR")</f>
        <v>166487456</v>
      </c>
      <c r="C23" s="80">
        <f>'Federal Assistance'!B23</f>
        <v>95635536</v>
      </c>
      <c r="D23" s="80">
        <f>'Federal Non-Assistance'!B23</f>
        <v>70851920</v>
      </c>
    </row>
    <row r="24" spans="1:4">
      <c r="A24" s="79" t="s">
        <v>29</v>
      </c>
      <c r="B24" s="80">
        <f>IF(SUM(C24:D24)=('SFAG Summary'!I24+'Contingency Summary'!I24+'ECF Summary'!I24),SUM(C24:D24),"ERROR")</f>
        <v>168760026</v>
      </c>
      <c r="C24" s="80">
        <f>'Federal Assistance'!B24</f>
        <v>15953217</v>
      </c>
      <c r="D24" s="80">
        <f>'Federal Non-Assistance'!B24</f>
        <v>152806809</v>
      </c>
    </row>
    <row r="25" spans="1:4">
      <c r="A25" s="79" t="s">
        <v>30</v>
      </c>
      <c r="B25" s="80">
        <f>IF(SUM(C25:D25)=('SFAG Summary'!I25+'Contingency Summary'!I25+'ECF Summary'!I25),SUM(C25:D25),"ERROR")</f>
        <v>74702873</v>
      </c>
      <c r="C25" s="80">
        <f>'Federal Assistance'!B25</f>
        <v>51855245</v>
      </c>
      <c r="D25" s="80">
        <f>'Federal Non-Assistance'!B25</f>
        <v>22847628</v>
      </c>
    </row>
    <row r="26" spans="1:4">
      <c r="A26" s="79" t="s">
        <v>31</v>
      </c>
      <c r="B26" s="80">
        <f>IF(SUM(C26:D26)=('SFAG Summary'!I26+'Contingency Summary'!I26+'ECF Summary'!I26),SUM(C26:D26),"ERROR")</f>
        <v>226332879</v>
      </c>
      <c r="C26" s="80">
        <f>'Federal Assistance'!B26</f>
        <v>90672279</v>
      </c>
      <c r="D26" s="80">
        <f>'Federal Non-Assistance'!B26</f>
        <v>135660600</v>
      </c>
    </row>
    <row r="27" spans="1:4">
      <c r="A27" s="79" t="s">
        <v>32</v>
      </c>
      <c r="B27" s="80">
        <f>IF(SUM(C27:D27)=('SFAG Summary'!I27+'Contingency Summary'!I27+'ECF Summary'!I27),SUM(C27:D27),"ERROR")</f>
        <v>361952407</v>
      </c>
      <c r="C27" s="80">
        <f>'Federal Assistance'!B27</f>
        <v>14535192</v>
      </c>
      <c r="D27" s="80">
        <f>'Federal Non-Assistance'!B27</f>
        <v>347417215</v>
      </c>
    </row>
    <row r="28" spans="1:4">
      <c r="A28" s="79" t="s">
        <v>33</v>
      </c>
      <c r="B28" s="80">
        <f>IF(SUM(C28:D28)=('SFAG Summary'!I28+'Contingency Summary'!I28+'ECF Summary'!I28),SUM(C28:D28),"ERROR")</f>
        <v>807279523</v>
      </c>
      <c r="C28" s="80">
        <f>'Federal Assistance'!B28</f>
        <v>201403852</v>
      </c>
      <c r="D28" s="80">
        <f>'Federal Non-Assistance'!B28</f>
        <v>605875671</v>
      </c>
    </row>
    <row r="29" spans="1:4">
      <c r="A29" s="79" t="s">
        <v>34</v>
      </c>
      <c r="B29" s="80">
        <f>IF(SUM(C29:D29)=('SFAG Summary'!I29+'Contingency Summary'!I29+'ECF Summary'!I29),SUM(C29:D29),"ERROR")</f>
        <v>199855452</v>
      </c>
      <c r="C29" s="80">
        <f>'Federal Assistance'!B29</f>
        <v>49100172</v>
      </c>
      <c r="D29" s="80">
        <f>'Federal Non-Assistance'!B29</f>
        <v>150755280</v>
      </c>
    </row>
    <row r="30" spans="1:4">
      <c r="A30" s="79" t="s">
        <v>35</v>
      </c>
      <c r="B30" s="80">
        <f>IF(SUM(C30:D30)=('SFAG Summary'!I30+'Contingency Summary'!I30+'ECF Summary'!I30),SUM(C30:D30),"ERROR")</f>
        <v>58810359</v>
      </c>
      <c r="C30" s="80">
        <f>'Federal Assistance'!B30</f>
        <v>22373670</v>
      </c>
      <c r="D30" s="80">
        <f>'Federal Non-Assistance'!B30</f>
        <v>36436689</v>
      </c>
    </row>
    <row r="31" spans="1:4">
      <c r="A31" s="79" t="s">
        <v>36</v>
      </c>
      <c r="B31" s="80">
        <f>IF(SUM(C31:D31)=('SFAG Summary'!I31+'Contingency Summary'!I31+'ECF Summary'!I31),SUM(C31:D31),"ERROR")</f>
        <v>180554336</v>
      </c>
      <c r="C31" s="80">
        <f>'Federal Assistance'!B31</f>
        <v>1253790</v>
      </c>
      <c r="D31" s="80">
        <f>'Federal Non-Assistance'!B31</f>
        <v>179300546</v>
      </c>
    </row>
    <row r="32" spans="1:4">
      <c r="A32" s="79" t="s">
        <v>37</v>
      </c>
      <c r="B32" s="80">
        <f>IF(SUM(C32:D32)=('SFAG Summary'!I32+'Contingency Summary'!I32+'ECF Summary'!I32),SUM(C32:D32),"ERROR")</f>
        <v>29875877</v>
      </c>
      <c r="C32" s="80">
        <f>'Federal Assistance'!B32</f>
        <v>18036440</v>
      </c>
      <c r="D32" s="80">
        <f>'Federal Non-Assistance'!B32</f>
        <v>11839437</v>
      </c>
    </row>
    <row r="33" spans="1:4">
      <c r="A33" s="79" t="s">
        <v>38</v>
      </c>
      <c r="B33" s="80">
        <f>IF(SUM(C33:D33)=('SFAG Summary'!I33+'Contingency Summary'!I33+'ECF Summary'!I33),SUM(C33:D33),"ERROR")</f>
        <v>41377841</v>
      </c>
      <c r="C33" s="80">
        <f>'Federal Assistance'!B33</f>
        <v>17128825</v>
      </c>
      <c r="D33" s="80">
        <f>'Federal Non-Assistance'!B33</f>
        <v>24249016</v>
      </c>
    </row>
    <row r="34" spans="1:4">
      <c r="A34" s="79" t="s">
        <v>39</v>
      </c>
      <c r="B34" s="80">
        <f>IF(SUM(C34:D34)=('SFAG Summary'!I34+'Contingency Summary'!I34+'ECF Summary'!I34),SUM(C34:D34),"ERROR")</f>
        <v>48975894</v>
      </c>
      <c r="C34" s="80">
        <f>'Federal Assistance'!B34</f>
        <v>22379617</v>
      </c>
      <c r="D34" s="80">
        <f>'Federal Non-Assistance'!B34</f>
        <v>26596277</v>
      </c>
    </row>
    <row r="35" spans="1:4">
      <c r="A35" s="79" t="s">
        <v>40</v>
      </c>
      <c r="B35" s="80">
        <f>IF(SUM(C35:D35)=('SFAG Summary'!I35+'Contingency Summary'!I35+'ECF Summary'!I35),SUM(C35:D35),"ERROR")</f>
        <v>37548788</v>
      </c>
      <c r="C35" s="80">
        <f>'Federal Assistance'!B35</f>
        <v>17704737</v>
      </c>
      <c r="D35" s="80">
        <f>'Federal Non-Assistance'!B35</f>
        <v>19844051</v>
      </c>
    </row>
    <row r="36" spans="1:4">
      <c r="A36" s="79" t="s">
        <v>41</v>
      </c>
      <c r="B36" s="80">
        <f>IF(SUM(C36:D36)=('SFAG Summary'!I36+'Contingency Summary'!I36+'ECF Summary'!I36),SUM(C36:D36),"ERROR")</f>
        <v>257502918</v>
      </c>
      <c r="C36" s="80">
        <f>'Federal Assistance'!B36</f>
        <v>131651230</v>
      </c>
      <c r="D36" s="80">
        <f>'Federal Non-Assistance'!B36</f>
        <v>125851688</v>
      </c>
    </row>
    <row r="37" spans="1:4">
      <c r="A37" s="79" t="s">
        <v>42</v>
      </c>
      <c r="B37" s="80">
        <f>IF(SUM(C37:D37)=('SFAG Summary'!I37+'Contingency Summary'!I37+'ECF Summary'!I37),SUM(C37:D37),"ERROR")</f>
        <v>82139904</v>
      </c>
      <c r="C37" s="80">
        <f>'Federal Assistance'!B37</f>
        <v>63832526</v>
      </c>
      <c r="D37" s="80">
        <f>'Federal Non-Assistance'!B37</f>
        <v>18307378</v>
      </c>
    </row>
    <row r="38" spans="1:4">
      <c r="A38" s="79" t="s">
        <v>43</v>
      </c>
      <c r="B38" s="80">
        <f>IF(SUM(C38:D38)=('SFAG Summary'!I38+'Contingency Summary'!I38+'ECF Summary'!I38),SUM(C38:D38),"ERROR")</f>
        <v>2106178223</v>
      </c>
      <c r="C38" s="80">
        <f>'Federal Assistance'!B38</f>
        <v>1198111020</v>
      </c>
      <c r="D38" s="80">
        <f>'Federal Non-Assistance'!B38</f>
        <v>908067203</v>
      </c>
    </row>
    <row r="39" spans="1:4">
      <c r="A39" s="79" t="s">
        <v>44</v>
      </c>
      <c r="B39" s="80">
        <f>IF(SUM(C39:D39)=('SFAG Summary'!I39+'Contingency Summary'!I39+'ECF Summary'!I39),SUM(C39:D39),"ERROR")</f>
        <v>263363437</v>
      </c>
      <c r="C39" s="80">
        <f>'Federal Assistance'!B39</f>
        <v>64597171</v>
      </c>
      <c r="D39" s="80">
        <f>'Federal Non-Assistance'!B39</f>
        <v>198766266</v>
      </c>
    </row>
    <row r="40" spans="1:4">
      <c r="A40" s="79" t="s">
        <v>45</v>
      </c>
      <c r="B40" s="80">
        <f>IF(SUM(C40:D40)=('SFAG Summary'!I40+'Contingency Summary'!I40+'ECF Summary'!I40),SUM(C40:D40),"ERROR")</f>
        <v>28269406</v>
      </c>
      <c r="C40" s="80">
        <f>'Federal Assistance'!B40</f>
        <v>14140806</v>
      </c>
      <c r="D40" s="80">
        <f>'Federal Non-Assistance'!B40</f>
        <v>14128600</v>
      </c>
    </row>
    <row r="41" spans="1:4">
      <c r="A41" s="79" t="s">
        <v>46</v>
      </c>
      <c r="B41" s="80">
        <f>IF(SUM(C41:D41)=('SFAG Summary'!I41+'Contingency Summary'!I41+'ECF Summary'!I41),SUM(C41:D41),"ERROR")</f>
        <v>616336270</v>
      </c>
      <c r="C41" s="80">
        <f>'Federal Assistance'!B41</f>
        <v>225684987</v>
      </c>
      <c r="D41" s="80">
        <f>'Federal Non-Assistance'!B41</f>
        <v>390651283</v>
      </c>
    </row>
    <row r="42" spans="1:4">
      <c r="A42" s="79" t="s">
        <v>47</v>
      </c>
      <c r="B42" s="80">
        <f>IF(SUM(C42:D42)=('SFAG Summary'!I42+'Contingency Summary'!I42+'ECF Summary'!I42),SUM(C42:D42),"ERROR")</f>
        <v>88439634</v>
      </c>
      <c r="C42" s="80">
        <f>'Federal Assistance'!B42</f>
        <v>33778188</v>
      </c>
      <c r="D42" s="80">
        <f>'Federal Non-Assistance'!B42</f>
        <v>54661446</v>
      </c>
    </row>
    <row r="43" spans="1:4">
      <c r="A43" s="79" t="s">
        <v>48</v>
      </c>
      <c r="B43" s="80">
        <f>IF(SUM(C43:D43)=('SFAG Summary'!I43+'Contingency Summary'!I43+'ECF Summary'!I43),SUM(C43:D43),"ERROR")</f>
        <v>181333095</v>
      </c>
      <c r="C43" s="80">
        <f>'Federal Assistance'!B43</f>
        <v>95435568</v>
      </c>
      <c r="D43" s="80">
        <f>'Federal Non-Assistance'!B43</f>
        <v>85897527</v>
      </c>
    </row>
    <row r="44" spans="1:4">
      <c r="A44" s="79" t="s">
        <v>49</v>
      </c>
      <c r="B44" s="80">
        <f>IF(SUM(C44:D44)=('SFAG Summary'!I44+'Contingency Summary'!I44+'ECF Summary'!I44),SUM(C44:D44),"ERROR")</f>
        <v>496910921</v>
      </c>
      <c r="C44" s="80">
        <f>'Federal Assistance'!B44</f>
        <v>254277894</v>
      </c>
      <c r="D44" s="80">
        <f>'Federal Non-Assistance'!B44</f>
        <v>242633027</v>
      </c>
    </row>
    <row r="45" spans="1:4">
      <c r="A45" s="79" t="s">
        <v>50</v>
      </c>
      <c r="B45" s="80">
        <f>IF(SUM(C45:D45)=('SFAG Summary'!I45+'Contingency Summary'!I45+'ECF Summary'!I45),SUM(C45:D45),"ERROR")</f>
        <v>75784343</v>
      </c>
      <c r="C45" s="80">
        <f>'Federal Assistance'!B45</f>
        <v>37443599</v>
      </c>
      <c r="D45" s="80">
        <f>'Federal Non-Assistance'!B45</f>
        <v>38340744</v>
      </c>
    </row>
    <row r="46" spans="1:4">
      <c r="A46" s="79" t="s">
        <v>51</v>
      </c>
      <c r="B46" s="80">
        <f>IF(SUM(C46:D46)=('SFAG Summary'!I46+'Contingency Summary'!I46+'ECF Summary'!I46),SUM(C46:D46),"ERROR")</f>
        <v>95183711</v>
      </c>
      <c r="C46" s="80">
        <f>'Federal Assistance'!B46</f>
        <v>32296326</v>
      </c>
      <c r="D46" s="80">
        <f>'Federal Non-Assistance'!B46</f>
        <v>62887385</v>
      </c>
    </row>
    <row r="47" spans="1:4">
      <c r="A47" s="79" t="s">
        <v>52</v>
      </c>
      <c r="B47" s="80">
        <f>IF(SUM(C47:D47)=('SFAG Summary'!I47+'Contingency Summary'!I47+'ECF Summary'!I47),SUM(C47:D47),"ERROR")</f>
        <v>18791954</v>
      </c>
      <c r="C47" s="80">
        <f>'Federal Assistance'!B47</f>
        <v>13434382</v>
      </c>
      <c r="D47" s="80">
        <f>'Federal Non-Assistance'!B47</f>
        <v>5357572</v>
      </c>
    </row>
    <row r="48" spans="1:4">
      <c r="A48" s="79" t="s">
        <v>53</v>
      </c>
      <c r="B48" s="80">
        <f>IF(SUM(C48:D48)=('SFAG Summary'!I48+'Contingency Summary'!I48+'ECF Summary'!I48),SUM(C48:D48),"ERROR")</f>
        <v>216351844</v>
      </c>
      <c r="C48" s="80">
        <f>'Federal Assistance'!B48</f>
        <v>149594171</v>
      </c>
      <c r="D48" s="80">
        <f>'Federal Non-Assistance'!B48</f>
        <v>66757673</v>
      </c>
    </row>
    <row r="49" spans="1:4">
      <c r="A49" s="79" t="s">
        <v>54</v>
      </c>
      <c r="B49" s="80">
        <f>IF(SUM(C49:D49)=('SFAG Summary'!I49+'Contingency Summary'!I49+'ECF Summary'!I49),SUM(C49:D49),"ERROR")</f>
        <v>442854998</v>
      </c>
      <c r="C49" s="80">
        <f>'Federal Assistance'!B49</f>
        <v>85708256</v>
      </c>
      <c r="D49" s="80">
        <f>'Federal Non-Assistance'!B49</f>
        <v>357146742</v>
      </c>
    </row>
    <row r="50" spans="1:4">
      <c r="A50" s="79" t="s">
        <v>55</v>
      </c>
      <c r="B50" s="80">
        <f>IF(SUM(C50:D50)=('SFAG Summary'!I50+'Contingency Summary'!I50+'ECF Summary'!I50),SUM(C50:D50),"ERROR")</f>
        <v>71514163</v>
      </c>
      <c r="C50" s="80">
        <f>'Federal Assistance'!B50</f>
        <v>28588694</v>
      </c>
      <c r="D50" s="80">
        <f>'Federal Non-Assistance'!B50</f>
        <v>42925469</v>
      </c>
    </row>
    <row r="51" spans="1:4">
      <c r="A51" s="79" t="s">
        <v>56</v>
      </c>
      <c r="B51" s="80">
        <f>IF(SUM(C51:D51)=('SFAG Summary'!I51+'Contingency Summary'!I51+'ECF Summary'!I51),SUM(C51:D51),"ERROR")</f>
        <v>33393789</v>
      </c>
      <c r="C51" s="80">
        <f>'Federal Assistance'!B51</f>
        <v>8389138</v>
      </c>
      <c r="D51" s="80">
        <f>'Federal Non-Assistance'!B51</f>
        <v>25004651</v>
      </c>
    </row>
    <row r="52" spans="1:4">
      <c r="A52" s="79" t="s">
        <v>57</v>
      </c>
      <c r="B52" s="80">
        <f>IF(SUM(C52:D52)=('SFAG Summary'!I52+'Contingency Summary'!I52+'ECF Summary'!I52),SUM(C52:D52),"ERROR")</f>
        <v>116252362</v>
      </c>
      <c r="C52" s="80">
        <f>'Federal Assistance'!B52</f>
        <v>46307310</v>
      </c>
      <c r="D52" s="80">
        <f>'Federal Non-Assistance'!B52</f>
        <v>69945052</v>
      </c>
    </row>
    <row r="53" spans="1:4">
      <c r="A53" s="79" t="s">
        <v>58</v>
      </c>
      <c r="B53" s="80">
        <f>IF(SUM(C53:D53)=('SFAG Summary'!I53+'Contingency Summary'!I53+'ECF Summary'!I53),SUM(C53:D53),"ERROR")</f>
        <v>333530554</v>
      </c>
      <c r="C53" s="80">
        <f>'Federal Assistance'!B53</f>
        <v>209596889</v>
      </c>
      <c r="D53" s="80">
        <f>'Federal Non-Assistance'!B53</f>
        <v>123933665</v>
      </c>
    </row>
    <row r="54" spans="1:4">
      <c r="A54" s="79" t="s">
        <v>59</v>
      </c>
      <c r="B54" s="80">
        <f>IF(SUM(C54:D54)=('SFAG Summary'!I54+'Contingency Summary'!I54+'ECF Summary'!I54),SUM(C54:D54),"ERROR")</f>
        <v>99147536</v>
      </c>
      <c r="C54" s="80">
        <f>'Federal Assistance'!B54</f>
        <v>46661981</v>
      </c>
      <c r="D54" s="80">
        <f>'Federal Non-Assistance'!B54</f>
        <v>52485555</v>
      </c>
    </row>
    <row r="55" spans="1:4">
      <c r="A55" s="79" t="s">
        <v>60</v>
      </c>
      <c r="B55" s="80">
        <f>IF(SUM(C55:D55)=('SFAG Summary'!I55+'Contingency Summary'!I55+'ECF Summary'!I55),SUM(C55:D55),"ERROR")</f>
        <v>271030813</v>
      </c>
      <c r="C55" s="80">
        <f>'Federal Assistance'!B55</f>
        <v>69454804</v>
      </c>
      <c r="D55" s="80">
        <f>'Federal Non-Assistance'!B55</f>
        <v>201576009</v>
      </c>
    </row>
    <row r="56" spans="1:4">
      <c r="A56" s="79" t="s">
        <v>61</v>
      </c>
      <c r="B56" s="80">
        <f>IF(SUM(C56:D56)=('SFAG Summary'!I56+'Contingency Summary'!I56+'ECF Summary'!I56),SUM(C56:D56),"ERROR")</f>
        <v>19594524</v>
      </c>
      <c r="C56" s="80">
        <f>'Federal Assistance'!B56</f>
        <v>2221277</v>
      </c>
      <c r="D56" s="80">
        <f>'Federal Non-Assistance'!B56</f>
        <v>17373247</v>
      </c>
    </row>
  </sheetData>
  <mergeCells count="1">
    <mergeCell ref="A1:D1"/>
  </mergeCells>
  <pageMargins left="0.7" right="0.7" top="0.75" bottom="0.75" header="0.3" footer="0.3"/>
  <pageSetup scale="82" orientation="portrait" r:id="rId1"/>
</worksheet>
</file>

<file path=xl/worksheets/sheet17.xml><?xml version="1.0" encoding="utf-8"?>
<worksheet xmlns="http://schemas.openxmlformats.org/spreadsheetml/2006/main" xmlns:r="http://schemas.openxmlformats.org/officeDocument/2006/relationships">
  <sheetPr codeName="Sheet49">
    <pageSetUpPr fitToPage="1"/>
  </sheetPr>
  <dimension ref="A1:F56"/>
  <sheetViews>
    <sheetView workbookViewId="0">
      <selection activeCell="C20" sqref="C20"/>
    </sheetView>
  </sheetViews>
  <sheetFormatPr defaultRowHeight="15"/>
  <cols>
    <col min="1" max="1" width="20.7109375" bestFit="1" customWidth="1"/>
    <col min="2" max="2" width="16.140625" bestFit="1" customWidth="1"/>
    <col min="3" max="3" width="16.7109375" bestFit="1" customWidth="1"/>
    <col min="4" max="4" width="14" bestFit="1" customWidth="1"/>
    <col min="5" max="5" width="16.140625" customWidth="1"/>
    <col min="6" max="6" width="14" bestFit="1" customWidth="1"/>
  </cols>
  <sheetData>
    <row r="1" spans="1:6">
      <c r="A1" s="560" t="s">
        <v>235</v>
      </c>
      <c r="B1" s="561"/>
      <c r="C1" s="561"/>
      <c r="D1" s="561"/>
      <c r="E1" s="561"/>
      <c r="F1" s="561"/>
    </row>
    <row r="2" spans="1:6">
      <c r="A2" s="551" t="s">
        <v>10</v>
      </c>
      <c r="B2" s="257"/>
      <c r="C2" s="257"/>
      <c r="D2" s="257"/>
      <c r="E2" s="257"/>
      <c r="F2" s="257"/>
    </row>
    <row r="3" spans="1:6" ht="27">
      <c r="A3" s="551"/>
      <c r="B3" s="257" t="s">
        <v>74</v>
      </c>
      <c r="C3" s="257" t="s">
        <v>62</v>
      </c>
      <c r="D3" s="257" t="s">
        <v>63</v>
      </c>
      <c r="E3" s="257" t="s">
        <v>75</v>
      </c>
      <c r="F3" s="257" t="s">
        <v>76</v>
      </c>
    </row>
    <row r="4" spans="1:6">
      <c r="A4" s="551"/>
      <c r="B4" s="257"/>
      <c r="C4" s="257"/>
      <c r="D4" s="257"/>
      <c r="E4" s="257"/>
      <c r="F4" s="257"/>
    </row>
    <row r="5" spans="1:6">
      <c r="A5" s="384" t="s">
        <v>77</v>
      </c>
      <c r="B5" s="241">
        <f>IF(SUM(B6:B56)='SFAG Assistance'!B5+'Contingency Assistance'!B5+'ECF Assistance'!B5,SUM(B6:B56),"ERROR")</f>
        <v>5811078282</v>
      </c>
      <c r="C5" s="241">
        <f>IF(SUM(C6:C56)='SFAG Assistance'!C5+'Contingency Assistance'!C5+'ECF Assistance'!C5,SUM(C6:C56),"ERROR")</f>
        <v>5003359698</v>
      </c>
      <c r="D5" s="241">
        <f>IF(SUM(D6:D56)='SFAG Assistance'!D5+'Contingency Assistance'!D5+'ECF Assistance'!D5,SUM(D6:D56),"ERROR")</f>
        <v>103885511</v>
      </c>
      <c r="E5" s="241">
        <f>IF(SUM(E6:E56)='SFAG Assistance'!E5+'Contingency Assistance'!E5+'ECF Assistance'!E5,SUM(E6:E56),"ERROR")</f>
        <v>226621917</v>
      </c>
      <c r="F5" s="241">
        <f>IF(SUM(F6:F56)='SFAG Assistance'!F5+'Contingency Assistance'!F5+'ECF Assistance'!F5,SUM(F6:F56),"ERROR")</f>
        <v>477211156</v>
      </c>
    </row>
    <row r="6" spans="1:6">
      <c r="A6" s="385" t="s">
        <v>11</v>
      </c>
      <c r="B6" s="78">
        <f>SUM(C6:F6)</f>
        <v>51602038</v>
      </c>
      <c r="C6" s="78">
        <f>'SFAG Assistance'!C6+'Contingency Assistance'!C6+'ECF Assistance'!C6</f>
        <v>49633048</v>
      </c>
      <c r="D6" s="78">
        <f>'SFAG Assistance'!D6+'Contingency Assistance'!D6+'ECF Assistance'!D6</f>
        <v>0</v>
      </c>
      <c r="E6" s="78">
        <f>'SFAG Assistance'!E6+'Contingency Assistance'!E6+'ECF Assistance'!E6</f>
        <v>1968990</v>
      </c>
      <c r="F6" s="78">
        <f>'SFAG Assistance'!F6+'Contingency Assistance'!F6+'ECF Assistance'!F6</f>
        <v>0</v>
      </c>
    </row>
    <row r="7" spans="1:6">
      <c r="A7" s="385" t="s">
        <v>12</v>
      </c>
      <c r="B7" s="78">
        <f t="shared" ref="B7:B56" si="0">SUM(C7:F7)</f>
        <v>15075524</v>
      </c>
      <c r="C7" s="78">
        <f>'SFAG Assistance'!C7+'Contingency Assistance'!C7+'ECF Assistance'!C7</f>
        <v>11163448</v>
      </c>
      <c r="D7" s="78">
        <f>'SFAG Assistance'!D7+'Contingency Assistance'!D7+'ECF Assistance'!D7</f>
        <v>3028275</v>
      </c>
      <c r="E7" s="78">
        <f>'SFAG Assistance'!E7+'Contingency Assistance'!E7+'ECF Assistance'!E7</f>
        <v>883801</v>
      </c>
      <c r="F7" s="78">
        <f>'SFAG Assistance'!F7+'Contingency Assistance'!F7+'ECF Assistance'!F7</f>
        <v>0</v>
      </c>
    </row>
    <row r="8" spans="1:6">
      <c r="A8" s="385" t="s">
        <v>13</v>
      </c>
      <c r="B8" s="78">
        <f t="shared" si="0"/>
        <v>50962226</v>
      </c>
      <c r="C8" s="78">
        <f>'SFAG Assistance'!C8+'Contingency Assistance'!C8+'ECF Assistance'!C8</f>
        <v>49126948</v>
      </c>
      <c r="D8" s="78">
        <f>'SFAG Assistance'!D8+'Contingency Assistance'!D8+'ECF Assistance'!D8</f>
        <v>0</v>
      </c>
      <c r="E8" s="78">
        <f>'SFAG Assistance'!E8+'Contingency Assistance'!E8+'ECF Assistance'!E8</f>
        <v>1835278</v>
      </c>
      <c r="F8" s="78">
        <f>'SFAG Assistance'!F8+'Contingency Assistance'!F8+'ECF Assistance'!F8</f>
        <v>0</v>
      </c>
    </row>
    <row r="9" spans="1:6">
      <c r="A9" s="385" t="s">
        <v>14</v>
      </c>
      <c r="B9" s="78">
        <f t="shared" si="0"/>
        <v>14576892</v>
      </c>
      <c r="C9" s="78">
        <f>'SFAG Assistance'!C9+'Contingency Assistance'!C9+'ECF Assistance'!C9</f>
        <v>14576892</v>
      </c>
      <c r="D9" s="78">
        <f>'SFAG Assistance'!D9+'Contingency Assistance'!D9+'ECF Assistance'!D9</f>
        <v>0</v>
      </c>
      <c r="E9" s="78">
        <f>'SFAG Assistance'!E9+'Contingency Assistance'!E9+'ECF Assistance'!E9</f>
        <v>0</v>
      </c>
      <c r="F9" s="78">
        <f>'SFAG Assistance'!F9+'Contingency Assistance'!F9+'ECF Assistance'!F9</f>
        <v>0</v>
      </c>
    </row>
    <row r="10" spans="1:6">
      <c r="A10" s="385" t="s">
        <v>15</v>
      </c>
      <c r="B10" s="78">
        <f t="shared" si="0"/>
        <v>1845340659</v>
      </c>
      <c r="C10" s="78">
        <f>'SFAG Assistance'!C10+'Contingency Assistance'!C10+'ECF Assistance'!C10</f>
        <v>1482441239</v>
      </c>
      <c r="D10" s="78">
        <f>'SFAG Assistance'!D10+'Contingency Assistance'!D10+'ECF Assistance'!D10</f>
        <v>39053793</v>
      </c>
      <c r="E10" s="78">
        <f>'SFAG Assistance'!E10+'Contingency Assistance'!E10+'ECF Assistance'!E10</f>
        <v>107943536</v>
      </c>
      <c r="F10" s="78">
        <f>'SFAG Assistance'!F10+'Contingency Assistance'!F10+'ECF Assistance'!F10</f>
        <v>215902091</v>
      </c>
    </row>
    <row r="11" spans="1:6">
      <c r="A11" s="385" t="s">
        <v>16</v>
      </c>
      <c r="B11" s="78">
        <f t="shared" si="0"/>
        <v>66771628</v>
      </c>
      <c r="C11" s="78">
        <f>'SFAG Assistance'!C11+'Contingency Assistance'!C11+'ECF Assistance'!C11</f>
        <v>62945487</v>
      </c>
      <c r="D11" s="78">
        <f>'SFAG Assistance'!D11+'Contingency Assistance'!D11+'ECF Assistance'!D11</f>
        <v>0</v>
      </c>
      <c r="E11" s="78">
        <f>'SFAG Assistance'!E11+'Contingency Assistance'!E11+'ECF Assistance'!E11</f>
        <v>3826141</v>
      </c>
      <c r="F11" s="78">
        <f>'SFAG Assistance'!F11+'Contingency Assistance'!F11+'ECF Assistance'!F11</f>
        <v>0</v>
      </c>
    </row>
    <row r="12" spans="1:6">
      <c r="A12" s="385" t="s">
        <v>17</v>
      </c>
      <c r="B12" s="78">
        <f t="shared" si="0"/>
        <v>9062469</v>
      </c>
      <c r="C12" s="78">
        <f>'SFAG Assistance'!C12+'Contingency Assistance'!C12+'ECF Assistance'!C12</f>
        <v>7592156</v>
      </c>
      <c r="D12" s="78">
        <f>'SFAG Assistance'!D12+'Contingency Assistance'!D12+'ECF Assistance'!D12</f>
        <v>0</v>
      </c>
      <c r="E12" s="78">
        <f>'SFAG Assistance'!E12+'Contingency Assistance'!E12+'ECF Assistance'!E12</f>
        <v>0</v>
      </c>
      <c r="F12" s="78">
        <f>'SFAG Assistance'!F12+'Contingency Assistance'!F12+'ECF Assistance'!F12</f>
        <v>1470313</v>
      </c>
    </row>
    <row r="13" spans="1:6">
      <c r="A13" s="385" t="s">
        <v>18</v>
      </c>
      <c r="B13" s="78">
        <f t="shared" si="0"/>
        <v>-2073604</v>
      </c>
      <c r="C13" s="78">
        <f>'SFAG Assistance'!C13+'Contingency Assistance'!C13+'ECF Assistance'!C13</f>
        <v>1830839</v>
      </c>
      <c r="D13" s="78">
        <f>'SFAG Assistance'!D13+'Contingency Assistance'!D13+'ECF Assistance'!D13</f>
        <v>-3573214</v>
      </c>
      <c r="E13" s="78">
        <f>'SFAG Assistance'!E13+'Contingency Assistance'!E13+'ECF Assistance'!E13</f>
        <v>-329794</v>
      </c>
      <c r="F13" s="78">
        <f>'SFAG Assistance'!F13+'Contingency Assistance'!F13+'ECF Assistance'!F13</f>
        <v>-1435</v>
      </c>
    </row>
    <row r="14" spans="1:6">
      <c r="A14" s="385" t="s">
        <v>19</v>
      </c>
      <c r="B14" s="78">
        <f t="shared" si="0"/>
        <v>14048659</v>
      </c>
      <c r="C14" s="78">
        <f>'SFAG Assistance'!C14+'Contingency Assistance'!C14+'ECF Assistance'!C14</f>
        <v>14048659</v>
      </c>
      <c r="D14" s="78">
        <f>'SFAG Assistance'!D14+'Contingency Assistance'!D14+'ECF Assistance'!D14</f>
        <v>0</v>
      </c>
      <c r="E14" s="78">
        <f>'SFAG Assistance'!E14+'Contingency Assistance'!E14+'ECF Assistance'!E14</f>
        <v>0</v>
      </c>
      <c r="F14" s="78">
        <f>'SFAG Assistance'!F14+'Contingency Assistance'!F14+'ECF Assistance'!F14</f>
        <v>0</v>
      </c>
    </row>
    <row r="15" spans="1:6">
      <c r="A15" s="385" t="s">
        <v>20</v>
      </c>
      <c r="B15" s="78">
        <f t="shared" si="0"/>
        <v>46312587</v>
      </c>
      <c r="C15" s="78">
        <f>'SFAG Assistance'!C15+'Contingency Assistance'!C15+'ECF Assistance'!C15</f>
        <v>31977991</v>
      </c>
      <c r="D15" s="78">
        <f>'SFAG Assistance'!D15+'Contingency Assistance'!D15+'ECF Assistance'!D15</f>
        <v>13825666</v>
      </c>
      <c r="E15" s="78">
        <f>'SFAG Assistance'!E15+'Contingency Assistance'!E15+'ECF Assistance'!E15</f>
        <v>508930</v>
      </c>
      <c r="F15" s="78">
        <f>'SFAG Assistance'!F15+'Contingency Assistance'!F15+'ECF Assistance'!F15</f>
        <v>0</v>
      </c>
    </row>
    <row r="16" spans="1:6">
      <c r="A16" s="385" t="s">
        <v>21</v>
      </c>
      <c r="B16" s="78">
        <f t="shared" si="0"/>
        <v>51215589</v>
      </c>
      <c r="C16" s="78">
        <f>'SFAG Assistance'!C16+'Contingency Assistance'!C16+'ECF Assistance'!C16</f>
        <v>41558502</v>
      </c>
      <c r="D16" s="78">
        <f>'SFAG Assistance'!D16+'Contingency Assistance'!D16+'ECF Assistance'!D16</f>
        <v>0</v>
      </c>
      <c r="E16" s="78">
        <f>'SFAG Assistance'!E16+'Contingency Assistance'!E16+'ECF Assistance'!E16</f>
        <v>9657087</v>
      </c>
      <c r="F16" s="78">
        <f>'SFAG Assistance'!F16+'Contingency Assistance'!F16+'ECF Assistance'!F16</f>
        <v>0</v>
      </c>
    </row>
    <row r="17" spans="1:6">
      <c r="A17" s="385" t="s">
        <v>22</v>
      </c>
      <c r="B17" s="78">
        <f t="shared" si="0"/>
        <v>38186970</v>
      </c>
      <c r="C17" s="78">
        <f>'SFAG Assistance'!C17+'Contingency Assistance'!C17+'ECF Assistance'!C17</f>
        <v>37449708</v>
      </c>
      <c r="D17" s="78">
        <f>'SFAG Assistance'!D17+'Contingency Assistance'!D17+'ECF Assistance'!D17</f>
        <v>0</v>
      </c>
      <c r="E17" s="78">
        <f>'SFAG Assistance'!E17+'Contingency Assistance'!E17+'ECF Assistance'!E17</f>
        <v>737262</v>
      </c>
      <c r="F17" s="78">
        <f>'SFAG Assistance'!F17+'Contingency Assistance'!F17+'ECF Assistance'!F17</f>
        <v>0</v>
      </c>
    </row>
    <row r="18" spans="1:6">
      <c r="A18" s="385" t="s">
        <v>23</v>
      </c>
      <c r="B18" s="78">
        <f t="shared" si="0"/>
        <v>704857</v>
      </c>
      <c r="C18" s="78">
        <f>'SFAG Assistance'!C18+'Contingency Assistance'!C18+'ECF Assistance'!C18</f>
        <v>482039</v>
      </c>
      <c r="D18" s="78">
        <f>'SFAG Assistance'!D18+'Contingency Assistance'!D18+'ECF Assistance'!D18</f>
        <v>102115</v>
      </c>
      <c r="E18" s="78">
        <f>'SFAG Assistance'!E18+'Contingency Assistance'!E18+'ECF Assistance'!E18</f>
        <v>120703</v>
      </c>
      <c r="F18" s="78">
        <f>'SFAG Assistance'!F18+'Contingency Assistance'!F18+'ECF Assistance'!F18</f>
        <v>0</v>
      </c>
    </row>
    <row r="19" spans="1:6">
      <c r="A19" s="385" t="s">
        <v>24</v>
      </c>
      <c r="B19" s="78">
        <f t="shared" si="0"/>
        <v>95222223</v>
      </c>
      <c r="C19" s="78">
        <f>'SFAG Assistance'!C19+'Contingency Assistance'!C19+'ECF Assistance'!C19</f>
        <v>89842598</v>
      </c>
      <c r="D19" s="78">
        <f>'SFAG Assistance'!D19+'Contingency Assistance'!D19+'ECF Assistance'!D19</f>
        <v>0</v>
      </c>
      <c r="E19" s="78">
        <f>'SFAG Assistance'!E19+'Contingency Assistance'!E19+'ECF Assistance'!E19</f>
        <v>5379625</v>
      </c>
      <c r="F19" s="78">
        <f>'SFAG Assistance'!F19+'Contingency Assistance'!F19+'ECF Assistance'!F19</f>
        <v>0</v>
      </c>
    </row>
    <row r="20" spans="1:6">
      <c r="A20" s="385" t="s">
        <v>25</v>
      </c>
      <c r="B20" s="78">
        <f t="shared" si="0"/>
        <v>32092095</v>
      </c>
      <c r="C20" s="78">
        <f>'SFAG Assistance'!C20+'Contingency Assistance'!C20+'ECF Assistance'!C20</f>
        <v>32092095</v>
      </c>
      <c r="D20" s="78">
        <f>'SFAG Assistance'!D20+'Contingency Assistance'!D20+'ECF Assistance'!D20</f>
        <v>0</v>
      </c>
      <c r="E20" s="78">
        <f>'SFAG Assistance'!E20+'Contingency Assistance'!E20+'ECF Assistance'!E20</f>
        <v>0</v>
      </c>
      <c r="F20" s="78">
        <f>'SFAG Assistance'!F20+'Contingency Assistance'!F20+'ECF Assistance'!F20</f>
        <v>0</v>
      </c>
    </row>
    <row r="21" spans="1:6">
      <c r="A21" s="385" t="s">
        <v>26</v>
      </c>
      <c r="B21" s="78">
        <f t="shared" si="0"/>
        <v>15948053</v>
      </c>
      <c r="C21" s="78">
        <f>'SFAG Assistance'!C21+'Contingency Assistance'!C21+'ECF Assistance'!C21</f>
        <v>15948053</v>
      </c>
      <c r="D21" s="78">
        <f>'SFAG Assistance'!D21+'Contingency Assistance'!D21+'ECF Assistance'!D21</f>
        <v>0</v>
      </c>
      <c r="E21" s="78">
        <f>'SFAG Assistance'!E21+'Contingency Assistance'!E21+'ECF Assistance'!E21</f>
        <v>0</v>
      </c>
      <c r="F21" s="78">
        <f>'SFAG Assistance'!F21+'Contingency Assistance'!F21+'ECF Assistance'!F21</f>
        <v>0</v>
      </c>
    </row>
    <row r="22" spans="1:6">
      <c r="A22" s="385" t="s">
        <v>27</v>
      </c>
      <c r="B22" s="78">
        <f t="shared" si="0"/>
        <v>36790628</v>
      </c>
      <c r="C22" s="78">
        <f>'SFAG Assistance'!C22+'Contingency Assistance'!C22+'ECF Assistance'!C22</f>
        <v>17071684</v>
      </c>
      <c r="D22" s="78">
        <f>'SFAG Assistance'!D22+'Contingency Assistance'!D22+'ECF Assistance'!D22</f>
        <v>0</v>
      </c>
      <c r="E22" s="78">
        <f>'SFAG Assistance'!E22+'Contingency Assistance'!E22+'ECF Assistance'!E22</f>
        <v>5244083</v>
      </c>
      <c r="F22" s="78">
        <f>'SFAG Assistance'!F22+'Contingency Assistance'!F22+'ECF Assistance'!F22</f>
        <v>14474861</v>
      </c>
    </row>
    <row r="23" spans="1:6">
      <c r="A23" s="385" t="s">
        <v>28</v>
      </c>
      <c r="B23" s="78">
        <f t="shared" si="0"/>
        <v>95635536</v>
      </c>
      <c r="C23" s="78">
        <f>'SFAG Assistance'!C23+'Contingency Assistance'!C23+'ECF Assistance'!C23</f>
        <v>72838379</v>
      </c>
      <c r="D23" s="78">
        <f>'SFAG Assistance'!D23+'Contingency Assistance'!D23+'ECF Assistance'!D23</f>
        <v>15762005</v>
      </c>
      <c r="E23" s="78">
        <f>'SFAG Assistance'!E23+'Contingency Assistance'!E23+'ECF Assistance'!E23</f>
        <v>7035152</v>
      </c>
      <c r="F23" s="78">
        <f>'SFAG Assistance'!F23+'Contingency Assistance'!F23+'ECF Assistance'!F23</f>
        <v>0</v>
      </c>
    </row>
    <row r="24" spans="1:6">
      <c r="A24" s="385" t="s">
        <v>29</v>
      </c>
      <c r="B24" s="78">
        <f t="shared" si="0"/>
        <v>15953217</v>
      </c>
      <c r="C24" s="78">
        <f>'SFAG Assistance'!C24+'Contingency Assistance'!C24+'ECF Assistance'!C24</f>
        <v>14653328</v>
      </c>
      <c r="D24" s="78">
        <f>'SFAG Assistance'!D24+'Contingency Assistance'!D24+'ECF Assistance'!D24</f>
        <v>0</v>
      </c>
      <c r="E24" s="78">
        <f>'SFAG Assistance'!E24+'Contingency Assistance'!E24+'ECF Assistance'!E24</f>
        <v>1299889</v>
      </c>
      <c r="F24" s="78">
        <f>'SFAG Assistance'!F24+'Contingency Assistance'!F24+'ECF Assistance'!F24</f>
        <v>0</v>
      </c>
    </row>
    <row r="25" spans="1:6">
      <c r="A25" s="385" t="s">
        <v>30</v>
      </c>
      <c r="B25" s="78">
        <f t="shared" si="0"/>
        <v>51855245</v>
      </c>
      <c r="C25" s="78">
        <f>'SFAG Assistance'!C25+'Contingency Assistance'!C25+'ECF Assistance'!C25</f>
        <v>41798058</v>
      </c>
      <c r="D25" s="78">
        <f>'SFAG Assistance'!D25+'Contingency Assistance'!D25+'ECF Assistance'!D25</f>
        <v>3078729</v>
      </c>
      <c r="E25" s="78">
        <f>'SFAG Assistance'!E25+'Contingency Assistance'!E25+'ECF Assistance'!E25</f>
        <v>6978458</v>
      </c>
      <c r="F25" s="78">
        <f>'SFAG Assistance'!F25+'Contingency Assistance'!F25+'ECF Assistance'!F25</f>
        <v>0</v>
      </c>
    </row>
    <row r="26" spans="1:6">
      <c r="A26" s="385" t="s">
        <v>31</v>
      </c>
      <c r="B26" s="78">
        <f t="shared" si="0"/>
        <v>90672279</v>
      </c>
      <c r="C26" s="78">
        <f>'SFAG Assistance'!C26+'Contingency Assistance'!C26+'ECF Assistance'!C26</f>
        <v>90672279</v>
      </c>
      <c r="D26" s="78">
        <f>'SFAG Assistance'!D26+'Contingency Assistance'!D26+'ECF Assistance'!D26</f>
        <v>0</v>
      </c>
      <c r="E26" s="78">
        <f>'SFAG Assistance'!E26+'Contingency Assistance'!E26+'ECF Assistance'!E26</f>
        <v>0</v>
      </c>
      <c r="F26" s="78">
        <f>'SFAG Assistance'!F26+'Contingency Assistance'!F26+'ECF Assistance'!F26</f>
        <v>0</v>
      </c>
    </row>
    <row r="27" spans="1:6">
      <c r="A27" s="385" t="s">
        <v>32</v>
      </c>
      <c r="B27" s="78">
        <f t="shared" si="0"/>
        <v>14535192</v>
      </c>
      <c r="C27" s="78">
        <f>'SFAG Assistance'!C27+'Contingency Assistance'!C27+'ECF Assistance'!C27</f>
        <v>14535192</v>
      </c>
      <c r="D27" s="78">
        <f>'SFAG Assistance'!D27+'Contingency Assistance'!D27+'ECF Assistance'!D27</f>
        <v>0</v>
      </c>
      <c r="E27" s="78">
        <f>'SFAG Assistance'!E27+'Contingency Assistance'!E27+'ECF Assistance'!E27</f>
        <v>0</v>
      </c>
      <c r="F27" s="78">
        <f>'SFAG Assistance'!F27+'Contingency Assistance'!F27+'ECF Assistance'!F27</f>
        <v>0</v>
      </c>
    </row>
    <row r="28" spans="1:6">
      <c r="A28" s="385" t="s">
        <v>33</v>
      </c>
      <c r="B28" s="78">
        <f t="shared" si="0"/>
        <v>201403852</v>
      </c>
      <c r="C28" s="78">
        <f>'SFAG Assistance'!C28+'Contingency Assistance'!C28+'ECF Assistance'!C28</f>
        <v>201403852</v>
      </c>
      <c r="D28" s="78">
        <f>'SFAG Assistance'!D28+'Contingency Assistance'!D28+'ECF Assistance'!D28</f>
        <v>0</v>
      </c>
      <c r="E28" s="78">
        <f>'SFAG Assistance'!E28+'Contingency Assistance'!E28+'ECF Assistance'!E28</f>
        <v>0</v>
      </c>
      <c r="F28" s="78">
        <f>'SFAG Assistance'!F28+'Contingency Assistance'!F28+'ECF Assistance'!F28</f>
        <v>0</v>
      </c>
    </row>
    <row r="29" spans="1:6">
      <c r="A29" s="385" t="s">
        <v>34</v>
      </c>
      <c r="B29" s="78">
        <f t="shared" si="0"/>
        <v>49100172</v>
      </c>
      <c r="C29" s="78">
        <f>'SFAG Assistance'!C29+'Contingency Assistance'!C29+'ECF Assistance'!C29</f>
        <v>49100172</v>
      </c>
      <c r="D29" s="78">
        <f>'SFAG Assistance'!D29+'Contingency Assistance'!D29+'ECF Assistance'!D29</f>
        <v>0</v>
      </c>
      <c r="E29" s="78">
        <f>'SFAG Assistance'!E29+'Contingency Assistance'!E29+'ECF Assistance'!E29</f>
        <v>0</v>
      </c>
      <c r="F29" s="78">
        <f>'SFAG Assistance'!F29+'Contingency Assistance'!F29+'ECF Assistance'!F29</f>
        <v>0</v>
      </c>
    </row>
    <row r="30" spans="1:6">
      <c r="A30" s="385" t="s">
        <v>35</v>
      </c>
      <c r="B30" s="78">
        <f t="shared" si="0"/>
        <v>22373670</v>
      </c>
      <c r="C30" s="78">
        <f>'SFAG Assistance'!C30+'Contingency Assistance'!C30+'ECF Assistance'!C30</f>
        <v>12022394</v>
      </c>
      <c r="D30" s="78">
        <f>'SFAG Assistance'!D30+'Contingency Assistance'!D30+'ECF Assistance'!D30</f>
        <v>0</v>
      </c>
      <c r="E30" s="78">
        <f>'SFAG Assistance'!E30+'Contingency Assistance'!E30+'ECF Assistance'!E30</f>
        <v>10351276</v>
      </c>
      <c r="F30" s="78">
        <f>'SFAG Assistance'!F30+'Contingency Assistance'!F30+'ECF Assistance'!F30</f>
        <v>0</v>
      </c>
    </row>
    <row r="31" spans="1:6">
      <c r="A31" s="385" t="s">
        <v>36</v>
      </c>
      <c r="B31" s="78">
        <f t="shared" si="0"/>
        <v>1253790</v>
      </c>
      <c r="C31" s="78">
        <f>'SFAG Assistance'!C31+'Contingency Assistance'!C31+'ECF Assistance'!C31</f>
        <v>1253790</v>
      </c>
      <c r="D31" s="78">
        <f>'SFAG Assistance'!D31+'Contingency Assistance'!D31+'ECF Assistance'!D31</f>
        <v>0</v>
      </c>
      <c r="E31" s="78">
        <f>'SFAG Assistance'!E31+'Contingency Assistance'!E31+'ECF Assistance'!E31</f>
        <v>0</v>
      </c>
      <c r="F31" s="78">
        <f>'SFAG Assistance'!F31+'Contingency Assistance'!F31+'ECF Assistance'!F31</f>
        <v>0</v>
      </c>
    </row>
    <row r="32" spans="1:6">
      <c r="A32" s="385" t="s">
        <v>37</v>
      </c>
      <c r="B32" s="78">
        <f t="shared" si="0"/>
        <v>18036440</v>
      </c>
      <c r="C32" s="78">
        <f>'SFAG Assistance'!C32+'Contingency Assistance'!C32+'ECF Assistance'!C32</f>
        <v>15617798</v>
      </c>
      <c r="D32" s="78">
        <f>'SFAG Assistance'!D32+'Contingency Assistance'!D32+'ECF Assistance'!D32</f>
        <v>0</v>
      </c>
      <c r="E32" s="78">
        <f>'SFAG Assistance'!E32+'Contingency Assistance'!E32+'ECF Assistance'!E32</f>
        <v>0</v>
      </c>
      <c r="F32" s="78">
        <f>'SFAG Assistance'!F32+'Contingency Assistance'!F32+'ECF Assistance'!F32</f>
        <v>2418642</v>
      </c>
    </row>
    <row r="33" spans="1:6">
      <c r="A33" s="385" t="s">
        <v>38</v>
      </c>
      <c r="B33" s="78">
        <f t="shared" si="0"/>
        <v>17128825</v>
      </c>
      <c r="C33" s="78">
        <f>'SFAG Assistance'!C33+'Contingency Assistance'!C33+'ECF Assistance'!C33</f>
        <v>17128825</v>
      </c>
      <c r="D33" s="78">
        <f>'SFAG Assistance'!D33+'Contingency Assistance'!D33+'ECF Assistance'!D33</f>
        <v>0</v>
      </c>
      <c r="E33" s="78">
        <f>'SFAG Assistance'!E33+'Contingency Assistance'!E33+'ECF Assistance'!E33</f>
        <v>0</v>
      </c>
      <c r="F33" s="78">
        <f>'SFAG Assistance'!F33+'Contingency Assistance'!F33+'ECF Assistance'!F33</f>
        <v>0</v>
      </c>
    </row>
    <row r="34" spans="1:6">
      <c r="A34" s="385" t="s">
        <v>39</v>
      </c>
      <c r="B34" s="78">
        <f t="shared" si="0"/>
        <v>22379617</v>
      </c>
      <c r="C34" s="78">
        <f>'SFAG Assistance'!C34+'Contingency Assistance'!C34+'ECF Assistance'!C34</f>
        <v>21765697</v>
      </c>
      <c r="D34" s="78">
        <f>'SFAG Assistance'!D34+'Contingency Assistance'!D34+'ECF Assistance'!D34</f>
        <v>0</v>
      </c>
      <c r="E34" s="78">
        <f>'SFAG Assistance'!E34+'Contingency Assistance'!E34+'ECF Assistance'!E34</f>
        <v>613920</v>
      </c>
      <c r="F34" s="78">
        <f>'SFAG Assistance'!F34+'Contingency Assistance'!F34+'ECF Assistance'!F34</f>
        <v>0</v>
      </c>
    </row>
    <row r="35" spans="1:6">
      <c r="A35" s="385" t="s">
        <v>40</v>
      </c>
      <c r="B35" s="78">
        <f t="shared" si="0"/>
        <v>17704737</v>
      </c>
      <c r="C35" s="78">
        <f>'SFAG Assistance'!C35+'Contingency Assistance'!C35+'ECF Assistance'!C35</f>
        <v>10787736</v>
      </c>
      <c r="D35" s="78">
        <f>'SFAG Assistance'!D35+'Contingency Assistance'!D35+'ECF Assistance'!D35</f>
        <v>0</v>
      </c>
      <c r="E35" s="78">
        <f>'SFAG Assistance'!E35+'Contingency Assistance'!E35+'ECF Assistance'!E35</f>
        <v>0</v>
      </c>
      <c r="F35" s="78">
        <f>'SFAG Assistance'!F35+'Contingency Assistance'!F35+'ECF Assistance'!F35</f>
        <v>6917001</v>
      </c>
    </row>
    <row r="36" spans="1:6">
      <c r="A36" s="385" t="s">
        <v>41</v>
      </c>
      <c r="B36" s="78">
        <f t="shared" si="0"/>
        <v>131651230</v>
      </c>
      <c r="C36" s="78">
        <f>'SFAG Assistance'!C36+'Contingency Assistance'!C36+'ECF Assistance'!C36</f>
        <v>128525935</v>
      </c>
      <c r="D36" s="78">
        <f>'SFAG Assistance'!D36+'Contingency Assistance'!D36+'ECF Assistance'!D36</f>
        <v>-5000000</v>
      </c>
      <c r="E36" s="78">
        <f>'SFAG Assistance'!E36+'Contingency Assistance'!E36+'ECF Assistance'!E36</f>
        <v>8125295</v>
      </c>
      <c r="F36" s="78">
        <f>'SFAG Assistance'!F36+'Contingency Assistance'!F36+'ECF Assistance'!F36</f>
        <v>0</v>
      </c>
    </row>
    <row r="37" spans="1:6">
      <c r="A37" s="385" t="s">
        <v>42</v>
      </c>
      <c r="B37" s="78">
        <f t="shared" si="0"/>
        <v>63832526</v>
      </c>
      <c r="C37" s="78">
        <f>'SFAG Assistance'!C37+'Contingency Assistance'!C37+'ECF Assistance'!C37</f>
        <v>63804831</v>
      </c>
      <c r="D37" s="78">
        <f>'SFAG Assistance'!D37+'Contingency Assistance'!D37+'ECF Assistance'!D37</f>
        <v>0</v>
      </c>
      <c r="E37" s="78">
        <f>'SFAG Assistance'!E37+'Contingency Assistance'!E37+'ECF Assistance'!E37</f>
        <v>27695</v>
      </c>
      <c r="F37" s="78">
        <f>'SFAG Assistance'!F37+'Contingency Assistance'!F37+'ECF Assistance'!F37</f>
        <v>0</v>
      </c>
    </row>
    <row r="38" spans="1:6">
      <c r="A38" s="385" t="s">
        <v>43</v>
      </c>
      <c r="B38" s="78">
        <f t="shared" si="0"/>
        <v>1198111020</v>
      </c>
      <c r="C38" s="78">
        <f>'SFAG Assistance'!C38+'Contingency Assistance'!C38+'ECF Assistance'!C38</f>
        <v>1068439252</v>
      </c>
      <c r="D38" s="78">
        <f>'SFAG Assistance'!D38+'Contingency Assistance'!D38+'ECF Assistance'!D38</f>
        <v>0</v>
      </c>
      <c r="E38" s="78">
        <f>'SFAG Assistance'!E38+'Contingency Assistance'!E38+'ECF Assistance'!E38</f>
        <v>0</v>
      </c>
      <c r="F38" s="78">
        <f>'SFAG Assistance'!F38+'Contingency Assistance'!F38+'ECF Assistance'!F38</f>
        <v>129671768</v>
      </c>
    </row>
    <row r="39" spans="1:6">
      <c r="A39" s="385" t="s">
        <v>44</v>
      </c>
      <c r="B39" s="78">
        <f t="shared" si="0"/>
        <v>64597171</v>
      </c>
      <c r="C39" s="78">
        <f>'SFAG Assistance'!C39+'Contingency Assistance'!C39+'ECF Assistance'!C39</f>
        <v>64193119</v>
      </c>
      <c r="D39" s="78">
        <f>'SFAG Assistance'!D39+'Contingency Assistance'!D39+'ECF Assistance'!D39</f>
        <v>0</v>
      </c>
      <c r="E39" s="78">
        <f>'SFAG Assistance'!E39+'Contingency Assistance'!E39+'ECF Assistance'!E39</f>
        <v>0</v>
      </c>
      <c r="F39" s="78">
        <f>'SFAG Assistance'!F39+'Contingency Assistance'!F39+'ECF Assistance'!F39</f>
        <v>404052</v>
      </c>
    </row>
    <row r="40" spans="1:6">
      <c r="A40" s="385" t="s">
        <v>45</v>
      </c>
      <c r="B40" s="78">
        <f t="shared" si="0"/>
        <v>14140806</v>
      </c>
      <c r="C40" s="78">
        <f>'SFAG Assistance'!C40+'Contingency Assistance'!C40+'ECF Assistance'!C40</f>
        <v>276718</v>
      </c>
      <c r="D40" s="78">
        <f>'SFAG Assistance'!D40+'Contingency Assistance'!D40+'ECF Assistance'!D40</f>
        <v>0</v>
      </c>
      <c r="E40" s="78">
        <f>'SFAG Assistance'!E40+'Contingency Assistance'!E40+'ECF Assistance'!E40</f>
        <v>1174490</v>
      </c>
      <c r="F40" s="78">
        <f>'SFAG Assistance'!F40+'Contingency Assistance'!F40+'ECF Assistance'!F40</f>
        <v>12689598</v>
      </c>
    </row>
    <row r="41" spans="1:6">
      <c r="A41" s="385" t="s">
        <v>46</v>
      </c>
      <c r="B41" s="78">
        <f t="shared" si="0"/>
        <v>225684987</v>
      </c>
      <c r="C41" s="78">
        <f>'SFAG Assistance'!C41+'Contingency Assistance'!C41+'ECF Assistance'!C41</f>
        <v>221290156</v>
      </c>
      <c r="D41" s="78">
        <f>'SFAG Assistance'!D41+'Contingency Assistance'!D41+'ECF Assistance'!D41</f>
        <v>0</v>
      </c>
      <c r="E41" s="78">
        <f>'SFAG Assistance'!E41+'Contingency Assistance'!E41+'ECF Assistance'!E41</f>
        <v>4394831</v>
      </c>
      <c r="F41" s="78">
        <f>'SFAG Assistance'!F41+'Contingency Assistance'!F41+'ECF Assistance'!F41</f>
        <v>0</v>
      </c>
    </row>
    <row r="42" spans="1:6">
      <c r="A42" s="385" t="s">
        <v>47</v>
      </c>
      <c r="B42" s="78">
        <f t="shared" si="0"/>
        <v>33778188</v>
      </c>
      <c r="C42" s="78">
        <f>'SFAG Assistance'!C42+'Contingency Assistance'!C42+'ECF Assistance'!C42</f>
        <v>10363425</v>
      </c>
      <c r="D42" s="78">
        <f>'SFAG Assistance'!D42+'Contingency Assistance'!D42+'ECF Assistance'!D42</f>
        <v>-40174</v>
      </c>
      <c r="E42" s="78">
        <f>'SFAG Assistance'!E42+'Contingency Assistance'!E42+'ECF Assistance'!E42</f>
        <v>13250411</v>
      </c>
      <c r="F42" s="78">
        <f>'SFAG Assistance'!F42+'Contingency Assistance'!F42+'ECF Assistance'!F42</f>
        <v>10204526</v>
      </c>
    </row>
    <row r="43" spans="1:6">
      <c r="A43" s="385" t="s">
        <v>48</v>
      </c>
      <c r="B43" s="78">
        <f t="shared" si="0"/>
        <v>95435568</v>
      </c>
      <c r="C43" s="78">
        <f>'SFAG Assistance'!C43+'Contingency Assistance'!C43+'ECF Assistance'!C43</f>
        <v>84543932</v>
      </c>
      <c r="D43" s="78">
        <f>'SFAG Assistance'!D43+'Contingency Assistance'!D43+'ECF Assistance'!D43</f>
        <v>572655</v>
      </c>
      <c r="E43" s="78">
        <f>'SFAG Assistance'!E43+'Contingency Assistance'!E43+'ECF Assistance'!E43</f>
        <v>722826</v>
      </c>
      <c r="F43" s="78">
        <f>'SFAG Assistance'!F43+'Contingency Assistance'!F43+'ECF Assistance'!F43</f>
        <v>9596155</v>
      </c>
    </row>
    <row r="44" spans="1:6">
      <c r="A44" s="385" t="s">
        <v>49</v>
      </c>
      <c r="B44" s="78">
        <f t="shared" si="0"/>
        <v>254277894</v>
      </c>
      <c r="C44" s="78">
        <f>'SFAG Assistance'!C44+'Contingency Assistance'!C44+'ECF Assistance'!C44</f>
        <v>245945087</v>
      </c>
      <c r="D44" s="78">
        <f>'SFAG Assistance'!D44+'Contingency Assistance'!D44+'ECF Assistance'!D44</f>
        <v>0</v>
      </c>
      <c r="E44" s="78">
        <f>'SFAG Assistance'!E44+'Contingency Assistance'!E44+'ECF Assistance'!E44</f>
        <v>8332807</v>
      </c>
      <c r="F44" s="78">
        <f>'SFAG Assistance'!F44+'Contingency Assistance'!F44+'ECF Assistance'!F44</f>
        <v>0</v>
      </c>
    </row>
    <row r="45" spans="1:6">
      <c r="A45" s="385" t="s">
        <v>50</v>
      </c>
      <c r="B45" s="78">
        <f t="shared" si="0"/>
        <v>37443599</v>
      </c>
      <c r="C45" s="78">
        <f>'SFAG Assistance'!C45+'Contingency Assistance'!C45+'ECF Assistance'!C45</f>
        <v>36380456</v>
      </c>
      <c r="D45" s="78">
        <f>'SFAG Assistance'!D45+'Contingency Assistance'!D45+'ECF Assistance'!D45</f>
        <v>901234</v>
      </c>
      <c r="E45" s="78">
        <f>'SFAG Assistance'!E45+'Contingency Assistance'!E45+'ECF Assistance'!E45</f>
        <v>161909</v>
      </c>
      <c r="F45" s="78">
        <f>'SFAG Assistance'!F45+'Contingency Assistance'!F45+'ECF Assistance'!F45</f>
        <v>0</v>
      </c>
    </row>
    <row r="46" spans="1:6">
      <c r="A46" s="385" t="s">
        <v>51</v>
      </c>
      <c r="B46" s="78">
        <f t="shared" si="0"/>
        <v>32296326</v>
      </c>
      <c r="C46" s="78">
        <f>'SFAG Assistance'!C46+'Contingency Assistance'!C46+'ECF Assistance'!C46</f>
        <v>30315212</v>
      </c>
      <c r="D46" s="78">
        <f>'SFAG Assistance'!D46+'Contingency Assistance'!D46+'ECF Assistance'!D46</f>
        <v>0</v>
      </c>
      <c r="E46" s="78">
        <f>'SFAG Assistance'!E46+'Contingency Assistance'!E46+'ECF Assistance'!E46</f>
        <v>1981114</v>
      </c>
      <c r="F46" s="78">
        <f>'SFAG Assistance'!F46+'Contingency Assistance'!F46+'ECF Assistance'!F46</f>
        <v>0</v>
      </c>
    </row>
    <row r="47" spans="1:6">
      <c r="A47" s="385" t="s">
        <v>52</v>
      </c>
      <c r="B47" s="78">
        <f t="shared" si="0"/>
        <v>13434382</v>
      </c>
      <c r="C47" s="78">
        <f>'SFAG Assistance'!C47+'Contingency Assistance'!C47+'ECF Assistance'!C47</f>
        <v>8675813</v>
      </c>
      <c r="D47" s="78">
        <f>'SFAG Assistance'!D47+'Contingency Assistance'!D47+'ECF Assistance'!D47</f>
        <v>0</v>
      </c>
      <c r="E47" s="78">
        <f>'SFAG Assistance'!E47+'Contingency Assistance'!E47+'ECF Assistance'!E47</f>
        <v>0</v>
      </c>
      <c r="F47" s="78">
        <f>'SFAG Assistance'!F47+'Contingency Assistance'!F47+'ECF Assistance'!F47</f>
        <v>4758569</v>
      </c>
    </row>
    <row r="48" spans="1:6">
      <c r="A48" s="385" t="s">
        <v>53</v>
      </c>
      <c r="B48" s="78">
        <f t="shared" si="0"/>
        <v>149594171</v>
      </c>
      <c r="C48" s="78">
        <f>'SFAG Assistance'!C48+'Contingency Assistance'!C48+'ECF Assistance'!C48</f>
        <v>118403257</v>
      </c>
      <c r="D48" s="78">
        <f>'SFAG Assistance'!D48+'Contingency Assistance'!D48+'ECF Assistance'!D48</f>
        <v>31190914</v>
      </c>
      <c r="E48" s="78">
        <f>'SFAG Assistance'!E48+'Contingency Assistance'!E48+'ECF Assistance'!E48</f>
        <v>0</v>
      </c>
      <c r="F48" s="78">
        <f>'SFAG Assistance'!F48+'Contingency Assistance'!F48+'ECF Assistance'!F48</f>
        <v>0</v>
      </c>
    </row>
    <row r="49" spans="1:6">
      <c r="A49" s="385" t="s">
        <v>54</v>
      </c>
      <c r="B49" s="78">
        <f t="shared" si="0"/>
        <v>85708256</v>
      </c>
      <c r="C49" s="78">
        <f>'SFAG Assistance'!C49+'Contingency Assistance'!C49+'ECF Assistance'!C49</f>
        <v>29714525</v>
      </c>
      <c r="D49" s="78">
        <f>'SFAG Assistance'!D49+'Contingency Assistance'!D49+'ECF Assistance'!D49</f>
        <v>0</v>
      </c>
      <c r="E49" s="78">
        <f>'SFAG Assistance'!E49+'Contingency Assistance'!E49+'ECF Assistance'!E49</f>
        <v>242932</v>
      </c>
      <c r="F49" s="78">
        <f>'SFAG Assistance'!F49+'Contingency Assistance'!F49+'ECF Assistance'!F49</f>
        <v>55750799</v>
      </c>
    </row>
    <row r="50" spans="1:6">
      <c r="A50" s="385" t="s">
        <v>55</v>
      </c>
      <c r="B50" s="78">
        <f t="shared" si="0"/>
        <v>28588694</v>
      </c>
      <c r="C50" s="78">
        <f>'SFAG Assistance'!C50+'Contingency Assistance'!C50+'ECF Assistance'!C50</f>
        <v>25311705</v>
      </c>
      <c r="D50" s="78">
        <f>'SFAG Assistance'!D50+'Contingency Assistance'!D50+'ECF Assistance'!D50</f>
        <v>3000000</v>
      </c>
      <c r="E50" s="78">
        <f>'SFAG Assistance'!E50+'Contingency Assistance'!E50+'ECF Assistance'!E50</f>
        <v>276989</v>
      </c>
      <c r="F50" s="78">
        <f>'SFAG Assistance'!F50+'Contingency Assistance'!F50+'ECF Assistance'!F50</f>
        <v>0</v>
      </c>
    </row>
    <row r="51" spans="1:6">
      <c r="A51" s="385" t="s">
        <v>56</v>
      </c>
      <c r="B51" s="78">
        <f t="shared" si="0"/>
        <v>8389138</v>
      </c>
      <c r="C51" s="78">
        <f>'SFAG Assistance'!C51+'Contingency Assistance'!C51+'ECF Assistance'!C51</f>
        <v>3588074</v>
      </c>
      <c r="D51" s="78">
        <f>'SFAG Assistance'!D51+'Contingency Assistance'!D51+'ECF Assistance'!D51</f>
        <v>0</v>
      </c>
      <c r="E51" s="78">
        <f>'SFAG Assistance'!E51+'Contingency Assistance'!E51+'ECF Assistance'!E51</f>
        <v>2387165</v>
      </c>
      <c r="F51" s="78">
        <f>'SFAG Assistance'!F51+'Contingency Assistance'!F51+'ECF Assistance'!F51</f>
        <v>2413899</v>
      </c>
    </row>
    <row r="52" spans="1:6">
      <c r="A52" s="385" t="s">
        <v>57</v>
      </c>
      <c r="B52" s="78">
        <f t="shared" si="0"/>
        <v>46307310</v>
      </c>
      <c r="C52" s="78">
        <f>'SFAG Assistance'!C52+'Contingency Assistance'!C52+'ECF Assistance'!C52</f>
        <v>46307310</v>
      </c>
      <c r="D52" s="78">
        <f>'SFAG Assistance'!D52+'Contingency Assistance'!D52+'ECF Assistance'!D52</f>
        <v>0</v>
      </c>
      <c r="E52" s="78">
        <f>'SFAG Assistance'!E52+'Contingency Assistance'!E52+'ECF Assistance'!E52</f>
        <v>0</v>
      </c>
      <c r="F52" s="78">
        <f>'SFAG Assistance'!F52+'Contingency Assistance'!F52+'ECF Assistance'!F52</f>
        <v>0</v>
      </c>
    </row>
    <row r="53" spans="1:6">
      <c r="A53" s="385" t="s">
        <v>58</v>
      </c>
      <c r="B53" s="78">
        <f t="shared" si="0"/>
        <v>209596889</v>
      </c>
      <c r="C53" s="78">
        <f>'SFAG Assistance'!C53+'Contingency Assistance'!C53+'ECF Assistance'!C53</f>
        <v>209596889</v>
      </c>
      <c r="D53" s="78">
        <f>'SFAG Assistance'!D53+'Contingency Assistance'!D53+'ECF Assistance'!D53</f>
        <v>0</v>
      </c>
      <c r="E53" s="78">
        <f>'SFAG Assistance'!E53+'Contingency Assistance'!E53+'ECF Assistance'!E53</f>
        <v>0</v>
      </c>
      <c r="F53" s="78">
        <f>'SFAG Assistance'!F53+'Contingency Assistance'!F53+'ECF Assistance'!F53</f>
        <v>0</v>
      </c>
    </row>
    <row r="54" spans="1:6">
      <c r="A54" s="385" t="s">
        <v>59</v>
      </c>
      <c r="B54" s="78">
        <f t="shared" si="0"/>
        <v>46661981</v>
      </c>
      <c r="C54" s="78">
        <f>'SFAG Assistance'!C54+'Contingency Assistance'!C54+'ECF Assistance'!C54</f>
        <v>12649035</v>
      </c>
      <c r="D54" s="78">
        <f>'SFAG Assistance'!D54+'Contingency Assistance'!D54+'ECF Assistance'!D54</f>
        <v>1983513</v>
      </c>
      <c r="E54" s="78">
        <f>'SFAG Assistance'!E54+'Contingency Assistance'!E54+'ECF Assistance'!E54</f>
        <v>21489116</v>
      </c>
      <c r="F54" s="78">
        <f>'SFAG Assistance'!F54+'Contingency Assistance'!F54+'ECF Assistance'!F54</f>
        <v>10540317</v>
      </c>
    </row>
    <row r="55" spans="1:6">
      <c r="A55" s="385" t="s">
        <v>60</v>
      </c>
      <c r="B55" s="78">
        <f t="shared" si="0"/>
        <v>69454804</v>
      </c>
      <c r="C55" s="78">
        <f>'SFAG Assistance'!C55+'Contingency Assistance'!C55+'ECF Assistance'!C55</f>
        <v>69454804</v>
      </c>
      <c r="D55" s="78">
        <f>'SFAG Assistance'!D55+'Contingency Assistance'!D55+'ECF Assistance'!D55</f>
        <v>0</v>
      </c>
      <c r="E55" s="78">
        <f>'SFAG Assistance'!E55+'Contingency Assistance'!E55+'ECF Assistance'!E55</f>
        <v>0</v>
      </c>
      <c r="F55" s="78">
        <f>'SFAG Assistance'!F55+'Contingency Assistance'!F55+'ECF Assistance'!F55</f>
        <v>0</v>
      </c>
    </row>
    <row r="56" spans="1:6">
      <c r="A56" s="385" t="s">
        <v>61</v>
      </c>
      <c r="B56" s="78">
        <f t="shared" si="0"/>
        <v>2221277</v>
      </c>
      <c r="C56" s="78">
        <f>'SFAG Assistance'!C56+'Contingency Assistance'!C56+'ECF Assistance'!C56</f>
        <v>2221277</v>
      </c>
      <c r="D56" s="78">
        <f>'SFAG Assistance'!D56+'Contingency Assistance'!D56+'ECF Assistance'!D56</f>
        <v>0</v>
      </c>
      <c r="E56" s="78">
        <f>'SFAG Assistance'!E56+'Contingency Assistance'!E56+'ECF Assistance'!E56</f>
        <v>0</v>
      </c>
      <c r="F56" s="78">
        <f>'SFAG Assistance'!F56+'Contingency Assistance'!F56+'ECF Assistance'!F56</f>
        <v>0</v>
      </c>
    </row>
  </sheetData>
  <mergeCells count="2">
    <mergeCell ref="A1:F1"/>
    <mergeCell ref="A2:A4"/>
  </mergeCells>
  <pageMargins left="0.7" right="0.7" top="0.75" bottom="0.75" header="0.3" footer="0.3"/>
  <pageSetup scale="83" orientation="portrait" r:id="rId1"/>
</worksheet>
</file>

<file path=xl/worksheets/sheet18.xml><?xml version="1.0" encoding="utf-8"?>
<worksheet xmlns="http://schemas.openxmlformats.org/spreadsheetml/2006/main" xmlns:r="http://schemas.openxmlformats.org/officeDocument/2006/relationships">
  <sheetPr codeName="Sheet50">
    <pageSetUpPr fitToPage="1"/>
  </sheetPr>
  <dimension ref="A1:O56"/>
  <sheetViews>
    <sheetView workbookViewId="0">
      <selection activeCell="D10" sqref="D10"/>
    </sheetView>
  </sheetViews>
  <sheetFormatPr defaultRowHeight="15"/>
  <cols>
    <col min="1" max="1" width="20.7109375" bestFit="1" customWidth="1"/>
    <col min="2" max="4" width="16.85546875" bestFit="1" customWidth="1"/>
    <col min="5" max="5" width="16.42578125" customWidth="1"/>
    <col min="6" max="6" width="15.28515625" bestFit="1" customWidth="1"/>
    <col min="7" max="7" width="16.85546875" bestFit="1" customWidth="1"/>
    <col min="8" max="8" width="12.7109375" customWidth="1"/>
    <col min="9" max="9" width="15.28515625" bestFit="1" customWidth="1"/>
    <col min="10" max="10" width="14" bestFit="1" customWidth="1"/>
    <col min="11" max="11" width="14.28515625" bestFit="1" customWidth="1"/>
    <col min="12" max="12" width="15.7109375" bestFit="1" customWidth="1"/>
    <col min="13" max="13" width="14" bestFit="1" customWidth="1"/>
    <col min="14" max="15" width="15.7109375" bestFit="1" customWidth="1"/>
  </cols>
  <sheetData>
    <row r="1" spans="1:15">
      <c r="A1" s="547" t="s">
        <v>210</v>
      </c>
      <c r="B1" s="547"/>
      <c r="C1" s="547"/>
      <c r="D1" s="547"/>
      <c r="E1" s="547"/>
      <c r="F1" s="547"/>
      <c r="G1" s="547"/>
      <c r="H1" s="547"/>
      <c r="I1" s="547"/>
      <c r="J1" s="547"/>
      <c r="K1" s="547"/>
      <c r="L1" s="547"/>
      <c r="M1" s="547"/>
      <c r="N1" s="547"/>
      <c r="O1" s="547"/>
    </row>
    <row r="2" spans="1:15">
      <c r="A2" s="551" t="s">
        <v>10</v>
      </c>
      <c r="B2" s="257"/>
      <c r="C2" s="257"/>
      <c r="D2" s="257"/>
      <c r="E2" s="257"/>
      <c r="F2" s="257"/>
      <c r="G2" s="257"/>
      <c r="H2" s="257"/>
      <c r="I2" s="257"/>
      <c r="J2" s="257"/>
      <c r="K2" s="257"/>
      <c r="L2" s="257"/>
      <c r="M2" s="257"/>
      <c r="N2" s="257"/>
      <c r="O2" s="257"/>
    </row>
    <row r="3" spans="1:15" ht="45">
      <c r="A3" s="551"/>
      <c r="B3" s="257" t="s">
        <v>65</v>
      </c>
      <c r="C3" s="257" t="s">
        <v>78</v>
      </c>
      <c r="D3" s="257" t="s">
        <v>63</v>
      </c>
      <c r="E3" s="257" t="s">
        <v>64</v>
      </c>
      <c r="F3" s="257" t="s">
        <v>79</v>
      </c>
      <c r="G3" s="257" t="s">
        <v>67</v>
      </c>
      <c r="H3" s="257" t="s">
        <v>80</v>
      </c>
      <c r="I3" s="257" t="s">
        <v>81</v>
      </c>
      <c r="J3" s="257" t="s">
        <v>82</v>
      </c>
      <c r="K3" s="257" t="s">
        <v>89</v>
      </c>
      <c r="L3" s="257" t="s">
        <v>88</v>
      </c>
      <c r="M3" s="257" t="s">
        <v>68</v>
      </c>
      <c r="N3" s="257" t="s">
        <v>104</v>
      </c>
      <c r="O3" s="257" t="s">
        <v>69</v>
      </c>
    </row>
    <row r="4" spans="1:15">
      <c r="A4" s="551"/>
      <c r="B4" s="3"/>
      <c r="C4" s="3"/>
      <c r="D4" s="3"/>
      <c r="E4" s="3"/>
      <c r="F4" s="3"/>
      <c r="G4" s="3"/>
      <c r="H4" s="3"/>
      <c r="I4" s="257"/>
      <c r="J4" s="3"/>
      <c r="K4" s="3"/>
      <c r="L4" s="3"/>
      <c r="M4" s="3"/>
      <c r="N4" s="3"/>
      <c r="O4" s="3"/>
    </row>
    <row r="5" spans="1:15">
      <c r="A5" s="386" t="s">
        <v>77</v>
      </c>
      <c r="B5" s="78">
        <f>IF(SUM(B6:B56)='SFAG Non-Assistance'!B5+'Contingency Non-Assistance'!B5+'ECF-Non-Assistance'!B5,SUM(B6:B56),"ERROR")</f>
        <v>8308699940</v>
      </c>
      <c r="C5" s="78">
        <f>IF(SUM(C6:C56)='SFAG Non-Assistance'!C5+'Contingency Non-Assistance'!C5+'ECF-Non-Assistance'!C5,SUM(C6:C56),"ERROR")</f>
        <v>1627045948</v>
      </c>
      <c r="D5" s="78">
        <f>IF(SUM(D6:D56)='SFAG Non-Assistance'!D5+'Contingency Non-Assistance'!D5+'ECF-Non-Assistance'!D5,SUM(D6:D56),"ERROR")</f>
        <v>1129404058</v>
      </c>
      <c r="E5" s="78">
        <f>IF(SUM(E6:E56)='SFAG Non-Assistance'!E5+'Contingency Non-Assistance'!E5+'ECF-Non-Assistance'!E5,SUM(E6:E56),"ERROR")</f>
        <v>134374191</v>
      </c>
      <c r="F5" s="78">
        <f>IF(SUM(F6:F56)='SFAG Non-Assistance'!F5+'Contingency Non-Assistance'!F5+'ECF-Non-Assistance'!F5,SUM(F6:F56),"ERROR")</f>
        <v>1494802</v>
      </c>
      <c r="G5" s="78">
        <f>IF(SUM(G6:G56)='SFAG Non-Assistance'!G5+'Contingency Non-Assistance'!G5+'ECF-Non-Assistance'!G5,SUM(G6:G56),"ERROR")</f>
        <v>110624591</v>
      </c>
      <c r="H5" s="78">
        <f>IF(SUM(H6:H56)='SFAG Non-Assistance'!H5+'Contingency Non-Assistance'!H5+'ECF-Non-Assistance'!H5,SUM(H6:H56),"ERROR")</f>
        <v>0</v>
      </c>
      <c r="I5" s="78">
        <f>IF(SUM(I6:I56)='SFAG Non-Assistance'!I5+'Contingency Non-Assistance'!I5+'ECF-Non-Assistance'!I5,SUM(I6:I56),"ERROR")</f>
        <v>204896184</v>
      </c>
      <c r="J5" s="78">
        <f>IF(SUM(J6:J56)='SFAG Non-Assistance'!J5+'Contingency Non-Assistance'!J5+'ECF-Non-Assistance'!J5,SUM(J6:J56),"ERROR")</f>
        <v>557409113</v>
      </c>
      <c r="K5" s="78">
        <f>IF(SUM(K6:K56)='SFAG Non-Assistance'!K5+'Contingency Non-Assistance'!K5+'ECF-Non-Assistance'!K5,SUM(K6:K56),"ERROR")</f>
        <v>262453772</v>
      </c>
      <c r="L5" s="78">
        <f>IF(SUM(L6:L56)='SFAG Non-Assistance'!L5+'Contingency Non-Assistance'!L5+'ECF-Non-Assistance'!L5,SUM(L6:L56),"ERROR")</f>
        <v>1230010558</v>
      </c>
      <c r="M5" s="78">
        <f>IF(SUM(M6:M56)='SFAG Non-Assistance'!M5+'Contingency Non-Assistance'!M5+'ECF-Non-Assistance'!M5,SUM(M6:M56),"ERROR")</f>
        <v>166858453</v>
      </c>
      <c r="N5" s="78">
        <f>IF(SUM(N6:N56)='SFAG Non-Assistance'!N5+'Contingency Non-Assistance'!N5+'ECF-Non-Assistance'!N5,SUM(N6:N56),"ERROR")</f>
        <v>903719320</v>
      </c>
      <c r="O5" s="78">
        <f>IF(SUM(O6:O56)='SFAG Non-Assistance'!O5+'Contingency Non-Assistance'!O5+'ECF-Non-Assistance'!O5,SUM(O6:O56),"ERROR")</f>
        <v>1980408950</v>
      </c>
    </row>
    <row r="6" spans="1:15">
      <c r="A6" s="93" t="s">
        <v>11</v>
      </c>
      <c r="B6" s="78">
        <f>SUM(C6:O6)</f>
        <v>36555338</v>
      </c>
      <c r="C6" s="78">
        <f>'SFAG Non-Assistance'!C6+'Contingency Non-Assistance'!C6+'ECF-Non-Assistance'!C6</f>
        <v>13266206</v>
      </c>
      <c r="D6" s="78">
        <f>'SFAG Non-Assistance'!D6+'Contingency Non-Assistance'!D6+'ECF-Non-Assistance'!D6</f>
        <v>0</v>
      </c>
      <c r="E6" s="78">
        <f>'SFAG Non-Assistance'!E6+'Contingency Non-Assistance'!E6+'ECF-Non-Assistance'!E6</f>
        <v>672311</v>
      </c>
      <c r="F6" s="78">
        <f>'SFAG Non-Assistance'!F6+'Contingency Non-Assistance'!F6+'ECF-Non-Assistance'!F6</f>
        <v>0</v>
      </c>
      <c r="G6" s="78">
        <f>'SFAG Non-Assistance'!G6+'Contingency Non-Assistance'!G6+'ECF-Non-Assistance'!G6</f>
        <v>0</v>
      </c>
      <c r="H6" s="78">
        <f>'SFAG Non-Assistance'!H6+'Contingency Non-Assistance'!H6+'ECF-Non-Assistance'!H6</f>
        <v>0</v>
      </c>
      <c r="I6" s="78">
        <f>'SFAG Non-Assistance'!I6+'Contingency Non-Assistance'!I6+'ECF-Non-Assistance'!I6</f>
        <v>233</v>
      </c>
      <c r="J6" s="78">
        <f>'SFAG Non-Assistance'!J6+'Contingency Non-Assistance'!J6+'ECF-Non-Assistance'!J6</f>
        <v>1419370</v>
      </c>
      <c r="K6" s="78">
        <f>'SFAG Non-Assistance'!K6+'Contingency Non-Assistance'!K6+'ECF-Non-Assistance'!K6</f>
        <v>980526</v>
      </c>
      <c r="L6" s="78">
        <f>'SFAG Non-Assistance'!L6+'Contingency Non-Assistance'!L6+'ECF-Non-Assistance'!L6</f>
        <v>7573455</v>
      </c>
      <c r="M6" s="78">
        <f>'SFAG Non-Assistance'!M6+'Contingency Non-Assistance'!M6+'ECF-Non-Assistance'!M6</f>
        <v>568834</v>
      </c>
      <c r="N6" s="78">
        <f>'SFAG Non-Assistance'!N6+'Contingency Non-Assistance'!N6+'ECF-Non-Assistance'!N6</f>
        <v>0</v>
      </c>
      <c r="O6" s="78">
        <f>'SFAG Non-Assistance'!O6+'Contingency Non-Assistance'!O6+'ECF-Non-Assistance'!O6</f>
        <v>12074403</v>
      </c>
    </row>
    <row r="7" spans="1:15">
      <c r="A7" s="81" t="s">
        <v>12</v>
      </c>
      <c r="B7" s="78">
        <f t="shared" ref="B7:B56" si="0">SUM(C7:O7)</f>
        <v>19243109</v>
      </c>
      <c r="C7" s="78">
        <f>'SFAG Non-Assistance'!C7+'Contingency Non-Assistance'!C7+'ECF-Non-Assistance'!C7</f>
        <v>9095619</v>
      </c>
      <c r="D7" s="78">
        <f>'SFAG Non-Assistance'!D7+'Contingency Non-Assistance'!D7+'ECF-Non-Assistance'!D7</f>
        <v>6487656</v>
      </c>
      <c r="E7" s="78">
        <f>'SFAG Non-Assistance'!E7+'Contingency Non-Assistance'!E7+'ECF-Non-Assistance'!E7</f>
        <v>144499</v>
      </c>
      <c r="F7" s="78">
        <f>'SFAG Non-Assistance'!F7+'Contingency Non-Assistance'!F7+'ECF-Non-Assistance'!F7</f>
        <v>0</v>
      </c>
      <c r="G7" s="78">
        <f>'SFAG Non-Assistance'!G7+'Contingency Non-Assistance'!G7+'ECF-Non-Assistance'!G7</f>
        <v>0</v>
      </c>
      <c r="H7" s="78">
        <f>'SFAG Non-Assistance'!H7+'Contingency Non-Assistance'!H7+'ECF-Non-Assistance'!H7</f>
        <v>0</v>
      </c>
      <c r="I7" s="78">
        <f>'SFAG Non-Assistance'!I7+'Contingency Non-Assistance'!I7+'ECF-Non-Assistance'!I7</f>
        <v>24267</v>
      </c>
      <c r="J7" s="78">
        <f>'SFAG Non-Assistance'!J7+'Contingency Non-Assistance'!J7+'ECF-Non-Assistance'!J7</f>
        <v>368035</v>
      </c>
      <c r="K7" s="78">
        <f>'SFAG Non-Assistance'!K7+'Contingency Non-Assistance'!K7+'ECF-Non-Assistance'!K7</f>
        <v>0</v>
      </c>
      <c r="L7" s="78">
        <f>'SFAG Non-Assistance'!L7+'Contingency Non-Assistance'!L7+'ECF-Non-Assistance'!L7</f>
        <v>2691804</v>
      </c>
      <c r="M7" s="78">
        <f>'SFAG Non-Assistance'!M7+'Contingency Non-Assistance'!M7+'ECF-Non-Assistance'!M7</f>
        <v>431229</v>
      </c>
      <c r="N7" s="78">
        <f>'SFAG Non-Assistance'!N7+'Contingency Non-Assistance'!N7+'ECF-Non-Assistance'!N7</f>
        <v>0</v>
      </c>
      <c r="O7" s="78">
        <f>'SFAG Non-Assistance'!O7+'Contingency Non-Assistance'!O7+'ECF-Non-Assistance'!O7</f>
        <v>0</v>
      </c>
    </row>
    <row r="8" spans="1:15">
      <c r="A8" s="81" t="s">
        <v>13</v>
      </c>
      <c r="B8" s="78">
        <f t="shared" si="0"/>
        <v>151419699</v>
      </c>
      <c r="C8" s="78">
        <f>'SFAG Non-Assistance'!C8+'Contingency Non-Assistance'!C8+'ECF-Non-Assistance'!C8</f>
        <v>8528032</v>
      </c>
      <c r="D8" s="78">
        <f>'SFAG Non-Assistance'!D8+'Contingency Non-Assistance'!D8+'ECF-Non-Assistance'!D8</f>
        <v>-11152220</v>
      </c>
      <c r="E8" s="78">
        <f>'SFAG Non-Assistance'!E8+'Contingency Non-Assistance'!E8+'ECF-Non-Assistance'!E8</f>
        <v>145122</v>
      </c>
      <c r="F8" s="78">
        <f>'SFAG Non-Assistance'!F8+'Contingency Non-Assistance'!F8+'ECF-Non-Assistance'!F8</f>
        <v>0</v>
      </c>
      <c r="G8" s="78">
        <f>'SFAG Non-Assistance'!G8+'Contingency Non-Assistance'!G8+'ECF-Non-Assistance'!G8</f>
        <v>0</v>
      </c>
      <c r="H8" s="78">
        <f>'SFAG Non-Assistance'!H8+'Contingency Non-Assistance'!H8+'ECF-Non-Assistance'!H8</f>
        <v>0</v>
      </c>
      <c r="I8" s="78">
        <f>'SFAG Non-Assistance'!I8+'Contingency Non-Assistance'!I8+'ECF-Non-Assistance'!I8</f>
        <v>8930317</v>
      </c>
      <c r="J8" s="78">
        <f>'SFAG Non-Assistance'!J8+'Contingency Non-Assistance'!J8+'ECF-Non-Assistance'!J8</f>
        <v>0</v>
      </c>
      <c r="K8" s="78">
        <f>'SFAG Non-Assistance'!K8+'Contingency Non-Assistance'!K8+'ECF-Non-Assistance'!K8</f>
        <v>0</v>
      </c>
      <c r="L8" s="78">
        <f>'SFAG Non-Assistance'!L8+'Contingency Non-Assistance'!L8+'ECF-Non-Assistance'!L8</f>
        <v>19141928</v>
      </c>
      <c r="M8" s="78">
        <f>'SFAG Non-Assistance'!M8+'Contingency Non-Assistance'!M8+'ECF-Non-Assistance'!M8</f>
        <v>2622331</v>
      </c>
      <c r="N8" s="78">
        <f>'SFAG Non-Assistance'!N8+'Contingency Non-Assistance'!N8+'ECF-Non-Assistance'!N8</f>
        <v>7772422</v>
      </c>
      <c r="O8" s="78">
        <f>'SFAG Non-Assistance'!O8+'Contingency Non-Assistance'!O8+'ECF-Non-Assistance'!O8</f>
        <v>115431767</v>
      </c>
    </row>
    <row r="9" spans="1:15">
      <c r="A9" s="82" t="s">
        <v>14</v>
      </c>
      <c r="B9" s="78">
        <f t="shared" si="0"/>
        <v>62068546</v>
      </c>
      <c r="C9" s="78">
        <f>'SFAG Non-Assistance'!C9+'Contingency Non-Assistance'!C9+'ECF-Non-Assistance'!C9</f>
        <v>32415053</v>
      </c>
      <c r="D9" s="78">
        <f>'SFAG Non-Assistance'!D9+'Contingency Non-Assistance'!D9+'ECF-Non-Assistance'!D9</f>
        <v>8809626</v>
      </c>
      <c r="E9" s="78">
        <f>'SFAG Non-Assistance'!E9+'Contingency Non-Assistance'!E9+'ECF-Non-Assistance'!E9</f>
        <v>3162014</v>
      </c>
      <c r="F9" s="78">
        <f>'SFAG Non-Assistance'!F9+'Contingency Non-Assistance'!F9+'ECF-Non-Assistance'!F9</f>
        <v>717331</v>
      </c>
      <c r="G9" s="78">
        <f>'SFAG Non-Assistance'!G9+'Contingency Non-Assistance'!G9+'ECF-Non-Assistance'!G9</f>
        <v>0</v>
      </c>
      <c r="H9" s="78">
        <f>'SFAG Non-Assistance'!H9+'Contingency Non-Assistance'!H9+'ECF-Non-Assistance'!H9</f>
        <v>0</v>
      </c>
      <c r="I9" s="78">
        <f>'SFAG Non-Assistance'!I9+'Contingency Non-Assistance'!I9+'ECF-Non-Assistance'!I9</f>
        <v>0</v>
      </c>
      <c r="J9" s="78">
        <f>'SFAG Non-Assistance'!J9+'Contingency Non-Assistance'!J9+'ECF-Non-Assistance'!J9</f>
        <v>522655</v>
      </c>
      <c r="K9" s="78">
        <f>'SFAG Non-Assistance'!K9+'Contingency Non-Assistance'!K9+'ECF-Non-Assistance'!K9</f>
        <v>2387773</v>
      </c>
      <c r="L9" s="78">
        <f>'SFAG Non-Assistance'!L9+'Contingency Non-Assistance'!L9+'ECF-Non-Assistance'!L9</f>
        <v>4995474</v>
      </c>
      <c r="M9" s="78">
        <f>'SFAG Non-Assistance'!M9+'Contingency Non-Assistance'!M9+'ECF-Non-Assistance'!M9</f>
        <v>1402035</v>
      </c>
      <c r="N9" s="78">
        <f>'SFAG Non-Assistance'!N9+'Contingency Non-Assistance'!N9+'ECF-Non-Assistance'!N9</f>
        <v>0</v>
      </c>
      <c r="O9" s="78">
        <f>'SFAG Non-Assistance'!O9+'Contingency Non-Assistance'!O9+'ECF-Non-Assistance'!O9</f>
        <v>7656585</v>
      </c>
    </row>
    <row r="10" spans="1:15">
      <c r="A10" s="81" t="s">
        <v>15</v>
      </c>
      <c r="B10" s="78">
        <f t="shared" si="0"/>
        <v>1369996822</v>
      </c>
      <c r="C10" s="78">
        <f>'SFAG Non-Assistance'!C10+'Contingency Non-Assistance'!C10+'ECF-Non-Assistance'!C10</f>
        <v>520039342</v>
      </c>
      <c r="D10" s="78">
        <f>'SFAG Non-Assistance'!D10+'Contingency Non-Assistance'!D10+'ECF-Non-Assistance'!D10</f>
        <v>63646080</v>
      </c>
      <c r="E10" s="78">
        <f>'SFAG Non-Assistance'!E10+'Contingency Non-Assistance'!E10+'ECF-Non-Assistance'!E10</f>
        <v>45209673</v>
      </c>
      <c r="F10" s="78">
        <f>'SFAG Non-Assistance'!F10+'Contingency Non-Assistance'!F10+'ECF-Non-Assistance'!F10</f>
        <v>0</v>
      </c>
      <c r="G10" s="78">
        <f>'SFAG Non-Assistance'!G10+'Contingency Non-Assistance'!G10+'ECF-Non-Assistance'!G10</f>
        <v>0</v>
      </c>
      <c r="H10" s="78">
        <f>'SFAG Non-Assistance'!H10+'Contingency Non-Assistance'!H10+'ECF-Non-Assistance'!H10</f>
        <v>0</v>
      </c>
      <c r="I10" s="78">
        <f>'SFAG Non-Assistance'!I10+'Contingency Non-Assistance'!I10+'ECF-Non-Assistance'!I10</f>
        <v>292240</v>
      </c>
      <c r="J10" s="78">
        <f>'SFAG Non-Assistance'!J10+'Contingency Non-Assistance'!J10+'ECF-Non-Assistance'!J10</f>
        <v>212608659</v>
      </c>
      <c r="K10" s="78">
        <f>'SFAG Non-Assistance'!K10+'Contingency Non-Assistance'!K10+'ECF-Non-Assistance'!K10</f>
        <v>0</v>
      </c>
      <c r="L10" s="78">
        <f>'SFAG Non-Assistance'!L10+'Contingency Non-Assistance'!L10+'ECF-Non-Assistance'!L10</f>
        <v>274610599</v>
      </c>
      <c r="M10" s="78">
        <f>'SFAG Non-Assistance'!M10+'Contingency Non-Assistance'!M10+'ECF-Non-Assistance'!M10</f>
        <v>38947715</v>
      </c>
      <c r="N10" s="78">
        <f>'SFAG Non-Assistance'!N10+'Contingency Non-Assistance'!N10+'ECF-Non-Assistance'!N10</f>
        <v>0</v>
      </c>
      <c r="O10" s="78">
        <f>'SFAG Non-Assistance'!O10+'Contingency Non-Assistance'!O10+'ECF-Non-Assistance'!O10</f>
        <v>214642514</v>
      </c>
    </row>
    <row r="11" spans="1:15">
      <c r="A11" s="81" t="s">
        <v>16</v>
      </c>
      <c r="B11" s="78">
        <f t="shared" si="0"/>
        <v>109968508</v>
      </c>
      <c r="C11" s="78">
        <f>'SFAG Non-Assistance'!C11+'Contingency Non-Assistance'!C11+'ECF-Non-Assistance'!C11</f>
        <v>3780453</v>
      </c>
      <c r="D11" s="78">
        <f>'SFAG Non-Assistance'!D11+'Contingency Non-Assistance'!D11+'ECF-Non-Assistance'!D11</f>
        <v>84959</v>
      </c>
      <c r="E11" s="78">
        <f>'SFAG Non-Assistance'!E11+'Contingency Non-Assistance'!E11+'ECF-Non-Assistance'!E11</f>
        <v>1253600</v>
      </c>
      <c r="F11" s="78">
        <f>'SFAG Non-Assistance'!F11+'Contingency Non-Assistance'!F11+'ECF-Non-Assistance'!F11</f>
        <v>0</v>
      </c>
      <c r="G11" s="78">
        <f>'SFAG Non-Assistance'!G11+'Contingency Non-Assistance'!G11+'ECF-Non-Assistance'!G11</f>
        <v>0</v>
      </c>
      <c r="H11" s="78">
        <f>'SFAG Non-Assistance'!H11+'Contingency Non-Assistance'!H11+'ECF-Non-Assistance'!H11</f>
        <v>0</v>
      </c>
      <c r="I11" s="78">
        <f>'SFAG Non-Assistance'!I11+'Contingency Non-Assistance'!I11+'ECF-Non-Assistance'!I11</f>
        <v>4196682</v>
      </c>
      <c r="J11" s="78">
        <f>'SFAG Non-Assistance'!J11+'Contingency Non-Assistance'!J11+'ECF-Non-Assistance'!J11</f>
        <v>284314</v>
      </c>
      <c r="K11" s="78">
        <f>'SFAG Non-Assistance'!K11+'Contingency Non-Assistance'!K11+'ECF-Non-Assistance'!K11</f>
        <v>109864</v>
      </c>
      <c r="L11" s="78">
        <f>'SFAG Non-Assistance'!L11+'Contingency Non-Assistance'!L11+'ECF-Non-Assistance'!L11</f>
        <v>12257011</v>
      </c>
      <c r="M11" s="78">
        <f>'SFAG Non-Assistance'!M11+'Contingency Non-Assistance'!M11+'ECF-Non-Assistance'!M11</f>
        <v>4136755</v>
      </c>
      <c r="N11" s="78">
        <f>'SFAG Non-Assistance'!N11+'Contingency Non-Assistance'!N11+'ECF-Non-Assistance'!N11</f>
        <v>134224</v>
      </c>
      <c r="O11" s="78">
        <f>'SFAG Non-Assistance'!O11+'Contingency Non-Assistance'!O11+'ECF-Non-Assistance'!O11</f>
        <v>83730646</v>
      </c>
    </row>
    <row r="12" spans="1:15">
      <c r="A12" s="81" t="s">
        <v>17</v>
      </c>
      <c r="B12" s="78">
        <f t="shared" si="0"/>
        <v>232059787</v>
      </c>
      <c r="C12" s="78">
        <f>'SFAG Non-Assistance'!C12+'Contingency Non-Assistance'!C12+'ECF-Non-Assistance'!C12</f>
        <v>0</v>
      </c>
      <c r="D12" s="78">
        <f>'SFAG Non-Assistance'!D12+'Contingency Non-Assistance'!D12+'ECF-Non-Assistance'!D12</f>
        <v>0</v>
      </c>
      <c r="E12" s="78">
        <f>'SFAG Non-Assistance'!E12+'Contingency Non-Assistance'!E12+'ECF-Non-Assistance'!E12</f>
        <v>2801557</v>
      </c>
      <c r="F12" s="78">
        <f>'SFAG Non-Assistance'!F12+'Contingency Non-Assistance'!F12+'ECF-Non-Assistance'!F12</f>
        <v>0</v>
      </c>
      <c r="G12" s="78">
        <f>'SFAG Non-Assistance'!G12+'Contingency Non-Assistance'!G12+'ECF-Non-Assistance'!G12</f>
        <v>0</v>
      </c>
      <c r="H12" s="78">
        <f>'SFAG Non-Assistance'!H12+'Contingency Non-Assistance'!H12+'ECF-Non-Assistance'!H12</f>
        <v>0</v>
      </c>
      <c r="I12" s="78">
        <f>'SFAG Non-Assistance'!I12+'Contingency Non-Assistance'!I12+'ECF-Non-Assistance'!I12</f>
        <v>858348</v>
      </c>
      <c r="J12" s="78">
        <f>'SFAG Non-Assistance'!J12+'Contingency Non-Assistance'!J12+'ECF-Non-Assistance'!J12</f>
        <v>63574688</v>
      </c>
      <c r="K12" s="78">
        <f>'SFAG Non-Assistance'!K12+'Contingency Non-Assistance'!K12+'ECF-Non-Assistance'!K12</f>
        <v>22628491</v>
      </c>
      <c r="L12" s="78">
        <f>'SFAG Non-Assistance'!L12+'Contingency Non-Assistance'!L12+'ECF-Non-Assistance'!L12</f>
        <v>13408195</v>
      </c>
      <c r="M12" s="78">
        <f>'SFAG Non-Assistance'!M12+'Contingency Non-Assistance'!M12+'ECF-Non-Assistance'!M12</f>
        <v>0</v>
      </c>
      <c r="N12" s="78">
        <f>'SFAG Non-Assistance'!N12+'Contingency Non-Assistance'!N12+'ECF-Non-Assistance'!N12</f>
        <v>13721979</v>
      </c>
      <c r="O12" s="78">
        <f>'SFAG Non-Assistance'!O12+'Contingency Non-Assistance'!O12+'ECF-Non-Assistance'!O12</f>
        <v>115066529</v>
      </c>
    </row>
    <row r="13" spans="1:15">
      <c r="A13" s="81" t="s">
        <v>18</v>
      </c>
      <c r="B13" s="78">
        <f t="shared" si="0"/>
        <v>30467219</v>
      </c>
      <c r="C13" s="78">
        <f>'SFAG Non-Assistance'!C13+'Contingency Non-Assistance'!C13+'ECF-Non-Assistance'!C13</f>
        <v>3736518</v>
      </c>
      <c r="D13" s="78">
        <f>'SFAG Non-Assistance'!D13+'Contingency Non-Assistance'!D13+'ECF-Non-Assistance'!D13</f>
        <v>24297721</v>
      </c>
      <c r="E13" s="78">
        <f>'SFAG Non-Assistance'!E13+'Contingency Non-Assistance'!E13+'ECF-Non-Assistance'!E13</f>
        <v>-38000</v>
      </c>
      <c r="F13" s="78">
        <f>'SFAG Non-Assistance'!F13+'Contingency Non-Assistance'!F13+'ECF-Non-Assistance'!F13</f>
        <v>0</v>
      </c>
      <c r="G13" s="78">
        <f>'SFAG Non-Assistance'!G13+'Contingency Non-Assistance'!G13+'ECF-Non-Assistance'!G13</f>
        <v>0</v>
      </c>
      <c r="H13" s="78">
        <f>'SFAG Non-Assistance'!H13+'Contingency Non-Assistance'!H13+'ECF-Non-Assistance'!H13</f>
        <v>0</v>
      </c>
      <c r="I13" s="78">
        <f>'SFAG Non-Assistance'!I13+'Contingency Non-Assistance'!I13+'ECF-Non-Assistance'!I13</f>
        <v>497300</v>
      </c>
      <c r="J13" s="78">
        <f>'SFAG Non-Assistance'!J13+'Contingency Non-Assistance'!J13+'ECF-Non-Assistance'!J13</f>
        <v>0</v>
      </c>
      <c r="K13" s="78">
        <f>'SFAG Non-Assistance'!K13+'Contingency Non-Assistance'!K13+'ECF-Non-Assistance'!K13</f>
        <v>0</v>
      </c>
      <c r="L13" s="78">
        <f>'SFAG Non-Assistance'!L13+'Contingency Non-Assistance'!L13+'ECF-Non-Assistance'!L13</f>
        <v>1971303</v>
      </c>
      <c r="M13" s="78">
        <f>'SFAG Non-Assistance'!M13+'Contingency Non-Assistance'!M13+'ECF-Non-Assistance'!M13</f>
        <v>0</v>
      </c>
      <c r="N13" s="78">
        <f>'SFAG Non-Assistance'!N13+'Contingency Non-Assistance'!N13+'ECF-Non-Assistance'!N13</f>
        <v>2377</v>
      </c>
      <c r="O13" s="78">
        <f>'SFAG Non-Assistance'!O13+'Contingency Non-Assistance'!O13+'ECF-Non-Assistance'!O13</f>
        <v>0</v>
      </c>
    </row>
    <row r="14" spans="1:15">
      <c r="A14" s="81" t="s">
        <v>19</v>
      </c>
      <c r="B14" s="78">
        <f t="shared" si="0"/>
        <v>59901780</v>
      </c>
      <c r="C14" s="78">
        <f>'SFAG Non-Assistance'!C14+'Contingency Non-Assistance'!C14+'ECF-Non-Assistance'!C14</f>
        <v>4243940</v>
      </c>
      <c r="D14" s="78">
        <f>'SFAG Non-Assistance'!D14+'Contingency Non-Assistance'!D14+'ECF-Non-Assistance'!D14</f>
        <v>34307103</v>
      </c>
      <c r="E14" s="78">
        <f>'SFAG Non-Assistance'!E14+'Contingency Non-Assistance'!E14+'ECF-Non-Assistance'!E14</f>
        <v>0</v>
      </c>
      <c r="F14" s="78">
        <f>'SFAG Non-Assistance'!F14+'Contingency Non-Assistance'!F14+'ECF-Non-Assistance'!F14</f>
        <v>0</v>
      </c>
      <c r="G14" s="78">
        <f>'SFAG Non-Assistance'!G14+'Contingency Non-Assistance'!G14+'ECF-Non-Assistance'!G14</f>
        <v>0</v>
      </c>
      <c r="H14" s="78">
        <f>'SFAG Non-Assistance'!H14+'Contingency Non-Assistance'!H14+'ECF-Non-Assistance'!H14</f>
        <v>0</v>
      </c>
      <c r="I14" s="78">
        <f>'SFAG Non-Assistance'!I14+'Contingency Non-Assistance'!I14+'ECF-Non-Assistance'!I14</f>
        <v>0</v>
      </c>
      <c r="J14" s="78">
        <f>'SFAG Non-Assistance'!J14+'Contingency Non-Assistance'!J14+'ECF-Non-Assistance'!J14</f>
        <v>1279226</v>
      </c>
      <c r="K14" s="78">
        <f>'SFAG Non-Assistance'!K14+'Contingency Non-Assistance'!K14+'ECF-Non-Assistance'!K14</f>
        <v>4300000</v>
      </c>
      <c r="L14" s="78">
        <f>'SFAG Non-Assistance'!L14+'Contingency Non-Assistance'!L14+'ECF-Non-Assistance'!L14</f>
        <v>4849628</v>
      </c>
      <c r="M14" s="78">
        <f>'SFAG Non-Assistance'!M14+'Contingency Non-Assistance'!M14+'ECF-Non-Assistance'!M14</f>
        <v>2730680</v>
      </c>
      <c r="N14" s="78">
        <f>'SFAG Non-Assistance'!N14+'Contingency Non-Assistance'!N14+'ECF-Non-Assistance'!N14</f>
        <v>0</v>
      </c>
      <c r="O14" s="78">
        <f>'SFAG Non-Assistance'!O14+'Contingency Non-Assistance'!O14+'ECF-Non-Assistance'!O14</f>
        <v>8191203</v>
      </c>
    </row>
    <row r="15" spans="1:15">
      <c r="A15" s="81" t="s">
        <v>20</v>
      </c>
      <c r="B15" s="78">
        <f t="shared" si="0"/>
        <v>351979966</v>
      </c>
      <c r="C15" s="78">
        <f>'SFAG Non-Assistance'!C15+'Contingency Non-Assistance'!C15+'ECF-Non-Assistance'!C15</f>
        <v>58739434</v>
      </c>
      <c r="D15" s="78">
        <f>'SFAG Non-Assistance'!D15+'Contingency Non-Assistance'!D15+'ECF-Non-Assistance'!D15</f>
        <v>84570436</v>
      </c>
      <c r="E15" s="78">
        <f>'SFAG Non-Assistance'!E15+'Contingency Non-Assistance'!E15+'ECF-Non-Assistance'!E15</f>
        <v>3942702</v>
      </c>
      <c r="F15" s="78">
        <f>'SFAG Non-Assistance'!F15+'Contingency Non-Assistance'!F15+'ECF-Non-Assistance'!F15</f>
        <v>0</v>
      </c>
      <c r="G15" s="78">
        <f>'SFAG Non-Assistance'!G15+'Contingency Non-Assistance'!G15+'ECF-Non-Assistance'!G15</f>
        <v>0</v>
      </c>
      <c r="H15" s="78">
        <f>'SFAG Non-Assistance'!H15+'Contingency Non-Assistance'!H15+'ECF-Non-Assistance'!H15</f>
        <v>0</v>
      </c>
      <c r="I15" s="78">
        <f>'SFAG Non-Assistance'!I15+'Contingency Non-Assistance'!I15+'ECF-Non-Assistance'!I15</f>
        <v>790723</v>
      </c>
      <c r="J15" s="78">
        <f>'SFAG Non-Assistance'!J15+'Contingency Non-Assistance'!J15+'ECF-Non-Assistance'!J15</f>
        <v>1445189</v>
      </c>
      <c r="K15" s="78">
        <f>'SFAG Non-Assistance'!K15+'Contingency Non-Assistance'!K15+'ECF-Non-Assistance'!K15</f>
        <v>0</v>
      </c>
      <c r="L15" s="78">
        <f>'SFAG Non-Assistance'!L15+'Contingency Non-Assistance'!L15+'ECF-Non-Assistance'!L15</f>
        <v>15302786</v>
      </c>
      <c r="M15" s="78">
        <f>'SFAG Non-Assistance'!M15+'Contingency Non-Assistance'!M15+'ECF-Non-Assistance'!M15</f>
        <v>1713261</v>
      </c>
      <c r="N15" s="78">
        <f>'SFAG Non-Assistance'!N15+'Contingency Non-Assistance'!N15+'ECF-Non-Assistance'!N15</f>
        <v>0</v>
      </c>
      <c r="O15" s="78">
        <f>'SFAG Non-Assistance'!O15+'Contingency Non-Assistance'!O15+'ECF-Non-Assistance'!O15</f>
        <v>185475435</v>
      </c>
    </row>
    <row r="16" spans="1:15">
      <c r="A16" s="81" t="s">
        <v>21</v>
      </c>
      <c r="B16" s="78">
        <f t="shared" si="0"/>
        <v>298095311</v>
      </c>
      <c r="C16" s="78">
        <f>'SFAG Non-Assistance'!C16+'Contingency Non-Assistance'!C16+'ECF-Non-Assistance'!C16</f>
        <v>19674214</v>
      </c>
      <c r="D16" s="78">
        <f>'SFAG Non-Assistance'!D16+'Contingency Non-Assistance'!D16+'ECF-Non-Assistance'!D16</f>
        <v>0</v>
      </c>
      <c r="E16" s="78">
        <f>'SFAG Non-Assistance'!E16+'Contingency Non-Assistance'!E16+'ECF-Non-Assistance'!E16</f>
        <v>0</v>
      </c>
      <c r="F16" s="78">
        <f>'SFAG Non-Assistance'!F16+'Contingency Non-Assistance'!F16+'ECF-Non-Assistance'!F16</f>
        <v>0</v>
      </c>
      <c r="G16" s="78">
        <f>'SFAG Non-Assistance'!G16+'Contingency Non-Assistance'!G16+'ECF-Non-Assistance'!G16</f>
        <v>0</v>
      </c>
      <c r="H16" s="78">
        <f>'SFAG Non-Assistance'!H16+'Contingency Non-Assistance'!H16+'ECF-Non-Assistance'!H16</f>
        <v>0</v>
      </c>
      <c r="I16" s="78">
        <f>'SFAG Non-Assistance'!I16+'Contingency Non-Assistance'!I16+'ECF-Non-Assistance'!I16</f>
        <v>0</v>
      </c>
      <c r="J16" s="78">
        <f>'SFAG Non-Assistance'!J16+'Contingency Non-Assistance'!J16+'ECF-Non-Assistance'!J16</f>
        <v>14665547</v>
      </c>
      <c r="K16" s="78">
        <f>'SFAG Non-Assistance'!K16+'Contingency Non-Assistance'!K16+'ECF-Non-Assistance'!K16</f>
        <v>11391395</v>
      </c>
      <c r="L16" s="78">
        <f>'SFAG Non-Assistance'!L16+'Contingency Non-Assistance'!L16+'ECF-Non-Assistance'!L16</f>
        <v>19850210</v>
      </c>
      <c r="M16" s="78">
        <f>'SFAG Non-Assistance'!M16+'Contingency Non-Assistance'!M16+'ECF-Non-Assistance'!M16</f>
        <v>593449</v>
      </c>
      <c r="N16" s="78">
        <f>'SFAG Non-Assistance'!N16+'Contingency Non-Assistance'!N16+'ECF-Non-Assistance'!N16</f>
        <v>29921794</v>
      </c>
      <c r="O16" s="78">
        <f>'SFAG Non-Assistance'!O16+'Contingency Non-Assistance'!O16+'ECF-Non-Assistance'!O16</f>
        <v>201998702</v>
      </c>
    </row>
    <row r="17" spans="1:15">
      <c r="A17" s="81" t="s">
        <v>22</v>
      </c>
      <c r="B17" s="78">
        <f t="shared" si="0"/>
        <v>21088232</v>
      </c>
      <c r="C17" s="78">
        <f>'SFAG Non-Assistance'!C17+'Contingency Non-Assistance'!C17+'ECF-Non-Assistance'!C17</f>
        <v>3690785</v>
      </c>
      <c r="D17" s="78">
        <f>'SFAG Non-Assistance'!D17+'Contingency Non-Assistance'!D17+'ECF-Non-Assistance'!D17</f>
        <v>0</v>
      </c>
      <c r="E17" s="78">
        <f>'SFAG Non-Assistance'!E17+'Contingency Non-Assistance'!E17+'ECF-Non-Assistance'!E17</f>
        <v>1034279</v>
      </c>
      <c r="F17" s="78">
        <f>'SFAG Non-Assistance'!F17+'Contingency Non-Assistance'!F17+'ECF-Non-Assistance'!F17</f>
        <v>0</v>
      </c>
      <c r="G17" s="78">
        <f>'SFAG Non-Assistance'!G17+'Contingency Non-Assistance'!G17+'ECF-Non-Assistance'!G17</f>
        <v>0</v>
      </c>
      <c r="H17" s="78">
        <f>'SFAG Non-Assistance'!H17+'Contingency Non-Assistance'!H17+'ECF-Non-Assistance'!H17</f>
        <v>0</v>
      </c>
      <c r="I17" s="78">
        <f>'SFAG Non-Assistance'!I17+'Contingency Non-Assistance'!I17+'ECF-Non-Assistance'!I17</f>
        <v>738072</v>
      </c>
      <c r="J17" s="78">
        <f>'SFAG Non-Assistance'!J17+'Contingency Non-Assistance'!J17+'ECF-Non-Assistance'!J17</f>
        <v>6777862</v>
      </c>
      <c r="K17" s="78">
        <f>'SFAG Non-Assistance'!K17+'Contingency Non-Assistance'!K17+'ECF-Non-Assistance'!K17</f>
        <v>0</v>
      </c>
      <c r="L17" s="78">
        <f>'SFAG Non-Assistance'!L17+'Contingency Non-Assistance'!L17+'ECF-Non-Assistance'!L17</f>
        <v>5894992</v>
      </c>
      <c r="M17" s="78">
        <f>'SFAG Non-Assistance'!M17+'Contingency Non-Assistance'!M17+'ECF-Non-Assistance'!M17</f>
        <v>2952242</v>
      </c>
      <c r="N17" s="78">
        <f>'SFAG Non-Assistance'!N17+'Contingency Non-Assistance'!N17+'ECF-Non-Assistance'!N17</f>
        <v>0</v>
      </c>
      <c r="O17" s="78">
        <f>'SFAG Non-Assistance'!O17+'Contingency Non-Assistance'!O17+'ECF-Non-Assistance'!O17</f>
        <v>0</v>
      </c>
    </row>
    <row r="18" spans="1:15">
      <c r="A18" s="81" t="s">
        <v>23</v>
      </c>
      <c r="B18" s="78">
        <f t="shared" si="0"/>
        <v>19998519</v>
      </c>
      <c r="C18" s="78">
        <f>'SFAG Non-Assistance'!C18+'Contingency Non-Assistance'!C18+'ECF-Non-Assistance'!C18</f>
        <v>5050150</v>
      </c>
      <c r="D18" s="78">
        <f>'SFAG Non-Assistance'!D18+'Contingency Non-Assistance'!D18+'ECF-Non-Assistance'!D18</f>
        <v>1897885</v>
      </c>
      <c r="E18" s="78">
        <f>'SFAG Non-Assistance'!E18+'Contingency Non-Assistance'!E18+'ECF-Non-Assistance'!E18</f>
        <v>0</v>
      </c>
      <c r="F18" s="78">
        <f>'SFAG Non-Assistance'!F18+'Contingency Non-Assistance'!F18+'ECF-Non-Assistance'!F18</f>
        <v>0</v>
      </c>
      <c r="G18" s="78">
        <f>'SFAG Non-Assistance'!G18+'Contingency Non-Assistance'!G18+'ECF-Non-Assistance'!G18</f>
        <v>0</v>
      </c>
      <c r="H18" s="78">
        <f>'SFAG Non-Assistance'!H18+'Contingency Non-Assistance'!H18+'ECF-Non-Assistance'!H18</f>
        <v>0</v>
      </c>
      <c r="I18" s="78">
        <f>'SFAG Non-Assistance'!I18+'Contingency Non-Assistance'!I18+'ECF-Non-Assistance'!I18</f>
        <v>888099</v>
      </c>
      <c r="J18" s="78">
        <f>'SFAG Non-Assistance'!J18+'Contingency Non-Assistance'!J18+'ECF-Non-Assistance'!J18</f>
        <v>393568</v>
      </c>
      <c r="K18" s="78">
        <f>'SFAG Non-Assistance'!K18+'Contingency Non-Assistance'!K18+'ECF-Non-Assistance'!K18</f>
        <v>0</v>
      </c>
      <c r="L18" s="78">
        <f>'SFAG Non-Assistance'!L18+'Contingency Non-Assistance'!L18+'ECF-Non-Assistance'!L18</f>
        <v>2818918</v>
      </c>
      <c r="M18" s="78">
        <f>'SFAG Non-Assistance'!M18+'Contingency Non-Assistance'!M18+'ECF-Non-Assistance'!M18</f>
        <v>1012183</v>
      </c>
      <c r="N18" s="78">
        <f>'SFAG Non-Assistance'!N18+'Contingency Non-Assistance'!N18+'ECF-Non-Assistance'!N18</f>
        <v>5713146</v>
      </c>
      <c r="O18" s="78">
        <f>'SFAG Non-Assistance'!O18+'Contingency Non-Assistance'!O18+'ECF-Non-Assistance'!O18</f>
        <v>2224570</v>
      </c>
    </row>
    <row r="19" spans="1:15">
      <c r="A19" s="81" t="s">
        <v>24</v>
      </c>
      <c r="B19" s="78">
        <f t="shared" si="0"/>
        <v>489183636</v>
      </c>
      <c r="C19" s="78">
        <f>'SFAG Non-Assistance'!C19+'Contingency Non-Assistance'!C19+'ECF-Non-Assistance'!C19</f>
        <v>27710827</v>
      </c>
      <c r="D19" s="78">
        <f>'SFAG Non-Assistance'!D19+'Contingency Non-Assistance'!D19+'ECF-Non-Assistance'!D19</f>
        <v>147112060</v>
      </c>
      <c r="E19" s="78">
        <f>'SFAG Non-Assistance'!E19+'Contingency Non-Assistance'!E19+'ECF-Non-Assistance'!E19</f>
        <v>897764</v>
      </c>
      <c r="F19" s="78">
        <f>'SFAG Non-Assistance'!F19+'Contingency Non-Assistance'!F19+'ECF-Non-Assistance'!F19</f>
        <v>0</v>
      </c>
      <c r="G19" s="78">
        <f>'SFAG Non-Assistance'!G19+'Contingency Non-Assistance'!G19+'ECF-Non-Assistance'!G19</f>
        <v>9197636</v>
      </c>
      <c r="H19" s="78">
        <f>'SFAG Non-Assistance'!H19+'Contingency Non-Assistance'!H19+'ECF-Non-Assistance'!H19</f>
        <v>0</v>
      </c>
      <c r="I19" s="78">
        <f>'SFAG Non-Assistance'!I19+'Contingency Non-Assistance'!I19+'ECF-Non-Assistance'!I19</f>
        <v>0</v>
      </c>
      <c r="J19" s="78">
        <f>'SFAG Non-Assistance'!J19+'Contingency Non-Assistance'!J19+'ECF-Non-Assistance'!J19</f>
        <v>0</v>
      </c>
      <c r="K19" s="78">
        <f>'SFAG Non-Assistance'!K19+'Contingency Non-Assistance'!K19+'ECF-Non-Assistance'!K19</f>
        <v>0</v>
      </c>
      <c r="L19" s="78">
        <f>'SFAG Non-Assistance'!L19+'Contingency Non-Assistance'!L19+'ECF-Non-Assistance'!L19</f>
        <v>25575389</v>
      </c>
      <c r="M19" s="78">
        <f>'SFAG Non-Assistance'!M19+'Contingency Non-Assistance'!M19+'ECF-Non-Assistance'!M19</f>
        <v>1066142</v>
      </c>
      <c r="N19" s="78">
        <f>'SFAG Non-Assistance'!N19+'Contingency Non-Assistance'!N19+'ECF-Non-Assistance'!N19</f>
        <v>253243140</v>
      </c>
      <c r="O19" s="78">
        <f>'SFAG Non-Assistance'!O19+'Contingency Non-Assistance'!O19+'ECF-Non-Assistance'!O19</f>
        <v>24380678</v>
      </c>
    </row>
    <row r="20" spans="1:15">
      <c r="A20" s="81" t="s">
        <v>25</v>
      </c>
      <c r="B20" s="78">
        <f t="shared" si="0"/>
        <v>69133330</v>
      </c>
      <c r="C20" s="78">
        <f>'SFAG Non-Assistance'!C20+'Contingency Non-Assistance'!C20+'ECF-Non-Assistance'!C20</f>
        <v>15942889</v>
      </c>
      <c r="D20" s="78">
        <f>'SFAG Non-Assistance'!D20+'Contingency Non-Assistance'!D20+'ECF-Non-Assistance'!D20</f>
        <v>0</v>
      </c>
      <c r="E20" s="78">
        <f>'SFAG Non-Assistance'!E20+'Contingency Non-Assistance'!E20+'ECF-Non-Assistance'!E20</f>
        <v>0</v>
      </c>
      <c r="F20" s="78">
        <f>'SFAG Non-Assistance'!F20+'Contingency Non-Assistance'!F20+'ECF-Non-Assistance'!F20</f>
        <v>0</v>
      </c>
      <c r="G20" s="78">
        <f>'SFAG Non-Assistance'!G20+'Contingency Non-Assistance'!G20+'ECF-Non-Assistance'!G20</f>
        <v>0</v>
      </c>
      <c r="H20" s="78">
        <f>'SFAG Non-Assistance'!H20+'Contingency Non-Assistance'!H20+'ECF-Non-Assistance'!H20</f>
        <v>0</v>
      </c>
      <c r="I20" s="78">
        <f>'SFAG Non-Assistance'!I20+'Contingency Non-Assistance'!I20+'ECF-Non-Assistance'!I20</f>
        <v>0</v>
      </c>
      <c r="J20" s="78">
        <f>'SFAG Non-Assistance'!J20+'Contingency Non-Assistance'!J20+'ECF-Non-Assistance'!J20</f>
        <v>4304887</v>
      </c>
      <c r="K20" s="78">
        <f>'SFAG Non-Assistance'!K20+'Contingency Non-Assistance'!K20+'ECF-Non-Assistance'!K20</f>
        <v>0</v>
      </c>
      <c r="L20" s="78">
        <f>'SFAG Non-Assistance'!L20+'Contingency Non-Assistance'!L20+'ECF-Non-Assistance'!L20</f>
        <v>19300069</v>
      </c>
      <c r="M20" s="78">
        <f>'SFAG Non-Assistance'!M20+'Contingency Non-Assistance'!M20+'ECF-Non-Assistance'!M20</f>
        <v>3962679</v>
      </c>
      <c r="N20" s="78">
        <f>'SFAG Non-Assistance'!N20+'Contingency Non-Assistance'!N20+'ECF-Non-Assistance'!N20</f>
        <v>0</v>
      </c>
      <c r="O20" s="78">
        <f>'SFAG Non-Assistance'!O20+'Contingency Non-Assistance'!O20+'ECF-Non-Assistance'!O20</f>
        <v>25622806</v>
      </c>
    </row>
    <row r="21" spans="1:15">
      <c r="A21" s="81" t="s">
        <v>26</v>
      </c>
      <c r="B21" s="78">
        <f t="shared" si="0"/>
        <v>75621516</v>
      </c>
      <c r="C21" s="78">
        <f>'SFAG Non-Assistance'!C21+'Contingency Non-Assistance'!C21+'ECF-Non-Assistance'!C21</f>
        <v>12262249</v>
      </c>
      <c r="D21" s="78">
        <f>'SFAG Non-Assistance'!D21+'Contingency Non-Assistance'!D21+'ECF-Non-Assistance'!D21</f>
        <v>0</v>
      </c>
      <c r="E21" s="78">
        <f>'SFAG Non-Assistance'!E21+'Contingency Non-Assistance'!E21+'ECF-Non-Assistance'!E21</f>
        <v>563751</v>
      </c>
      <c r="F21" s="78">
        <f>'SFAG Non-Assistance'!F21+'Contingency Non-Assistance'!F21+'ECF-Non-Assistance'!F21</f>
        <v>0</v>
      </c>
      <c r="G21" s="78">
        <f>'SFAG Non-Assistance'!G21+'Contingency Non-Assistance'!G21+'ECF-Non-Assistance'!G21</f>
        <v>0</v>
      </c>
      <c r="H21" s="78">
        <f>'SFAG Non-Assistance'!H21+'Contingency Non-Assistance'!H21+'ECF-Non-Assistance'!H21</f>
        <v>0</v>
      </c>
      <c r="I21" s="78">
        <f>'SFAG Non-Assistance'!I21+'Contingency Non-Assistance'!I21+'ECF-Non-Assistance'!I21</f>
        <v>140801</v>
      </c>
      <c r="J21" s="78">
        <f>'SFAG Non-Assistance'!J21+'Contingency Non-Assistance'!J21+'ECF-Non-Assistance'!J21</f>
        <v>51008251</v>
      </c>
      <c r="K21" s="78">
        <f>'SFAG Non-Assistance'!K21+'Contingency Non-Assistance'!K21+'ECF-Non-Assistance'!K21</f>
        <v>0</v>
      </c>
      <c r="L21" s="78">
        <f>'SFAG Non-Assistance'!L21+'Contingency Non-Assistance'!L21+'ECF-Non-Assistance'!L21</f>
        <v>11068054</v>
      </c>
      <c r="M21" s="78">
        <f>'SFAG Non-Assistance'!M21+'Contingency Non-Assistance'!M21+'ECF-Non-Assistance'!M21</f>
        <v>578410</v>
      </c>
      <c r="N21" s="78">
        <f>'SFAG Non-Assistance'!N21+'Contingency Non-Assistance'!N21+'ECF-Non-Assistance'!N21</f>
        <v>0</v>
      </c>
      <c r="O21" s="78">
        <f>'SFAG Non-Assistance'!O21+'Contingency Non-Assistance'!O21+'ECF-Non-Assistance'!O21</f>
        <v>0</v>
      </c>
    </row>
    <row r="22" spans="1:15">
      <c r="A22" s="81" t="s">
        <v>27</v>
      </c>
      <c r="B22" s="78">
        <f t="shared" si="0"/>
        <v>24739301</v>
      </c>
      <c r="C22" s="78">
        <f>'SFAG Non-Assistance'!C22+'Contingency Non-Assistance'!C22+'ECF-Non-Assistance'!C22</f>
        <v>723161</v>
      </c>
      <c r="D22" s="78">
        <f>'SFAG Non-Assistance'!D22+'Contingency Non-Assistance'!D22+'ECF-Non-Assistance'!D22</f>
        <v>-471956</v>
      </c>
      <c r="E22" s="78">
        <f>'SFAG Non-Assistance'!E22+'Contingency Non-Assistance'!E22+'ECF-Non-Assistance'!E22</f>
        <v>2006569</v>
      </c>
      <c r="F22" s="78">
        <f>'SFAG Non-Assistance'!F22+'Contingency Non-Assistance'!F22+'ECF-Non-Assistance'!F22</f>
        <v>0</v>
      </c>
      <c r="G22" s="78">
        <f>'SFAG Non-Assistance'!G22+'Contingency Non-Assistance'!G22+'ECF-Non-Assistance'!G22</f>
        <v>0</v>
      </c>
      <c r="H22" s="78">
        <f>'SFAG Non-Assistance'!H22+'Contingency Non-Assistance'!H22+'ECF-Non-Assistance'!H22</f>
        <v>0</v>
      </c>
      <c r="I22" s="78">
        <f>'SFAG Non-Assistance'!I22+'Contingency Non-Assistance'!I22+'ECF-Non-Assistance'!I22</f>
        <v>77264</v>
      </c>
      <c r="J22" s="78">
        <f>'SFAG Non-Assistance'!J22+'Contingency Non-Assistance'!J22+'ECF-Non-Assistance'!J22</f>
        <v>0</v>
      </c>
      <c r="K22" s="78">
        <f>'SFAG Non-Assistance'!K22+'Contingency Non-Assistance'!K22+'ECF-Non-Assistance'!K22</f>
        <v>0</v>
      </c>
      <c r="L22" s="78">
        <f>'SFAG Non-Assistance'!L22+'Contingency Non-Assistance'!L22+'ECF-Non-Assistance'!L22</f>
        <v>6736065</v>
      </c>
      <c r="M22" s="78">
        <f>'SFAG Non-Assistance'!M22+'Contingency Non-Assistance'!M22+'ECF-Non-Assistance'!M22</f>
        <v>5411029</v>
      </c>
      <c r="N22" s="78">
        <f>'SFAG Non-Assistance'!N22+'Contingency Non-Assistance'!N22+'ECF-Non-Assistance'!N22</f>
        <v>0</v>
      </c>
      <c r="O22" s="78">
        <f>'SFAG Non-Assistance'!O22+'Contingency Non-Assistance'!O22+'ECF-Non-Assistance'!O22</f>
        <v>10257169</v>
      </c>
    </row>
    <row r="23" spans="1:15">
      <c r="A23" s="81" t="s">
        <v>28</v>
      </c>
      <c r="B23" s="78">
        <f t="shared" si="0"/>
        <v>70851920</v>
      </c>
      <c r="C23" s="78">
        <f>'SFAG Non-Assistance'!C23+'Contingency Non-Assistance'!C23+'ECF-Non-Assistance'!C23</f>
        <v>22996517</v>
      </c>
      <c r="D23" s="78">
        <f>'SFAG Non-Assistance'!D23+'Contingency Non-Assistance'!D23+'ECF-Non-Assistance'!D23</f>
        <v>16888747</v>
      </c>
      <c r="E23" s="78">
        <f>'SFAG Non-Assistance'!E23+'Contingency Non-Assistance'!E23+'ECF-Non-Assistance'!E23</f>
        <v>4939200</v>
      </c>
      <c r="F23" s="78">
        <f>'SFAG Non-Assistance'!F23+'Contingency Non-Assistance'!F23+'ECF-Non-Assistance'!F23</f>
        <v>0</v>
      </c>
      <c r="G23" s="78">
        <f>'SFAG Non-Assistance'!G23+'Contingency Non-Assistance'!G23+'ECF-Non-Assistance'!G23</f>
        <v>0</v>
      </c>
      <c r="H23" s="78">
        <f>'SFAG Non-Assistance'!H23+'Contingency Non-Assistance'!H23+'ECF-Non-Assistance'!H23</f>
        <v>0</v>
      </c>
      <c r="I23" s="78">
        <f>'SFAG Non-Assistance'!I23+'Contingency Non-Assistance'!I23+'ECF-Non-Assistance'!I23</f>
        <v>0</v>
      </c>
      <c r="J23" s="78">
        <f>'SFAG Non-Assistance'!J23+'Contingency Non-Assistance'!J23+'ECF-Non-Assistance'!J23</f>
        <v>0</v>
      </c>
      <c r="K23" s="78">
        <f>'SFAG Non-Assistance'!K23+'Contingency Non-Assistance'!K23+'ECF-Non-Assistance'!K23</f>
        <v>0</v>
      </c>
      <c r="L23" s="78">
        <f>'SFAG Non-Assistance'!L23+'Contingency Non-Assistance'!L23+'ECF-Non-Assistance'!L23</f>
        <v>9715284</v>
      </c>
      <c r="M23" s="78">
        <f>'SFAG Non-Assistance'!M23+'Contingency Non-Assistance'!M23+'ECF-Non-Assistance'!M23</f>
        <v>2669625</v>
      </c>
      <c r="N23" s="78">
        <f>'SFAG Non-Assistance'!N23+'Contingency Non-Assistance'!N23+'ECF-Non-Assistance'!N23</f>
        <v>0</v>
      </c>
      <c r="O23" s="78">
        <f>'SFAG Non-Assistance'!O23+'Contingency Non-Assistance'!O23+'ECF-Non-Assistance'!O23</f>
        <v>13642547</v>
      </c>
    </row>
    <row r="24" spans="1:15">
      <c r="A24" s="81" t="s">
        <v>29</v>
      </c>
      <c r="B24" s="78">
        <f t="shared" si="0"/>
        <v>152806809</v>
      </c>
      <c r="C24" s="78">
        <f>'SFAG Non-Assistance'!C24+'Contingency Non-Assistance'!C24+'ECF-Non-Assistance'!C24</f>
        <v>7916715</v>
      </c>
      <c r="D24" s="78">
        <f>'SFAG Non-Assistance'!D24+'Contingency Non-Assistance'!D24+'ECF-Non-Assistance'!D24</f>
        <v>0</v>
      </c>
      <c r="E24" s="78">
        <f>'SFAG Non-Assistance'!E24+'Contingency Non-Assistance'!E24+'ECF-Non-Assistance'!E24</f>
        <v>1513069</v>
      </c>
      <c r="F24" s="78">
        <f>'SFAG Non-Assistance'!F24+'Contingency Non-Assistance'!F24+'ECF-Non-Assistance'!F24</f>
        <v>723811</v>
      </c>
      <c r="G24" s="78">
        <f>'SFAG Non-Assistance'!G24+'Contingency Non-Assistance'!G24+'ECF-Non-Assistance'!G24</f>
        <v>0</v>
      </c>
      <c r="H24" s="78">
        <f>'SFAG Non-Assistance'!H24+'Contingency Non-Assistance'!H24+'ECF-Non-Assistance'!H24</f>
        <v>0</v>
      </c>
      <c r="I24" s="78">
        <f>'SFAG Non-Assistance'!I24+'Contingency Non-Assistance'!I24+'ECF-Non-Assistance'!I24</f>
        <v>0</v>
      </c>
      <c r="J24" s="78">
        <f>'SFAG Non-Assistance'!J24+'Contingency Non-Assistance'!J24+'ECF-Non-Assistance'!J24</f>
        <v>1319946</v>
      </c>
      <c r="K24" s="78">
        <f>'SFAG Non-Assistance'!K24+'Contingency Non-Assistance'!K24+'ECF-Non-Assistance'!K24</f>
        <v>99026204</v>
      </c>
      <c r="L24" s="78">
        <f>'SFAG Non-Assistance'!L24+'Contingency Non-Assistance'!L24+'ECF-Non-Assistance'!L24</f>
        <v>18989157</v>
      </c>
      <c r="M24" s="78">
        <f>'SFAG Non-Assistance'!M24+'Contingency Non-Assistance'!M24+'ECF-Non-Assistance'!M24</f>
        <v>937923</v>
      </c>
      <c r="N24" s="78">
        <f>'SFAG Non-Assistance'!N24+'Contingency Non-Assistance'!N24+'ECF-Non-Assistance'!N24</f>
        <v>0</v>
      </c>
      <c r="O24" s="78">
        <f>'SFAG Non-Assistance'!O24+'Contingency Non-Assistance'!O24+'ECF-Non-Assistance'!O24</f>
        <v>22379984</v>
      </c>
    </row>
    <row r="25" spans="1:15">
      <c r="A25" s="81" t="s">
        <v>30</v>
      </c>
      <c r="B25" s="78">
        <f t="shared" si="0"/>
        <v>22847628</v>
      </c>
      <c r="C25" s="78">
        <f>'SFAG Non-Assistance'!C25+'Contingency Non-Assistance'!C25+'ECF-Non-Assistance'!C25</f>
        <v>12014969</v>
      </c>
      <c r="D25" s="78">
        <f>'SFAG Non-Assistance'!D25+'Contingency Non-Assistance'!D25+'ECF-Non-Assistance'!D25</f>
        <v>4251580</v>
      </c>
      <c r="E25" s="78">
        <f>'SFAG Non-Assistance'!E25+'Contingency Non-Assistance'!E25+'ECF-Non-Assistance'!E25</f>
        <v>1548982</v>
      </c>
      <c r="F25" s="78">
        <f>'SFAG Non-Assistance'!F25+'Contingency Non-Assistance'!F25+'ECF-Non-Assistance'!F25</f>
        <v>0</v>
      </c>
      <c r="G25" s="78">
        <f>'SFAG Non-Assistance'!G25+'Contingency Non-Assistance'!G25+'ECF-Non-Assistance'!G25</f>
        <v>0</v>
      </c>
      <c r="H25" s="78">
        <f>'SFAG Non-Assistance'!H25+'Contingency Non-Assistance'!H25+'ECF-Non-Assistance'!H25</f>
        <v>0</v>
      </c>
      <c r="I25" s="78">
        <f>'SFAG Non-Assistance'!I25+'Contingency Non-Assistance'!I25+'ECF-Non-Assistance'!I25</f>
        <v>348728</v>
      </c>
      <c r="J25" s="78">
        <f>'SFAG Non-Assistance'!J25+'Contingency Non-Assistance'!J25+'ECF-Non-Assistance'!J25</f>
        <v>0</v>
      </c>
      <c r="K25" s="78">
        <f>'SFAG Non-Assistance'!K25+'Contingency Non-Assistance'!K25+'ECF-Non-Assistance'!K25</f>
        <v>0</v>
      </c>
      <c r="L25" s="78">
        <f>'SFAG Non-Assistance'!L25+'Contingency Non-Assistance'!L25+'ECF-Non-Assistance'!L25</f>
        <v>3370792</v>
      </c>
      <c r="M25" s="78">
        <f>'SFAG Non-Assistance'!M25+'Contingency Non-Assistance'!M25+'ECF-Non-Assistance'!M25</f>
        <v>307525</v>
      </c>
      <c r="N25" s="78">
        <f>'SFAG Non-Assistance'!N25+'Contingency Non-Assistance'!N25+'ECF-Non-Assistance'!N25</f>
        <v>1005052</v>
      </c>
      <c r="O25" s="78">
        <f>'SFAG Non-Assistance'!O25+'Contingency Non-Assistance'!O25+'ECF-Non-Assistance'!O25</f>
        <v>0</v>
      </c>
    </row>
    <row r="26" spans="1:15">
      <c r="A26" s="81" t="s">
        <v>31</v>
      </c>
      <c r="B26" s="78">
        <f t="shared" si="0"/>
        <v>135660600</v>
      </c>
      <c r="C26" s="78">
        <f>'SFAG Non-Assistance'!C26+'Contingency Non-Assistance'!C26+'ECF-Non-Assistance'!C26</f>
        <v>47418837</v>
      </c>
      <c r="D26" s="78">
        <f>'SFAG Non-Assistance'!D26+'Contingency Non-Assistance'!D26+'ECF-Non-Assistance'!D26</f>
        <v>334620</v>
      </c>
      <c r="E26" s="78">
        <f>'SFAG Non-Assistance'!E26+'Contingency Non-Assistance'!E26+'ECF-Non-Assistance'!E26</f>
        <v>6623003</v>
      </c>
      <c r="F26" s="78">
        <f>'SFAG Non-Assistance'!F26+'Contingency Non-Assistance'!F26+'ECF-Non-Assistance'!F26</f>
        <v>0</v>
      </c>
      <c r="G26" s="78">
        <f>'SFAG Non-Assistance'!G26+'Contingency Non-Assistance'!G26+'ECF-Non-Assistance'!G26</f>
        <v>0</v>
      </c>
      <c r="H26" s="78">
        <f>'SFAG Non-Assistance'!H26+'Contingency Non-Assistance'!H26+'ECF-Non-Assistance'!H26</f>
        <v>0</v>
      </c>
      <c r="I26" s="78">
        <f>'SFAG Non-Assistance'!I26+'Contingency Non-Assistance'!I26+'ECF-Non-Assistance'!I26</f>
        <v>12711101</v>
      </c>
      <c r="J26" s="78">
        <f>'SFAG Non-Assistance'!J26+'Contingency Non-Assistance'!J26+'ECF-Non-Assistance'!J26</f>
        <v>82076</v>
      </c>
      <c r="K26" s="78">
        <f>'SFAG Non-Assistance'!K26+'Contingency Non-Assistance'!K26+'ECF-Non-Assistance'!K26</f>
        <v>35668983</v>
      </c>
      <c r="L26" s="78">
        <f>'SFAG Non-Assistance'!L26+'Contingency Non-Assistance'!L26+'ECF-Non-Assistance'!L26</f>
        <v>26744183</v>
      </c>
      <c r="M26" s="78">
        <f>'SFAG Non-Assistance'!M26+'Contingency Non-Assistance'!M26+'ECF-Non-Assistance'!M26</f>
        <v>6077797</v>
      </c>
      <c r="N26" s="78">
        <f>'SFAG Non-Assistance'!N26+'Contingency Non-Assistance'!N26+'ECF-Non-Assistance'!N26</f>
        <v>0</v>
      </c>
      <c r="O26" s="78">
        <f>'SFAG Non-Assistance'!O26+'Contingency Non-Assistance'!O26+'ECF-Non-Assistance'!O26</f>
        <v>0</v>
      </c>
    </row>
    <row r="27" spans="1:15">
      <c r="A27" s="81" t="s">
        <v>32</v>
      </c>
      <c r="B27" s="78">
        <f t="shared" si="0"/>
        <v>347417215</v>
      </c>
      <c r="C27" s="78">
        <f>'SFAG Non-Assistance'!C27+'Contingency Non-Assistance'!C27+'ECF-Non-Assistance'!C27</f>
        <v>0</v>
      </c>
      <c r="D27" s="78">
        <f>'SFAG Non-Assistance'!D27+'Contingency Non-Assistance'!D27+'ECF-Non-Assistance'!D27</f>
        <v>164179306</v>
      </c>
      <c r="E27" s="78">
        <f>'SFAG Non-Assistance'!E27+'Contingency Non-Assistance'!E27+'ECF-Non-Assistance'!E27</f>
        <v>0</v>
      </c>
      <c r="F27" s="78">
        <f>'SFAG Non-Assistance'!F27+'Contingency Non-Assistance'!F27+'ECF-Non-Assistance'!F27</f>
        <v>0</v>
      </c>
      <c r="G27" s="78">
        <f>'SFAG Non-Assistance'!G27+'Contingency Non-Assistance'!G27+'ECF-Non-Assistance'!G27</f>
        <v>0</v>
      </c>
      <c r="H27" s="78">
        <f>'SFAG Non-Assistance'!H27+'Contingency Non-Assistance'!H27+'ECF-Non-Assistance'!H27</f>
        <v>0</v>
      </c>
      <c r="I27" s="78">
        <f>'SFAG Non-Assistance'!I27+'Contingency Non-Assistance'!I27+'ECF-Non-Assistance'!I27</f>
        <v>0</v>
      </c>
      <c r="J27" s="78">
        <f>'SFAG Non-Assistance'!J27+'Contingency Non-Assistance'!J27+'ECF-Non-Assistance'!J27</f>
        <v>15804624</v>
      </c>
      <c r="K27" s="78">
        <f>'SFAG Non-Assistance'!K27+'Contingency Non-Assistance'!K27+'ECF-Non-Assistance'!K27</f>
        <v>0</v>
      </c>
      <c r="L27" s="78">
        <f>'SFAG Non-Assistance'!L27+'Contingency Non-Assistance'!L27+'ECF-Non-Assistance'!L27</f>
        <v>6154092</v>
      </c>
      <c r="M27" s="78">
        <f>'SFAG Non-Assistance'!M27+'Contingency Non-Assistance'!M27+'ECF-Non-Assistance'!M27</f>
        <v>0</v>
      </c>
      <c r="N27" s="78">
        <f>'SFAG Non-Assistance'!N27+'Contingency Non-Assistance'!N27+'ECF-Non-Assistance'!N27</f>
        <v>0</v>
      </c>
      <c r="O27" s="78">
        <f>'SFAG Non-Assistance'!O27+'Contingency Non-Assistance'!O27+'ECF-Non-Assistance'!O27</f>
        <v>161279193</v>
      </c>
    </row>
    <row r="28" spans="1:15">
      <c r="A28" s="81" t="s">
        <v>33</v>
      </c>
      <c r="B28" s="78">
        <f t="shared" si="0"/>
        <v>605875671</v>
      </c>
      <c r="C28" s="78">
        <f>'SFAG Non-Assistance'!C28+'Contingency Non-Assistance'!C28+'ECF-Non-Assistance'!C28</f>
        <v>66755154</v>
      </c>
      <c r="D28" s="78">
        <f>'SFAG Non-Assistance'!D28+'Contingency Non-Assistance'!D28+'ECF-Non-Assistance'!D28</f>
        <v>-693165</v>
      </c>
      <c r="E28" s="78">
        <f>'SFAG Non-Assistance'!E28+'Contingency Non-Assistance'!E28+'ECF-Non-Assistance'!E28</f>
        <v>688425</v>
      </c>
      <c r="F28" s="78">
        <f>'SFAG Non-Assistance'!F28+'Contingency Non-Assistance'!F28+'ECF-Non-Assistance'!F28</f>
        <v>0</v>
      </c>
      <c r="G28" s="78">
        <f>'SFAG Non-Assistance'!G28+'Contingency Non-Assistance'!G28+'ECF-Non-Assistance'!G28</f>
        <v>0</v>
      </c>
      <c r="H28" s="78">
        <f>'SFAG Non-Assistance'!H28+'Contingency Non-Assistance'!H28+'ECF-Non-Assistance'!H28</f>
        <v>0</v>
      </c>
      <c r="I28" s="78">
        <f>'SFAG Non-Assistance'!I28+'Contingency Non-Assistance'!I28+'ECF-Non-Assistance'!I28</f>
        <v>4271642</v>
      </c>
      <c r="J28" s="78">
        <f>'SFAG Non-Assistance'!J28+'Contingency Non-Assistance'!J28+'ECF-Non-Assistance'!J28</f>
        <v>108461104</v>
      </c>
      <c r="K28" s="78">
        <f>'SFAG Non-Assistance'!K28+'Contingency Non-Assistance'!K28+'ECF-Non-Assistance'!K28</f>
        <v>26711585</v>
      </c>
      <c r="L28" s="78">
        <f>'SFAG Non-Assistance'!L28+'Contingency Non-Assistance'!L28+'ECF-Non-Assistance'!L28</f>
        <v>132228446</v>
      </c>
      <c r="M28" s="78">
        <f>'SFAG Non-Assistance'!M28+'Contingency Non-Assistance'!M28+'ECF-Non-Assistance'!M28</f>
        <v>1480712</v>
      </c>
      <c r="N28" s="78">
        <f>'SFAG Non-Assistance'!N28+'Contingency Non-Assistance'!N28+'ECF-Non-Assistance'!N28</f>
        <v>86912290</v>
      </c>
      <c r="O28" s="78">
        <f>'SFAG Non-Assistance'!O28+'Contingency Non-Assistance'!O28+'ECF-Non-Assistance'!O28</f>
        <v>179059478</v>
      </c>
    </row>
    <row r="29" spans="1:15">
      <c r="A29" s="81" t="s">
        <v>34</v>
      </c>
      <c r="B29" s="78">
        <f t="shared" si="0"/>
        <v>150755280</v>
      </c>
      <c r="C29" s="78">
        <f>'SFAG Non-Assistance'!C29+'Contingency Non-Assistance'!C29+'ECF-Non-Assistance'!C29</f>
        <v>60773571</v>
      </c>
      <c r="D29" s="78">
        <f>'SFAG Non-Assistance'!D29+'Contingency Non-Assistance'!D29+'ECF-Non-Assistance'!D29</f>
        <v>0</v>
      </c>
      <c r="E29" s="78">
        <f>'SFAG Non-Assistance'!E29+'Contingency Non-Assistance'!E29+'ECF-Non-Assistance'!E29</f>
        <v>3870603</v>
      </c>
      <c r="F29" s="78">
        <f>'SFAG Non-Assistance'!F29+'Contingency Non-Assistance'!F29+'ECF-Non-Assistance'!F29</f>
        <v>0</v>
      </c>
      <c r="G29" s="78">
        <f>'SFAG Non-Assistance'!G29+'Contingency Non-Assistance'!G29+'ECF-Non-Assistance'!G29</f>
        <v>22549000</v>
      </c>
      <c r="H29" s="78">
        <f>'SFAG Non-Assistance'!H29+'Contingency Non-Assistance'!H29+'ECF-Non-Assistance'!H29</f>
        <v>0</v>
      </c>
      <c r="I29" s="78">
        <f>'SFAG Non-Assistance'!I29+'Contingency Non-Assistance'!I29+'ECF-Non-Assistance'!I29</f>
        <v>32853270</v>
      </c>
      <c r="J29" s="78">
        <f>'SFAG Non-Assistance'!J29+'Contingency Non-Assistance'!J29+'ECF-Non-Assistance'!J29</f>
        <v>1116022</v>
      </c>
      <c r="K29" s="78">
        <f>'SFAG Non-Assistance'!K29+'Contingency Non-Assistance'!K29+'ECF-Non-Assistance'!K29</f>
        <v>0</v>
      </c>
      <c r="L29" s="78">
        <f>'SFAG Non-Assistance'!L29+'Contingency Non-Assistance'!L29+'ECF-Non-Assistance'!L29</f>
        <v>26139296</v>
      </c>
      <c r="M29" s="78">
        <f>'SFAG Non-Assistance'!M29+'Contingency Non-Assistance'!M29+'ECF-Non-Assistance'!M29</f>
        <v>172132</v>
      </c>
      <c r="N29" s="78">
        <f>'SFAG Non-Assistance'!N29+'Contingency Non-Assistance'!N29+'ECF-Non-Assistance'!N29</f>
        <v>0</v>
      </c>
      <c r="O29" s="78">
        <f>'SFAG Non-Assistance'!O29+'Contingency Non-Assistance'!O29+'ECF-Non-Assistance'!O29</f>
        <v>3281386</v>
      </c>
    </row>
    <row r="30" spans="1:15">
      <c r="A30" s="81" t="s">
        <v>35</v>
      </c>
      <c r="B30" s="78">
        <f t="shared" si="0"/>
        <v>36436689</v>
      </c>
      <c r="C30" s="78">
        <f>'SFAG Non-Assistance'!C30+'Contingency Non-Assistance'!C30+'ECF-Non-Assistance'!C30</f>
        <v>13094199</v>
      </c>
      <c r="D30" s="78">
        <f>'SFAG Non-Assistance'!D30+'Contingency Non-Assistance'!D30+'ECF-Non-Assistance'!D30</f>
        <v>0</v>
      </c>
      <c r="E30" s="78">
        <f>'SFAG Non-Assistance'!E30+'Contingency Non-Assistance'!E30+'ECF-Non-Assistance'!E30</f>
        <v>11029330</v>
      </c>
      <c r="F30" s="78">
        <f>'SFAG Non-Assistance'!F30+'Contingency Non-Assistance'!F30+'ECF-Non-Assistance'!F30</f>
        <v>0</v>
      </c>
      <c r="G30" s="78">
        <f>'SFAG Non-Assistance'!G30+'Contingency Non-Assistance'!G30+'ECF-Non-Assistance'!G30</f>
        <v>0</v>
      </c>
      <c r="H30" s="78">
        <f>'SFAG Non-Assistance'!H30+'Contingency Non-Assistance'!H30+'ECF-Non-Assistance'!H30</f>
        <v>0</v>
      </c>
      <c r="I30" s="78">
        <f>'SFAG Non-Assistance'!I30+'Contingency Non-Assistance'!I30+'ECF-Non-Assistance'!I30</f>
        <v>0</v>
      </c>
      <c r="J30" s="78">
        <f>'SFAG Non-Assistance'!J30+'Contingency Non-Assistance'!J30+'ECF-Non-Assistance'!J30</f>
        <v>4729845</v>
      </c>
      <c r="K30" s="78">
        <f>'SFAG Non-Assistance'!K30+'Contingency Non-Assistance'!K30+'ECF-Non-Assistance'!K30</f>
        <v>95096</v>
      </c>
      <c r="L30" s="78">
        <f>'SFAG Non-Assistance'!L30+'Contingency Non-Assistance'!L30+'ECF-Non-Assistance'!L30</f>
        <v>2681671</v>
      </c>
      <c r="M30" s="78">
        <f>'SFAG Non-Assistance'!M30+'Contingency Non-Assistance'!M30+'ECF-Non-Assistance'!M30</f>
        <v>285392</v>
      </c>
      <c r="N30" s="78">
        <f>'SFAG Non-Assistance'!N30+'Contingency Non-Assistance'!N30+'ECF-Non-Assistance'!N30</f>
        <v>0</v>
      </c>
      <c r="O30" s="78">
        <f>'SFAG Non-Assistance'!O30+'Contingency Non-Assistance'!O30+'ECF-Non-Assistance'!O30</f>
        <v>4521156</v>
      </c>
    </row>
    <row r="31" spans="1:15">
      <c r="A31" s="81" t="s">
        <v>36</v>
      </c>
      <c r="B31" s="78">
        <f t="shared" si="0"/>
        <v>179300546</v>
      </c>
      <c r="C31" s="78">
        <f>'SFAG Non-Assistance'!C31+'Contingency Non-Assistance'!C31+'ECF-Non-Assistance'!C31</f>
        <v>623887</v>
      </c>
      <c r="D31" s="78">
        <f>'SFAG Non-Assistance'!D31+'Contingency Non-Assistance'!D31+'ECF-Non-Assistance'!D31</f>
        <v>29744277</v>
      </c>
      <c r="E31" s="78">
        <f>'SFAG Non-Assistance'!E31+'Contingency Non-Assistance'!E31+'ECF-Non-Assistance'!E31</f>
        <v>0</v>
      </c>
      <c r="F31" s="78">
        <f>'SFAG Non-Assistance'!F31+'Contingency Non-Assistance'!F31+'ECF-Non-Assistance'!F31</f>
        <v>0</v>
      </c>
      <c r="G31" s="78">
        <f>'SFAG Non-Assistance'!G31+'Contingency Non-Assistance'!G31+'ECF-Non-Assistance'!G31</f>
        <v>0</v>
      </c>
      <c r="H31" s="78">
        <f>'SFAG Non-Assistance'!H31+'Contingency Non-Assistance'!H31+'ECF-Non-Assistance'!H31</f>
        <v>0</v>
      </c>
      <c r="I31" s="78">
        <f>'SFAG Non-Assistance'!I31+'Contingency Non-Assistance'!I31+'ECF-Non-Assistance'!I31</f>
        <v>1383528</v>
      </c>
      <c r="J31" s="78">
        <f>'SFAG Non-Assistance'!J31+'Contingency Non-Assistance'!J31+'ECF-Non-Assistance'!J31</f>
        <v>0</v>
      </c>
      <c r="K31" s="78">
        <f>'SFAG Non-Assistance'!K31+'Contingency Non-Assistance'!K31+'ECF-Non-Assistance'!K31</f>
        <v>0</v>
      </c>
      <c r="L31" s="78">
        <f>'SFAG Non-Assistance'!L31+'Contingency Non-Assistance'!L31+'ECF-Non-Assistance'!L31</f>
        <v>0</v>
      </c>
      <c r="M31" s="78">
        <f>'SFAG Non-Assistance'!M31+'Contingency Non-Assistance'!M31+'ECF-Non-Assistance'!M31</f>
        <v>0</v>
      </c>
      <c r="N31" s="78">
        <f>'SFAG Non-Assistance'!N31+'Contingency Non-Assistance'!N31+'ECF-Non-Assistance'!N31</f>
        <v>107213028</v>
      </c>
      <c r="O31" s="78">
        <f>'SFAG Non-Assistance'!O31+'Contingency Non-Assistance'!O31+'ECF-Non-Assistance'!O31</f>
        <v>40335826</v>
      </c>
    </row>
    <row r="32" spans="1:15">
      <c r="A32" s="81" t="s">
        <v>37</v>
      </c>
      <c r="B32" s="78">
        <f t="shared" si="0"/>
        <v>11839437</v>
      </c>
      <c r="C32" s="78">
        <f>'SFAG Non-Assistance'!C32+'Contingency Non-Assistance'!C32+'ECF-Non-Assistance'!C32</f>
        <v>2988025</v>
      </c>
      <c r="D32" s="78">
        <f>'SFAG Non-Assistance'!D32+'Contingency Non-Assistance'!D32+'ECF-Non-Assistance'!D32</f>
        <v>298142</v>
      </c>
      <c r="E32" s="78">
        <f>'SFAG Non-Assistance'!E32+'Contingency Non-Assistance'!E32+'ECF-Non-Assistance'!E32</f>
        <v>0</v>
      </c>
      <c r="F32" s="78">
        <f>'SFAG Non-Assistance'!F32+'Contingency Non-Assistance'!F32+'ECF-Non-Assistance'!F32</f>
        <v>0</v>
      </c>
      <c r="G32" s="78">
        <f>'SFAG Non-Assistance'!G32+'Contingency Non-Assistance'!G32+'ECF-Non-Assistance'!G32</f>
        <v>0</v>
      </c>
      <c r="H32" s="78">
        <f>'SFAG Non-Assistance'!H32+'Contingency Non-Assistance'!H32+'ECF-Non-Assistance'!H32</f>
        <v>0</v>
      </c>
      <c r="I32" s="78">
        <f>'SFAG Non-Assistance'!I32+'Contingency Non-Assistance'!I32+'ECF-Non-Assistance'!I32</f>
        <v>0</v>
      </c>
      <c r="J32" s="78">
        <f>'SFAG Non-Assistance'!J32+'Contingency Non-Assistance'!J32+'ECF-Non-Assistance'!J32</f>
        <v>651041</v>
      </c>
      <c r="K32" s="78">
        <f>'SFAG Non-Assistance'!K32+'Contingency Non-Assistance'!K32+'ECF-Non-Assistance'!K32</f>
        <v>0</v>
      </c>
      <c r="L32" s="78">
        <f>'SFAG Non-Assistance'!L32+'Contingency Non-Assistance'!L32+'ECF-Non-Assistance'!L32</f>
        <v>2863653</v>
      </c>
      <c r="M32" s="78">
        <f>'SFAG Non-Assistance'!M32+'Contingency Non-Assistance'!M32+'ECF-Non-Assistance'!M32</f>
        <v>2958521</v>
      </c>
      <c r="N32" s="78">
        <f>'SFAG Non-Assistance'!N32+'Contingency Non-Assistance'!N32+'ECF-Non-Assistance'!N32</f>
        <v>1433714</v>
      </c>
      <c r="O32" s="78">
        <f>'SFAG Non-Assistance'!O32+'Contingency Non-Assistance'!O32+'ECF-Non-Assistance'!O32</f>
        <v>646341</v>
      </c>
    </row>
    <row r="33" spans="1:15">
      <c r="A33" s="81" t="s">
        <v>38</v>
      </c>
      <c r="B33" s="78">
        <f t="shared" si="0"/>
        <v>24249016</v>
      </c>
      <c r="C33" s="78">
        <f>'SFAG Non-Assistance'!C33+'Contingency Non-Assistance'!C33+'ECF-Non-Assistance'!C33</f>
        <v>17283094</v>
      </c>
      <c r="D33" s="78">
        <f>'SFAG Non-Assistance'!D33+'Contingency Non-Assistance'!D33+'ECF-Non-Assistance'!D33</f>
        <v>0</v>
      </c>
      <c r="E33" s="78">
        <f>'SFAG Non-Assistance'!E33+'Contingency Non-Assistance'!E33+'ECF-Non-Assistance'!E33</f>
        <v>0</v>
      </c>
      <c r="F33" s="78">
        <f>'SFAG Non-Assistance'!F33+'Contingency Non-Assistance'!F33+'ECF-Non-Assistance'!F33</f>
        <v>0</v>
      </c>
      <c r="G33" s="78">
        <f>'SFAG Non-Assistance'!G33+'Contingency Non-Assistance'!G33+'ECF-Non-Assistance'!G33</f>
        <v>0</v>
      </c>
      <c r="H33" s="78">
        <f>'SFAG Non-Assistance'!H33+'Contingency Non-Assistance'!H33+'ECF-Non-Assistance'!H33</f>
        <v>0</v>
      </c>
      <c r="I33" s="78">
        <f>'SFAG Non-Assistance'!I33+'Contingency Non-Assistance'!I33+'ECF-Non-Assistance'!I33</f>
        <v>0</v>
      </c>
      <c r="J33" s="78">
        <f>'SFAG Non-Assistance'!J33+'Contingency Non-Assistance'!J33+'ECF-Non-Assistance'!J33</f>
        <v>335046</v>
      </c>
      <c r="K33" s="78">
        <f>'SFAG Non-Assistance'!K33+'Contingency Non-Assistance'!K33+'ECF-Non-Assistance'!K33</f>
        <v>0</v>
      </c>
      <c r="L33" s="78">
        <f>'SFAG Non-Assistance'!L33+'Contingency Non-Assistance'!L33+'ECF-Non-Assistance'!L33</f>
        <v>3975775</v>
      </c>
      <c r="M33" s="78">
        <f>'SFAG Non-Assistance'!M33+'Contingency Non-Assistance'!M33+'ECF-Non-Assistance'!M33</f>
        <v>654376</v>
      </c>
      <c r="N33" s="78">
        <f>'SFAG Non-Assistance'!N33+'Contingency Non-Assistance'!N33+'ECF-Non-Assistance'!N33</f>
        <v>0</v>
      </c>
      <c r="O33" s="78">
        <f>'SFAG Non-Assistance'!O33+'Contingency Non-Assistance'!O33+'ECF-Non-Assistance'!O33</f>
        <v>2000725</v>
      </c>
    </row>
    <row r="34" spans="1:15">
      <c r="A34" s="81" t="s">
        <v>39</v>
      </c>
      <c r="B34" s="78">
        <f t="shared" si="0"/>
        <v>26596277</v>
      </c>
      <c r="C34" s="78">
        <f>'SFAG Non-Assistance'!C34+'Contingency Non-Assistance'!C34+'ECF-Non-Assistance'!C34</f>
        <v>146830</v>
      </c>
      <c r="D34" s="78">
        <f>'SFAG Non-Assistance'!D34+'Contingency Non-Assistance'!D34+'ECF-Non-Assistance'!D34</f>
        <v>0</v>
      </c>
      <c r="E34" s="78">
        <f>'SFAG Non-Assistance'!E34+'Contingency Non-Assistance'!E34+'ECF-Non-Assistance'!E34</f>
        <v>677850</v>
      </c>
      <c r="F34" s="78">
        <f>'SFAG Non-Assistance'!F34+'Contingency Non-Assistance'!F34+'ECF-Non-Assistance'!F34</f>
        <v>0</v>
      </c>
      <c r="G34" s="78">
        <f>'SFAG Non-Assistance'!G34+'Contingency Non-Assistance'!G34+'ECF-Non-Assistance'!G34</f>
        <v>0</v>
      </c>
      <c r="H34" s="78">
        <f>'SFAG Non-Assistance'!H34+'Contingency Non-Assistance'!H34+'ECF-Non-Assistance'!H34</f>
        <v>0</v>
      </c>
      <c r="I34" s="78">
        <f>'SFAG Non-Assistance'!I34+'Contingency Non-Assistance'!I34+'ECF-Non-Assistance'!I34</f>
        <v>0</v>
      </c>
      <c r="J34" s="78">
        <f>'SFAG Non-Assistance'!J34+'Contingency Non-Assistance'!J34+'ECF-Non-Assistance'!J34</f>
        <v>0</v>
      </c>
      <c r="K34" s="78">
        <f>'SFAG Non-Assistance'!K34+'Contingency Non-Assistance'!K34+'ECF-Non-Assistance'!K34</f>
        <v>0</v>
      </c>
      <c r="L34" s="78">
        <f>'SFAG Non-Assistance'!L34+'Contingency Non-Assistance'!L34+'ECF-Non-Assistance'!L34</f>
        <v>2566721</v>
      </c>
      <c r="M34" s="78">
        <f>'SFAG Non-Assistance'!M34+'Contingency Non-Assistance'!M34+'ECF-Non-Assistance'!M34</f>
        <v>2526368</v>
      </c>
      <c r="N34" s="78">
        <f>'SFAG Non-Assistance'!N34+'Contingency Non-Assistance'!N34+'ECF-Non-Assistance'!N34</f>
        <v>0</v>
      </c>
      <c r="O34" s="78">
        <f>'SFAG Non-Assistance'!O34+'Contingency Non-Assistance'!O34+'ECF-Non-Assistance'!O34</f>
        <v>20678508</v>
      </c>
    </row>
    <row r="35" spans="1:15">
      <c r="A35" s="81" t="s">
        <v>40</v>
      </c>
      <c r="B35" s="78">
        <f t="shared" si="0"/>
        <v>19844051</v>
      </c>
      <c r="C35" s="78">
        <f>'SFAG Non-Assistance'!C35+'Contingency Non-Assistance'!C35+'ECF-Non-Assistance'!C35</f>
        <v>5891104</v>
      </c>
      <c r="D35" s="78">
        <f>'SFAG Non-Assistance'!D35+'Contingency Non-Assistance'!D35+'ECF-Non-Assistance'!D35</f>
        <v>0</v>
      </c>
      <c r="E35" s="78">
        <f>'SFAG Non-Assistance'!E35+'Contingency Non-Assistance'!E35+'ECF-Non-Assistance'!E35</f>
        <v>1098783</v>
      </c>
      <c r="F35" s="78">
        <f>'SFAG Non-Assistance'!F35+'Contingency Non-Assistance'!F35+'ECF-Non-Assistance'!F35</f>
        <v>0</v>
      </c>
      <c r="G35" s="78">
        <f>'SFAG Non-Assistance'!G35+'Contingency Non-Assistance'!G35+'ECF-Non-Assistance'!G35</f>
        <v>0</v>
      </c>
      <c r="H35" s="78">
        <f>'SFAG Non-Assistance'!H35+'Contingency Non-Assistance'!H35+'ECF-Non-Assistance'!H35</f>
        <v>0</v>
      </c>
      <c r="I35" s="78">
        <f>'SFAG Non-Assistance'!I35+'Contingency Non-Assistance'!I35+'ECF-Non-Assistance'!I35</f>
        <v>377282</v>
      </c>
      <c r="J35" s="78">
        <f>'SFAG Non-Assistance'!J35+'Contingency Non-Assistance'!J35+'ECF-Non-Assistance'!J35</f>
        <v>487481</v>
      </c>
      <c r="K35" s="78">
        <f>'SFAG Non-Assistance'!K35+'Contingency Non-Assistance'!K35+'ECF-Non-Assistance'!K35</f>
        <v>117919</v>
      </c>
      <c r="L35" s="78">
        <f>'SFAG Non-Assistance'!L35+'Contingency Non-Assistance'!L35+'ECF-Non-Assistance'!L35</f>
        <v>5147939</v>
      </c>
      <c r="M35" s="78">
        <f>'SFAG Non-Assistance'!M35+'Contingency Non-Assistance'!M35+'ECF-Non-Assistance'!M35</f>
        <v>3674549</v>
      </c>
      <c r="N35" s="78">
        <f>'SFAG Non-Assistance'!N35+'Contingency Non-Assistance'!N35+'ECF-Non-Assistance'!N35</f>
        <v>0</v>
      </c>
      <c r="O35" s="78">
        <f>'SFAG Non-Assistance'!O35+'Contingency Non-Assistance'!O35+'ECF-Non-Assistance'!O35</f>
        <v>3048994</v>
      </c>
    </row>
    <row r="36" spans="1:15">
      <c r="A36" s="81" t="s">
        <v>41</v>
      </c>
      <c r="B36" s="78">
        <f t="shared" si="0"/>
        <v>125851688</v>
      </c>
      <c r="C36" s="78">
        <f>'SFAG Non-Assistance'!C36+'Contingency Non-Assistance'!C36+'ECF-Non-Assistance'!C36</f>
        <v>44039061</v>
      </c>
      <c r="D36" s="78">
        <f>'SFAG Non-Assistance'!D36+'Contingency Non-Assistance'!D36+'ECF-Non-Assistance'!D36</f>
        <v>0</v>
      </c>
      <c r="E36" s="78">
        <f>'SFAG Non-Assistance'!E36+'Contingency Non-Assistance'!E36+'ECF-Non-Assistance'!E36</f>
        <v>409740</v>
      </c>
      <c r="F36" s="78">
        <f>'SFAG Non-Assistance'!F36+'Contingency Non-Assistance'!F36+'ECF-Non-Assistance'!F36</f>
        <v>52660</v>
      </c>
      <c r="G36" s="78">
        <f>'SFAG Non-Assistance'!G36+'Contingency Non-Assistance'!G36+'ECF-Non-Assistance'!G36</f>
        <v>18393000</v>
      </c>
      <c r="H36" s="78">
        <f>'SFAG Non-Assistance'!H36+'Contingency Non-Assistance'!H36+'ECF-Non-Assistance'!H36</f>
        <v>0</v>
      </c>
      <c r="I36" s="78">
        <f>'SFAG Non-Assistance'!I36+'Contingency Non-Assistance'!I36+'ECF-Non-Assistance'!I36</f>
        <v>5169661</v>
      </c>
      <c r="J36" s="78">
        <f>'SFAG Non-Assistance'!J36+'Contingency Non-Assistance'!J36+'ECF-Non-Assistance'!J36</f>
        <v>13093184</v>
      </c>
      <c r="K36" s="78">
        <f>'SFAG Non-Assistance'!K36+'Contingency Non-Assistance'!K36+'ECF-Non-Assistance'!K36</f>
        <v>4299506</v>
      </c>
      <c r="L36" s="78">
        <f>'SFAG Non-Assistance'!L36+'Contingency Non-Assistance'!L36+'ECF-Non-Assistance'!L36</f>
        <v>28281313</v>
      </c>
      <c r="M36" s="78">
        <f>'SFAG Non-Assistance'!M36+'Contingency Non-Assistance'!M36+'ECF-Non-Assistance'!M36</f>
        <v>3909483</v>
      </c>
      <c r="N36" s="78">
        <f>'SFAG Non-Assistance'!N36+'Contingency Non-Assistance'!N36+'ECF-Non-Assistance'!N36</f>
        <v>6840000</v>
      </c>
      <c r="O36" s="78">
        <f>'SFAG Non-Assistance'!O36+'Contingency Non-Assistance'!O36+'ECF-Non-Assistance'!O36</f>
        <v>1364080</v>
      </c>
    </row>
    <row r="37" spans="1:15">
      <c r="A37" s="81" t="s">
        <v>42</v>
      </c>
      <c r="B37" s="78">
        <f t="shared" si="0"/>
        <v>18307378</v>
      </c>
      <c r="C37" s="78">
        <f>'SFAG Non-Assistance'!C37+'Contingency Non-Assistance'!C37+'ECF-Non-Assistance'!C37</f>
        <v>8764927</v>
      </c>
      <c r="D37" s="78">
        <f>'SFAG Non-Assistance'!D37+'Contingency Non-Assistance'!D37+'ECF-Non-Assistance'!D37</f>
        <v>0</v>
      </c>
      <c r="E37" s="78">
        <f>'SFAG Non-Assistance'!E37+'Contingency Non-Assistance'!E37+'ECF-Non-Assistance'!E37</f>
        <v>0</v>
      </c>
      <c r="F37" s="78">
        <f>'SFAG Non-Assistance'!F37+'Contingency Non-Assistance'!F37+'ECF-Non-Assistance'!F37</f>
        <v>0</v>
      </c>
      <c r="G37" s="78">
        <f>'SFAG Non-Assistance'!G37+'Contingency Non-Assistance'!G37+'ECF-Non-Assistance'!G37</f>
        <v>0</v>
      </c>
      <c r="H37" s="78">
        <f>'SFAG Non-Assistance'!H37+'Contingency Non-Assistance'!H37+'ECF-Non-Assistance'!H37</f>
        <v>0</v>
      </c>
      <c r="I37" s="78">
        <f>'SFAG Non-Assistance'!I37+'Contingency Non-Assistance'!I37+'ECF-Non-Assistance'!I37</f>
        <v>0</v>
      </c>
      <c r="J37" s="78">
        <f>'SFAG Non-Assistance'!J37+'Contingency Non-Assistance'!J37+'ECF-Non-Assistance'!J37</f>
        <v>199994</v>
      </c>
      <c r="K37" s="78">
        <f>'SFAG Non-Assistance'!K37+'Contingency Non-Assistance'!K37+'ECF-Non-Assistance'!K37</f>
        <v>0</v>
      </c>
      <c r="L37" s="78">
        <f>'SFAG Non-Assistance'!L37+'Contingency Non-Assistance'!L37+'ECF-Non-Assistance'!L37</f>
        <v>8202702</v>
      </c>
      <c r="M37" s="78">
        <f>'SFAG Non-Assistance'!M37+'Contingency Non-Assistance'!M37+'ECF-Non-Assistance'!M37</f>
        <v>1056696</v>
      </c>
      <c r="N37" s="78">
        <f>'SFAG Non-Assistance'!N37+'Contingency Non-Assistance'!N37+'ECF-Non-Assistance'!N37</f>
        <v>0</v>
      </c>
      <c r="O37" s="78">
        <f>'SFAG Non-Assistance'!O37+'Contingency Non-Assistance'!O37+'ECF-Non-Assistance'!O37</f>
        <v>83059</v>
      </c>
    </row>
    <row r="38" spans="1:15">
      <c r="A38" s="81" t="s">
        <v>43</v>
      </c>
      <c r="B38" s="78">
        <f t="shared" si="0"/>
        <v>908067203</v>
      </c>
      <c r="C38" s="78">
        <f>'SFAG Non-Assistance'!C38+'Contingency Non-Assistance'!C38+'ECF-Non-Assistance'!C38</f>
        <v>138526985</v>
      </c>
      <c r="D38" s="78">
        <f>'SFAG Non-Assistance'!D38+'Contingency Non-Assistance'!D38+'ECF-Non-Assistance'!D38</f>
        <v>0</v>
      </c>
      <c r="E38" s="78">
        <f>'SFAG Non-Assistance'!E38+'Contingency Non-Assistance'!E38+'ECF-Non-Assistance'!E38</f>
        <v>9427894</v>
      </c>
      <c r="F38" s="78">
        <f>'SFAG Non-Assistance'!F38+'Contingency Non-Assistance'!F38+'ECF-Non-Assistance'!F38</f>
        <v>0</v>
      </c>
      <c r="G38" s="78">
        <f>'SFAG Non-Assistance'!G38+'Contingency Non-Assistance'!G38+'ECF-Non-Assistance'!G38</f>
        <v>0</v>
      </c>
      <c r="H38" s="78">
        <f>'SFAG Non-Assistance'!H38+'Contingency Non-Assistance'!H38+'ECF-Non-Assistance'!H38</f>
        <v>0</v>
      </c>
      <c r="I38" s="78">
        <f>'SFAG Non-Assistance'!I38+'Contingency Non-Assistance'!I38+'ECF-Non-Assistance'!I38</f>
        <v>109471320</v>
      </c>
      <c r="J38" s="78">
        <f>'SFAG Non-Assistance'!J38+'Contingency Non-Assistance'!J38+'ECF-Non-Assistance'!J38</f>
        <v>9050062</v>
      </c>
      <c r="K38" s="78">
        <f>'SFAG Non-Assistance'!K38+'Contingency Non-Assistance'!K38+'ECF-Non-Assistance'!K38</f>
        <v>315952</v>
      </c>
      <c r="L38" s="78">
        <f>'SFAG Non-Assistance'!L38+'Contingency Non-Assistance'!L38+'ECF-Non-Assistance'!L38</f>
        <v>228285755</v>
      </c>
      <c r="M38" s="78">
        <f>'SFAG Non-Assistance'!M38+'Contingency Non-Assistance'!M38+'ECF-Non-Assistance'!M38</f>
        <v>17290415</v>
      </c>
      <c r="N38" s="78">
        <f>'SFAG Non-Assistance'!N38+'Contingency Non-Assistance'!N38+'ECF-Non-Assistance'!N38</f>
        <v>46295630</v>
      </c>
      <c r="O38" s="78">
        <f>'SFAG Non-Assistance'!O38+'Contingency Non-Assistance'!O38+'ECF-Non-Assistance'!O38</f>
        <v>349403190</v>
      </c>
    </row>
    <row r="39" spans="1:15">
      <c r="A39" s="81" t="s">
        <v>44</v>
      </c>
      <c r="B39" s="78">
        <f t="shared" si="0"/>
        <v>198766266</v>
      </c>
      <c r="C39" s="78">
        <f>'SFAG Non-Assistance'!C39+'Contingency Non-Assistance'!C39+'ECF-Non-Assistance'!C39</f>
        <v>4402346</v>
      </c>
      <c r="D39" s="78">
        <f>'SFAG Non-Assistance'!D39+'Contingency Non-Assistance'!D39+'ECF-Non-Assistance'!D39</f>
        <v>73794463</v>
      </c>
      <c r="E39" s="78">
        <f>'SFAG Non-Assistance'!E39+'Contingency Non-Assistance'!E39+'ECF-Non-Assistance'!E39</f>
        <v>843108</v>
      </c>
      <c r="F39" s="78">
        <f>'SFAG Non-Assistance'!F39+'Contingency Non-Assistance'!F39+'ECF-Non-Assistance'!F39</f>
        <v>1000</v>
      </c>
      <c r="G39" s="78">
        <f>'SFAG Non-Assistance'!G39+'Contingency Non-Assistance'!G39+'ECF-Non-Assistance'!G39</f>
        <v>0</v>
      </c>
      <c r="H39" s="78">
        <f>'SFAG Non-Assistance'!H39+'Contingency Non-Assistance'!H39+'ECF-Non-Assistance'!H39</f>
        <v>0</v>
      </c>
      <c r="I39" s="78">
        <f>'SFAG Non-Assistance'!I39+'Contingency Non-Assistance'!I39+'ECF-Non-Assistance'!I39</f>
        <v>2376596</v>
      </c>
      <c r="J39" s="78">
        <f>'SFAG Non-Assistance'!J39+'Contingency Non-Assistance'!J39+'ECF-Non-Assistance'!J39</f>
        <v>0</v>
      </c>
      <c r="K39" s="78">
        <f>'SFAG Non-Assistance'!K39+'Contingency Non-Assistance'!K39+'ECF-Non-Assistance'!K39</f>
        <v>0</v>
      </c>
      <c r="L39" s="78">
        <f>'SFAG Non-Assistance'!L39+'Contingency Non-Assistance'!L39+'ECF-Non-Assistance'!L39</f>
        <v>20549057</v>
      </c>
      <c r="M39" s="78">
        <f>'SFAG Non-Assistance'!M39+'Contingency Non-Assistance'!M39+'ECF-Non-Assistance'!M39</f>
        <v>-47804</v>
      </c>
      <c r="N39" s="78">
        <f>'SFAG Non-Assistance'!N39+'Contingency Non-Assistance'!N39+'ECF-Non-Assistance'!N39</f>
        <v>90136202</v>
      </c>
      <c r="O39" s="78">
        <f>'SFAG Non-Assistance'!O39+'Contingency Non-Assistance'!O39+'ECF-Non-Assistance'!O39</f>
        <v>6711298</v>
      </c>
    </row>
    <row r="40" spans="1:15">
      <c r="A40" s="81" t="s">
        <v>45</v>
      </c>
      <c r="B40" s="78">
        <f t="shared" si="0"/>
        <v>14128600</v>
      </c>
      <c r="C40" s="78">
        <f>'SFAG Non-Assistance'!C40+'Contingency Non-Assistance'!C40+'ECF-Non-Assistance'!C40</f>
        <v>3155344</v>
      </c>
      <c r="D40" s="78">
        <f>'SFAG Non-Assistance'!D40+'Contingency Non-Assistance'!D40+'ECF-Non-Assistance'!D40</f>
        <v>1967</v>
      </c>
      <c r="E40" s="78">
        <f>'SFAG Non-Assistance'!E40+'Contingency Non-Assistance'!E40+'ECF-Non-Assistance'!E40</f>
        <v>141109</v>
      </c>
      <c r="F40" s="78">
        <f>'SFAG Non-Assistance'!F40+'Contingency Non-Assistance'!F40+'ECF-Non-Assistance'!F40</f>
        <v>0</v>
      </c>
      <c r="G40" s="78">
        <f>'SFAG Non-Assistance'!G40+'Contingency Non-Assistance'!G40+'ECF-Non-Assistance'!G40</f>
        <v>0</v>
      </c>
      <c r="H40" s="78">
        <f>'SFAG Non-Assistance'!H40+'Contingency Non-Assistance'!H40+'ECF-Non-Assistance'!H40</f>
        <v>0</v>
      </c>
      <c r="I40" s="78">
        <f>'SFAG Non-Assistance'!I40+'Contingency Non-Assistance'!I40+'ECF-Non-Assistance'!I40</f>
        <v>29907</v>
      </c>
      <c r="J40" s="78">
        <f>'SFAG Non-Assistance'!J40+'Contingency Non-Assistance'!J40+'ECF-Non-Assistance'!J40</f>
        <v>0</v>
      </c>
      <c r="K40" s="78">
        <f>'SFAG Non-Assistance'!K40+'Contingency Non-Assistance'!K40+'ECF-Non-Assistance'!K40</f>
        <v>2556166</v>
      </c>
      <c r="L40" s="78">
        <f>'SFAG Non-Assistance'!L40+'Contingency Non-Assistance'!L40+'ECF-Non-Assistance'!L40</f>
        <v>3396543</v>
      </c>
      <c r="M40" s="78">
        <f>'SFAG Non-Assistance'!M40+'Contingency Non-Assistance'!M40+'ECF-Non-Assistance'!M40</f>
        <v>703784</v>
      </c>
      <c r="N40" s="78">
        <f>'SFAG Non-Assistance'!N40+'Contingency Non-Assistance'!N40+'ECF-Non-Assistance'!N40</f>
        <v>4026880</v>
      </c>
      <c r="O40" s="78">
        <f>'SFAG Non-Assistance'!O40+'Contingency Non-Assistance'!O40+'ECF-Non-Assistance'!O40</f>
        <v>116900</v>
      </c>
    </row>
    <row r="41" spans="1:15">
      <c r="A41" s="81" t="s">
        <v>46</v>
      </c>
      <c r="B41" s="78">
        <f t="shared" si="0"/>
        <v>390651283</v>
      </c>
      <c r="C41" s="78">
        <f>'SFAG Non-Assistance'!C41+'Contingency Non-Assistance'!C41+'ECF-Non-Assistance'!C41</f>
        <v>44744774</v>
      </c>
      <c r="D41" s="78">
        <f>'SFAG Non-Assistance'!D41+'Contingency Non-Assistance'!D41+'ECF-Non-Assistance'!D41</f>
        <v>278257977</v>
      </c>
      <c r="E41" s="78">
        <f>'SFAG Non-Assistance'!E41+'Contingency Non-Assistance'!E41+'ECF-Non-Assistance'!E41</f>
        <v>9245332</v>
      </c>
      <c r="F41" s="78">
        <f>'SFAG Non-Assistance'!F41+'Contingency Non-Assistance'!F41+'ECF-Non-Assistance'!F41</f>
        <v>0</v>
      </c>
      <c r="G41" s="78">
        <f>'SFAG Non-Assistance'!G41+'Contingency Non-Assistance'!G41+'ECF-Non-Assistance'!G41</f>
        <v>0</v>
      </c>
      <c r="H41" s="78">
        <f>'SFAG Non-Assistance'!H41+'Contingency Non-Assistance'!H41+'ECF-Non-Assistance'!H41</f>
        <v>0</v>
      </c>
      <c r="I41" s="78">
        <f>'SFAG Non-Assistance'!I41+'Contingency Non-Assistance'!I41+'ECF-Non-Assistance'!I41</f>
        <v>4775112</v>
      </c>
      <c r="J41" s="78">
        <f>'SFAG Non-Assistance'!J41+'Contingency Non-Assistance'!J41+'ECF-Non-Assistance'!J41</f>
        <v>7582688</v>
      </c>
      <c r="K41" s="78">
        <f>'SFAG Non-Assistance'!K41+'Contingency Non-Assistance'!K41+'ECF-Non-Assistance'!K41</f>
        <v>3296719</v>
      </c>
      <c r="L41" s="78">
        <f>'SFAG Non-Assistance'!L41+'Contingency Non-Assistance'!L41+'ECF-Non-Assistance'!L41</f>
        <v>54215260</v>
      </c>
      <c r="M41" s="78">
        <f>'SFAG Non-Assistance'!M41+'Contingency Non-Assistance'!M41+'ECF-Non-Assistance'!M41</f>
        <v>0</v>
      </c>
      <c r="N41" s="78">
        <f>'SFAG Non-Assistance'!N41+'Contingency Non-Assistance'!N41+'ECF-Non-Assistance'!N41</f>
        <v>0</v>
      </c>
      <c r="O41" s="78">
        <f>'SFAG Non-Assistance'!O41+'Contingency Non-Assistance'!O41+'ECF-Non-Assistance'!O41</f>
        <v>-11466579</v>
      </c>
    </row>
    <row r="42" spans="1:15">
      <c r="A42" s="81" t="s">
        <v>47</v>
      </c>
      <c r="B42" s="78">
        <f t="shared" si="0"/>
        <v>54661446</v>
      </c>
      <c r="C42" s="78">
        <f>'SFAG Non-Assistance'!C42+'Contingency Non-Assistance'!C42+'ECF-Non-Assistance'!C42</f>
        <v>0</v>
      </c>
      <c r="D42" s="78">
        <f>'SFAG Non-Assistance'!D42+'Contingency Non-Assistance'!D42+'ECF-Non-Assistance'!D42</f>
        <v>19011074</v>
      </c>
      <c r="E42" s="78">
        <f>'SFAG Non-Assistance'!E42+'Contingency Non-Assistance'!E42+'ECF-Non-Assistance'!E42</f>
        <v>0</v>
      </c>
      <c r="F42" s="78">
        <f>'SFAG Non-Assistance'!F42+'Contingency Non-Assistance'!F42+'ECF-Non-Assistance'!F42</f>
        <v>0</v>
      </c>
      <c r="G42" s="78">
        <f>'SFAG Non-Assistance'!G42+'Contingency Non-Assistance'!G42+'ECF-Non-Assistance'!G42</f>
        <v>0</v>
      </c>
      <c r="H42" s="78">
        <f>'SFAG Non-Assistance'!H42+'Contingency Non-Assistance'!H42+'ECF-Non-Assistance'!H42</f>
        <v>0</v>
      </c>
      <c r="I42" s="78">
        <f>'SFAG Non-Assistance'!I42+'Contingency Non-Assistance'!I42+'ECF-Non-Assistance'!I42</f>
        <v>838</v>
      </c>
      <c r="J42" s="78">
        <f>'SFAG Non-Assistance'!J42+'Contingency Non-Assistance'!J42+'ECF-Non-Assistance'!J42</f>
        <v>502015</v>
      </c>
      <c r="K42" s="78">
        <f>'SFAG Non-Assistance'!K42+'Contingency Non-Assistance'!K42+'ECF-Non-Assistance'!K42</f>
        <v>3495206</v>
      </c>
      <c r="L42" s="78">
        <f>'SFAG Non-Assistance'!L42+'Contingency Non-Assistance'!L42+'ECF-Non-Assistance'!L42</f>
        <v>12565785</v>
      </c>
      <c r="M42" s="78">
        <f>'SFAG Non-Assistance'!M42+'Contingency Non-Assistance'!M42+'ECF-Non-Assistance'!M42</f>
        <v>974150</v>
      </c>
      <c r="N42" s="78">
        <f>'SFAG Non-Assistance'!N42+'Contingency Non-Assistance'!N42+'ECF-Non-Assistance'!N42</f>
        <v>0</v>
      </c>
      <c r="O42" s="78">
        <f>'SFAG Non-Assistance'!O42+'Contingency Non-Assistance'!O42+'ECF-Non-Assistance'!O42</f>
        <v>18112378</v>
      </c>
    </row>
    <row r="43" spans="1:15">
      <c r="A43" s="81" t="s">
        <v>48</v>
      </c>
      <c r="B43" s="78">
        <f t="shared" si="0"/>
        <v>85897527</v>
      </c>
      <c r="C43" s="78">
        <f>'SFAG Non-Assistance'!C43+'Contingency Non-Assistance'!C43+'ECF-Non-Assistance'!C43</f>
        <v>6502569</v>
      </c>
      <c r="D43" s="78">
        <f>'SFAG Non-Assistance'!D43+'Contingency Non-Assistance'!D43+'ECF-Non-Assistance'!D43</f>
        <v>1846</v>
      </c>
      <c r="E43" s="78">
        <f>'SFAG Non-Assistance'!E43+'Contingency Non-Assistance'!E43+'ECF-Non-Assistance'!E43</f>
        <v>69743</v>
      </c>
      <c r="F43" s="78">
        <f>'SFAG Non-Assistance'!F43+'Contingency Non-Assistance'!F43+'ECF-Non-Assistance'!F43</f>
        <v>0</v>
      </c>
      <c r="G43" s="78">
        <f>'SFAG Non-Assistance'!G43+'Contingency Non-Assistance'!G43+'ECF-Non-Assistance'!G43</f>
        <v>0</v>
      </c>
      <c r="H43" s="78">
        <f>'SFAG Non-Assistance'!H43+'Contingency Non-Assistance'!H43+'ECF-Non-Assistance'!H43</f>
        <v>0</v>
      </c>
      <c r="I43" s="78">
        <f>'SFAG Non-Assistance'!I43+'Contingency Non-Assistance'!I43+'ECF-Non-Assistance'!I43</f>
        <v>0</v>
      </c>
      <c r="J43" s="78">
        <f>'SFAG Non-Assistance'!J43+'Contingency Non-Assistance'!J43+'ECF-Non-Assistance'!J43</f>
        <v>0</v>
      </c>
      <c r="K43" s="78">
        <f>'SFAG Non-Assistance'!K43+'Contingency Non-Assistance'!K43+'ECF-Non-Assistance'!K43</f>
        <v>0</v>
      </c>
      <c r="L43" s="78">
        <f>'SFAG Non-Assistance'!L43+'Contingency Non-Assistance'!L43+'ECF-Non-Assistance'!L43</f>
        <v>23911836</v>
      </c>
      <c r="M43" s="78">
        <f>'SFAG Non-Assistance'!M43+'Contingency Non-Assistance'!M43+'ECF-Non-Assistance'!M43</f>
        <v>82550</v>
      </c>
      <c r="N43" s="78">
        <f>'SFAG Non-Assistance'!N43+'Contingency Non-Assistance'!N43+'ECF-Non-Assistance'!N43</f>
        <v>0</v>
      </c>
      <c r="O43" s="78">
        <f>'SFAG Non-Assistance'!O43+'Contingency Non-Assistance'!O43+'ECF-Non-Assistance'!O43</f>
        <v>55328983</v>
      </c>
    </row>
    <row r="44" spans="1:15">
      <c r="A44" s="81" t="s">
        <v>49</v>
      </c>
      <c r="B44" s="78">
        <f t="shared" si="0"/>
        <v>242633027</v>
      </c>
      <c r="C44" s="78">
        <f>'SFAG Non-Assistance'!C44+'Contingency Non-Assistance'!C44+'ECF-Non-Assistance'!C44</f>
        <v>94267990</v>
      </c>
      <c r="D44" s="78">
        <f>'SFAG Non-Assistance'!D44+'Contingency Non-Assistance'!D44+'ECF-Non-Assistance'!D44</f>
        <v>33420891</v>
      </c>
      <c r="E44" s="78">
        <f>'SFAG Non-Assistance'!E44+'Contingency Non-Assistance'!E44+'ECF-Non-Assistance'!E44</f>
        <v>4708359</v>
      </c>
      <c r="F44" s="78">
        <f>'SFAG Non-Assistance'!F44+'Contingency Non-Assistance'!F44+'ECF-Non-Assistance'!F44</f>
        <v>0</v>
      </c>
      <c r="G44" s="78">
        <f>'SFAG Non-Assistance'!G44+'Contingency Non-Assistance'!G44+'ECF-Non-Assistance'!G44</f>
        <v>0</v>
      </c>
      <c r="H44" s="78">
        <f>'SFAG Non-Assistance'!H44+'Contingency Non-Assistance'!H44+'ECF-Non-Assistance'!H44</f>
        <v>0</v>
      </c>
      <c r="I44" s="78">
        <f>'SFAG Non-Assistance'!I44+'Contingency Non-Assistance'!I44+'ECF-Non-Assistance'!I44</f>
        <v>969</v>
      </c>
      <c r="J44" s="78">
        <f>'SFAG Non-Assistance'!J44+'Contingency Non-Assistance'!J44+'ECF-Non-Assistance'!J44</f>
        <v>25248706</v>
      </c>
      <c r="K44" s="78">
        <f>'SFAG Non-Assistance'!K44+'Contingency Non-Assistance'!K44+'ECF-Non-Assistance'!K44</f>
        <v>2183791</v>
      </c>
      <c r="L44" s="78">
        <f>'SFAG Non-Assistance'!L44+'Contingency Non-Assistance'!L44+'ECF-Non-Assistance'!L44</f>
        <v>18527400</v>
      </c>
      <c r="M44" s="78">
        <f>'SFAG Non-Assistance'!M44+'Contingency Non-Assistance'!M44+'ECF-Non-Assistance'!M44</f>
        <v>8776739</v>
      </c>
      <c r="N44" s="78">
        <f>'SFAG Non-Assistance'!N44+'Contingency Non-Assistance'!N44+'ECF-Non-Assistance'!N44</f>
        <v>55599818</v>
      </c>
      <c r="O44" s="78">
        <f>'SFAG Non-Assistance'!O44+'Contingency Non-Assistance'!O44+'ECF-Non-Assistance'!O44</f>
        <v>-101636</v>
      </c>
    </row>
    <row r="45" spans="1:15">
      <c r="A45" s="81" t="s">
        <v>50</v>
      </c>
      <c r="B45" s="78">
        <f t="shared" si="0"/>
        <v>38340744</v>
      </c>
      <c r="C45" s="78">
        <f>'SFAG Non-Assistance'!C45+'Contingency Non-Assistance'!C45+'ECF-Non-Assistance'!C45</f>
        <v>8430278</v>
      </c>
      <c r="D45" s="78">
        <f>'SFAG Non-Assistance'!D45+'Contingency Non-Assistance'!D45+'ECF-Non-Assistance'!D45</f>
        <v>5106989</v>
      </c>
      <c r="E45" s="78">
        <f>'SFAG Non-Assistance'!E45+'Contingency Non-Assistance'!E45+'ECF-Non-Assistance'!E45</f>
        <v>3534310</v>
      </c>
      <c r="F45" s="78">
        <f>'SFAG Non-Assistance'!F45+'Contingency Non-Assistance'!F45+'ECF-Non-Assistance'!F45</f>
        <v>0</v>
      </c>
      <c r="G45" s="78">
        <f>'SFAG Non-Assistance'!G45+'Contingency Non-Assistance'!G45+'ECF-Non-Assistance'!G45</f>
        <v>0</v>
      </c>
      <c r="H45" s="78">
        <f>'SFAG Non-Assistance'!H45+'Contingency Non-Assistance'!H45+'ECF-Non-Assistance'!H45</f>
        <v>0</v>
      </c>
      <c r="I45" s="78">
        <f>'SFAG Non-Assistance'!I45+'Contingency Non-Assistance'!I45+'ECF-Non-Assistance'!I45</f>
        <v>0</v>
      </c>
      <c r="J45" s="78">
        <f>'SFAG Non-Assistance'!J45+'Contingency Non-Assistance'!J45+'ECF-Non-Assistance'!J45</f>
        <v>0</v>
      </c>
      <c r="K45" s="78">
        <f>'SFAG Non-Assistance'!K45+'Contingency Non-Assistance'!K45+'ECF-Non-Assistance'!K45</f>
        <v>0</v>
      </c>
      <c r="L45" s="78">
        <f>'SFAG Non-Assistance'!L45+'Contingency Non-Assistance'!L45+'ECF-Non-Assistance'!L45</f>
        <v>8710089</v>
      </c>
      <c r="M45" s="78">
        <f>'SFAG Non-Assistance'!M45+'Contingency Non-Assistance'!M45+'ECF-Non-Assistance'!M45</f>
        <v>2179226</v>
      </c>
      <c r="N45" s="78">
        <f>'SFAG Non-Assistance'!N45+'Contingency Non-Assistance'!N45+'ECF-Non-Assistance'!N45</f>
        <v>0</v>
      </c>
      <c r="O45" s="78">
        <f>'SFAG Non-Assistance'!O45+'Contingency Non-Assistance'!O45+'ECF-Non-Assistance'!O45</f>
        <v>10379852</v>
      </c>
    </row>
    <row r="46" spans="1:15">
      <c r="A46" s="81" t="s">
        <v>51</v>
      </c>
      <c r="B46" s="78">
        <f t="shared" si="0"/>
        <v>62887385</v>
      </c>
      <c r="C46" s="78">
        <f>'SFAG Non-Assistance'!C46+'Contingency Non-Assistance'!C46+'ECF-Non-Assistance'!C46</f>
        <v>13827474</v>
      </c>
      <c r="D46" s="78">
        <f>'SFAG Non-Assistance'!D46+'Contingency Non-Assistance'!D46+'ECF-Non-Assistance'!D46</f>
        <v>0</v>
      </c>
      <c r="E46" s="78">
        <f>'SFAG Non-Assistance'!E46+'Contingency Non-Assistance'!E46+'ECF-Non-Assistance'!E46</f>
        <v>55065</v>
      </c>
      <c r="F46" s="78">
        <f>'SFAG Non-Assistance'!F46+'Contingency Non-Assistance'!F46+'ECF-Non-Assistance'!F46</f>
        <v>0</v>
      </c>
      <c r="G46" s="78">
        <f>'SFAG Non-Assistance'!G46+'Contingency Non-Assistance'!G46+'ECF-Non-Assistance'!G46</f>
        <v>0</v>
      </c>
      <c r="H46" s="78">
        <f>'SFAG Non-Assistance'!H46+'Contingency Non-Assistance'!H46+'ECF-Non-Assistance'!H46</f>
        <v>0</v>
      </c>
      <c r="I46" s="78">
        <f>'SFAG Non-Assistance'!I46+'Contingency Non-Assistance'!I46+'ECF-Non-Assistance'!I46</f>
        <v>0</v>
      </c>
      <c r="J46" s="78">
        <f>'SFAG Non-Assistance'!J46+'Contingency Non-Assistance'!J46+'ECF-Non-Assistance'!J46</f>
        <v>2424218</v>
      </c>
      <c r="K46" s="78">
        <f>'SFAG Non-Assistance'!K46+'Contingency Non-Assistance'!K46+'ECF-Non-Assistance'!K46</f>
        <v>0</v>
      </c>
      <c r="L46" s="78">
        <f>'SFAG Non-Assistance'!L46+'Contingency Non-Assistance'!L46+'ECF-Non-Assistance'!L46</f>
        <v>8398099</v>
      </c>
      <c r="M46" s="78">
        <f>'SFAG Non-Assistance'!M46+'Contingency Non-Assistance'!M46+'ECF-Non-Assistance'!M46</f>
        <v>2000572</v>
      </c>
      <c r="N46" s="78">
        <f>'SFAG Non-Assistance'!N46+'Contingency Non-Assistance'!N46+'ECF-Non-Assistance'!N46</f>
        <v>0</v>
      </c>
      <c r="O46" s="78">
        <f>'SFAG Non-Assistance'!O46+'Contingency Non-Assistance'!O46+'ECF-Non-Assistance'!O46</f>
        <v>36181957</v>
      </c>
    </row>
    <row r="47" spans="1:15">
      <c r="A47" s="81" t="s">
        <v>52</v>
      </c>
      <c r="B47" s="78">
        <f t="shared" si="0"/>
        <v>5357572</v>
      </c>
      <c r="C47" s="78">
        <f>'SFAG Non-Assistance'!C47+'Contingency Non-Assistance'!C47+'ECF-Non-Assistance'!C47</f>
        <v>2678958</v>
      </c>
      <c r="D47" s="78">
        <f>'SFAG Non-Assistance'!D47+'Contingency Non-Assistance'!D47+'ECF-Non-Assistance'!D47</f>
        <v>0</v>
      </c>
      <c r="E47" s="78">
        <f>'SFAG Non-Assistance'!E47+'Contingency Non-Assistance'!E47+'ECF-Non-Assistance'!E47</f>
        <v>65825</v>
      </c>
      <c r="F47" s="78">
        <f>'SFAG Non-Assistance'!F47+'Contingency Non-Assistance'!F47+'ECF-Non-Assistance'!F47</f>
        <v>0</v>
      </c>
      <c r="G47" s="78">
        <f>'SFAG Non-Assistance'!G47+'Contingency Non-Assistance'!G47+'ECF-Non-Assistance'!G47</f>
        <v>0</v>
      </c>
      <c r="H47" s="78">
        <f>'SFAG Non-Assistance'!H47+'Contingency Non-Assistance'!H47+'ECF-Non-Assistance'!H47</f>
        <v>0</v>
      </c>
      <c r="I47" s="78">
        <f>'SFAG Non-Assistance'!I47+'Contingency Non-Assistance'!I47+'ECF-Non-Assistance'!I47</f>
        <v>0</v>
      </c>
      <c r="J47" s="78">
        <f>'SFAG Non-Assistance'!J47+'Contingency Non-Assistance'!J47+'ECF-Non-Assistance'!J47</f>
        <v>0</v>
      </c>
      <c r="K47" s="78">
        <f>'SFAG Non-Assistance'!K47+'Contingency Non-Assistance'!K47+'ECF-Non-Assistance'!K47</f>
        <v>0</v>
      </c>
      <c r="L47" s="78">
        <f>'SFAG Non-Assistance'!L47+'Contingency Non-Assistance'!L47+'ECF-Non-Assistance'!L47</f>
        <v>1722085</v>
      </c>
      <c r="M47" s="78">
        <f>'SFAG Non-Assistance'!M47+'Contingency Non-Assistance'!M47+'ECF-Non-Assistance'!M47</f>
        <v>0</v>
      </c>
      <c r="N47" s="78">
        <f>'SFAG Non-Assistance'!N47+'Contingency Non-Assistance'!N47+'ECF-Non-Assistance'!N47</f>
        <v>0</v>
      </c>
      <c r="O47" s="78">
        <f>'SFAG Non-Assistance'!O47+'Contingency Non-Assistance'!O47+'ECF-Non-Assistance'!O47</f>
        <v>890704</v>
      </c>
    </row>
    <row r="48" spans="1:15">
      <c r="A48" s="81" t="s">
        <v>53</v>
      </c>
      <c r="B48" s="78">
        <f t="shared" si="0"/>
        <v>66757673</v>
      </c>
      <c r="C48" s="78">
        <f>'SFAG Non-Assistance'!C48+'Contingency Non-Assistance'!C48+'ECF-Non-Assistance'!C48</f>
        <v>53093400</v>
      </c>
      <c r="D48" s="78">
        <f>'SFAG Non-Assistance'!D48+'Contingency Non-Assistance'!D48+'ECF-Non-Assistance'!D48</f>
        <v>0</v>
      </c>
      <c r="E48" s="78">
        <f>'SFAG Non-Assistance'!E48+'Contingency Non-Assistance'!E48+'ECF-Non-Assistance'!E48</f>
        <v>0</v>
      </c>
      <c r="F48" s="78">
        <f>'SFAG Non-Assistance'!F48+'Contingency Non-Assistance'!F48+'ECF-Non-Assistance'!F48</f>
        <v>0</v>
      </c>
      <c r="G48" s="78">
        <f>'SFAG Non-Assistance'!G48+'Contingency Non-Assistance'!G48+'ECF-Non-Assistance'!G48</f>
        <v>0</v>
      </c>
      <c r="H48" s="78">
        <f>'SFAG Non-Assistance'!H48+'Contingency Non-Assistance'!H48+'ECF-Non-Assistance'!H48</f>
        <v>0</v>
      </c>
      <c r="I48" s="78">
        <f>'SFAG Non-Assistance'!I48+'Contingency Non-Assistance'!I48+'ECF-Non-Assistance'!I48</f>
        <v>0</v>
      </c>
      <c r="J48" s="78">
        <f>'SFAG Non-Assistance'!J48+'Contingency Non-Assistance'!J48+'ECF-Non-Assistance'!J48</f>
        <v>0</v>
      </c>
      <c r="K48" s="78">
        <f>'SFAG Non-Assistance'!K48+'Contingency Non-Assistance'!K48+'ECF-Non-Assistance'!K48</f>
        <v>0</v>
      </c>
      <c r="L48" s="78">
        <f>'SFAG Non-Assistance'!L48+'Contingency Non-Assistance'!L48+'ECF-Non-Assistance'!L48</f>
        <v>9474727</v>
      </c>
      <c r="M48" s="78">
        <f>'SFAG Non-Assistance'!M48+'Contingency Non-Assistance'!M48+'ECF-Non-Assistance'!M48</f>
        <v>4189546</v>
      </c>
      <c r="N48" s="78">
        <f>'SFAG Non-Assistance'!N48+'Contingency Non-Assistance'!N48+'ECF-Non-Assistance'!N48</f>
        <v>0</v>
      </c>
      <c r="O48" s="78">
        <f>'SFAG Non-Assistance'!O48+'Contingency Non-Assistance'!O48+'ECF-Non-Assistance'!O48</f>
        <v>0</v>
      </c>
    </row>
    <row r="49" spans="1:15">
      <c r="A49" s="81" t="s">
        <v>54</v>
      </c>
      <c r="B49" s="78">
        <f t="shared" si="0"/>
        <v>357146742</v>
      </c>
      <c r="C49" s="78">
        <f>'SFAG Non-Assistance'!C49+'Contingency Non-Assistance'!C49+'ECF-Non-Assistance'!C49</f>
        <v>76096734</v>
      </c>
      <c r="D49" s="78">
        <f>'SFAG Non-Assistance'!D49+'Contingency Non-Assistance'!D49+'ECF-Non-Assistance'!D49</f>
        <v>0</v>
      </c>
      <c r="E49" s="78">
        <f>'SFAG Non-Assistance'!E49+'Contingency Non-Assistance'!E49+'ECF-Non-Assistance'!E49</f>
        <v>6121989</v>
      </c>
      <c r="F49" s="78">
        <f>'SFAG Non-Assistance'!F49+'Contingency Non-Assistance'!F49+'ECF-Non-Assistance'!F49</f>
        <v>0</v>
      </c>
      <c r="G49" s="78">
        <f>'SFAG Non-Assistance'!G49+'Contingency Non-Assistance'!G49+'ECF-Non-Assistance'!G49</f>
        <v>0</v>
      </c>
      <c r="H49" s="78">
        <f>'SFAG Non-Assistance'!H49+'Contingency Non-Assistance'!H49+'ECF-Non-Assistance'!H49</f>
        <v>0</v>
      </c>
      <c r="I49" s="78">
        <f>'SFAG Non-Assistance'!I49+'Contingency Non-Assistance'!I49+'ECF-Non-Assistance'!I49</f>
        <v>5089865</v>
      </c>
      <c r="J49" s="78">
        <f>'SFAG Non-Assistance'!J49+'Contingency Non-Assistance'!J49+'ECF-Non-Assistance'!J49</f>
        <v>3779988</v>
      </c>
      <c r="K49" s="78">
        <f>'SFAG Non-Assistance'!K49+'Contingency Non-Assistance'!K49+'ECF-Non-Assistance'!K49</f>
        <v>2537373</v>
      </c>
      <c r="L49" s="78">
        <f>'SFAG Non-Assistance'!L49+'Contingency Non-Assistance'!L49+'ECF-Non-Assistance'!L49</f>
        <v>52180380</v>
      </c>
      <c r="M49" s="78">
        <f>'SFAG Non-Assistance'!M49+'Contingency Non-Assistance'!M49+'ECF-Non-Assistance'!M49</f>
        <v>19404904</v>
      </c>
      <c r="N49" s="78">
        <f>'SFAG Non-Assistance'!N49+'Contingency Non-Assistance'!N49+'ECF-Non-Assistance'!N49</f>
        <v>173538342</v>
      </c>
      <c r="O49" s="78">
        <f>'SFAG Non-Assistance'!O49+'Contingency Non-Assistance'!O49+'ECF-Non-Assistance'!O49</f>
        <v>18397167</v>
      </c>
    </row>
    <row r="50" spans="1:15">
      <c r="A50" s="81" t="s">
        <v>55</v>
      </c>
      <c r="B50" s="78">
        <f t="shared" si="0"/>
        <v>42925469</v>
      </c>
      <c r="C50" s="78">
        <f>'SFAG Non-Assistance'!C50+'Contingency Non-Assistance'!C50+'ECF-Non-Assistance'!C50</f>
        <v>24790154</v>
      </c>
      <c r="D50" s="78">
        <f>'SFAG Non-Assistance'!D50+'Contingency Non-Assistance'!D50+'ECF-Non-Assistance'!D50</f>
        <v>0</v>
      </c>
      <c r="E50" s="78">
        <f>'SFAG Non-Assistance'!E50+'Contingency Non-Assistance'!E50+'ECF-Non-Assistance'!E50</f>
        <v>0</v>
      </c>
      <c r="F50" s="78">
        <f>'SFAG Non-Assistance'!F50+'Contingency Non-Assistance'!F50+'ECF-Non-Assistance'!F50</f>
        <v>0</v>
      </c>
      <c r="G50" s="78">
        <f>'SFAG Non-Assistance'!G50+'Contingency Non-Assistance'!G50+'ECF-Non-Assistance'!G50</f>
        <v>0</v>
      </c>
      <c r="H50" s="78">
        <f>'SFAG Non-Assistance'!H50+'Contingency Non-Assistance'!H50+'ECF-Non-Assistance'!H50</f>
        <v>0</v>
      </c>
      <c r="I50" s="78">
        <f>'SFAG Non-Assistance'!I50+'Contingency Non-Assistance'!I50+'ECF-Non-Assistance'!I50</f>
        <v>4551765</v>
      </c>
      <c r="J50" s="78">
        <f>'SFAG Non-Assistance'!J50+'Contingency Non-Assistance'!J50+'ECF-Non-Assistance'!J50</f>
        <v>4198113</v>
      </c>
      <c r="K50" s="78">
        <f>'SFAG Non-Assistance'!K50+'Contingency Non-Assistance'!K50+'ECF-Non-Assistance'!K50</f>
        <v>627794</v>
      </c>
      <c r="L50" s="78">
        <f>'SFAG Non-Assistance'!L50+'Contingency Non-Assistance'!L50+'ECF-Non-Assistance'!L50</f>
        <v>7795318</v>
      </c>
      <c r="M50" s="78">
        <f>'SFAG Non-Assistance'!M50+'Contingency Non-Assistance'!M50+'ECF-Non-Assistance'!M50</f>
        <v>962325</v>
      </c>
      <c r="N50" s="78">
        <f>'SFAG Non-Assistance'!N50+'Contingency Non-Assistance'!N50+'ECF-Non-Assistance'!N50</f>
        <v>0</v>
      </c>
      <c r="O50" s="78">
        <f>'SFAG Non-Assistance'!O50+'Contingency Non-Assistance'!O50+'ECF-Non-Assistance'!O50</f>
        <v>0</v>
      </c>
    </row>
    <row r="51" spans="1:15">
      <c r="A51" s="81" t="s">
        <v>56</v>
      </c>
      <c r="B51" s="78">
        <f t="shared" si="0"/>
        <v>25004651</v>
      </c>
      <c r="C51" s="78">
        <f>'SFAG Non-Assistance'!C51+'Contingency Non-Assistance'!C51+'ECF-Non-Assistance'!C51</f>
        <v>11361</v>
      </c>
      <c r="D51" s="78">
        <f>'SFAG Non-Assistance'!D51+'Contingency Non-Assistance'!D51+'ECF-Non-Assistance'!D51</f>
        <v>1902473</v>
      </c>
      <c r="E51" s="78">
        <f>'SFAG Non-Assistance'!E51+'Contingency Non-Assistance'!E51+'ECF-Non-Assistance'!E51</f>
        <v>0</v>
      </c>
      <c r="F51" s="78">
        <f>'SFAG Non-Assistance'!F51+'Contingency Non-Assistance'!F51+'ECF-Non-Assistance'!F51</f>
        <v>0</v>
      </c>
      <c r="G51" s="78">
        <f>'SFAG Non-Assistance'!G51+'Contingency Non-Assistance'!G51+'ECF-Non-Assistance'!G51</f>
        <v>16820755</v>
      </c>
      <c r="H51" s="78">
        <f>'SFAG Non-Assistance'!H51+'Contingency Non-Assistance'!H51+'ECF-Non-Assistance'!H51</f>
        <v>0</v>
      </c>
      <c r="I51" s="78">
        <f>'SFAG Non-Assistance'!I51+'Contingency Non-Assistance'!I51+'ECF-Non-Assistance'!I51</f>
        <v>1518536</v>
      </c>
      <c r="J51" s="78">
        <f>'SFAG Non-Assistance'!J51+'Contingency Non-Assistance'!J51+'ECF-Non-Assistance'!J51</f>
        <v>0</v>
      </c>
      <c r="K51" s="78">
        <f>'SFAG Non-Assistance'!K51+'Contingency Non-Assistance'!K51+'ECF-Non-Assistance'!K51</f>
        <v>0</v>
      </c>
      <c r="L51" s="78">
        <f>'SFAG Non-Assistance'!L51+'Contingency Non-Assistance'!L51+'ECF-Non-Assistance'!L51</f>
        <v>4304687</v>
      </c>
      <c r="M51" s="78">
        <f>'SFAG Non-Assistance'!M51+'Contingency Non-Assistance'!M51+'ECF-Non-Assistance'!M51</f>
        <v>446839</v>
      </c>
      <c r="N51" s="78">
        <f>'SFAG Non-Assistance'!N51+'Contingency Non-Assistance'!N51+'ECF-Non-Assistance'!N51</f>
        <v>0</v>
      </c>
      <c r="O51" s="78">
        <f>'SFAG Non-Assistance'!O51+'Contingency Non-Assistance'!O51+'ECF-Non-Assistance'!O51</f>
        <v>0</v>
      </c>
    </row>
    <row r="52" spans="1:15">
      <c r="A52" s="81" t="s">
        <v>57</v>
      </c>
      <c r="B52" s="78">
        <f t="shared" si="0"/>
        <v>69945052</v>
      </c>
      <c r="C52" s="78">
        <f>'SFAG Non-Assistance'!C52+'Contingency Non-Assistance'!C52+'ECF-Non-Assistance'!C52</f>
        <v>17722274</v>
      </c>
      <c r="D52" s="78">
        <f>'SFAG Non-Assistance'!D52+'Contingency Non-Assistance'!D52+'ECF-Non-Assistance'!D52</f>
        <v>47979</v>
      </c>
      <c r="E52" s="78">
        <f>'SFAG Non-Assistance'!E52+'Contingency Non-Assistance'!E52+'ECF-Non-Assistance'!E52</f>
        <v>4201746</v>
      </c>
      <c r="F52" s="78">
        <f>'SFAG Non-Assistance'!F52+'Contingency Non-Assistance'!F52+'ECF-Non-Assistance'!F52</f>
        <v>0</v>
      </c>
      <c r="G52" s="78">
        <f>'SFAG Non-Assistance'!G52+'Contingency Non-Assistance'!G52+'ECF-Non-Assistance'!G52</f>
        <v>0</v>
      </c>
      <c r="H52" s="78">
        <f>'SFAG Non-Assistance'!H52+'Contingency Non-Assistance'!H52+'ECF-Non-Assistance'!H52</f>
        <v>0</v>
      </c>
      <c r="I52" s="78">
        <f>'SFAG Non-Assistance'!I52+'Contingency Non-Assistance'!I52+'ECF-Non-Assistance'!I52</f>
        <v>775859</v>
      </c>
      <c r="J52" s="78">
        <f>'SFAG Non-Assistance'!J52+'Contingency Non-Assistance'!J52+'ECF-Non-Assistance'!J52</f>
        <v>0</v>
      </c>
      <c r="K52" s="78">
        <f>'SFAG Non-Assistance'!K52+'Contingency Non-Assistance'!K52+'ECF-Non-Assistance'!K52</f>
        <v>34962581</v>
      </c>
      <c r="L52" s="78">
        <f>'SFAG Non-Assistance'!L52+'Contingency Non-Assistance'!L52+'ECF-Non-Assistance'!L52</f>
        <v>7258506</v>
      </c>
      <c r="M52" s="78">
        <f>'SFAG Non-Assistance'!M52+'Contingency Non-Assistance'!M52+'ECF-Non-Assistance'!M52</f>
        <v>371058</v>
      </c>
      <c r="N52" s="78">
        <f>'SFAG Non-Assistance'!N52+'Contingency Non-Assistance'!N52+'ECF-Non-Assistance'!N52</f>
        <v>0</v>
      </c>
      <c r="O52" s="78">
        <f>'SFAG Non-Assistance'!O52+'Contingency Non-Assistance'!O52+'ECF-Non-Assistance'!O52</f>
        <v>4605049</v>
      </c>
    </row>
    <row r="53" spans="1:15">
      <c r="A53" s="81" t="s">
        <v>58</v>
      </c>
      <c r="B53" s="78">
        <f t="shared" si="0"/>
        <v>123933665</v>
      </c>
      <c r="C53" s="78">
        <f>'SFAG Non-Assistance'!C53+'Contingency Non-Assistance'!C53+'ECF-Non-Assistance'!C53</f>
        <v>69549394</v>
      </c>
      <c r="D53" s="78">
        <f>'SFAG Non-Assistance'!D53+'Contingency Non-Assistance'!D53+'ECF-Non-Assistance'!D53</f>
        <v>71511</v>
      </c>
      <c r="E53" s="78">
        <f>'SFAG Non-Assistance'!E53+'Contingency Non-Assistance'!E53+'ECF-Non-Assistance'!E53</f>
        <v>1250129</v>
      </c>
      <c r="F53" s="78">
        <f>'SFAG Non-Assistance'!F53+'Contingency Non-Assistance'!F53+'ECF-Non-Assistance'!F53</f>
        <v>0</v>
      </c>
      <c r="G53" s="78">
        <f>'SFAG Non-Assistance'!G53+'Contingency Non-Assistance'!G53+'ECF-Non-Assistance'!G53</f>
        <v>0</v>
      </c>
      <c r="H53" s="78">
        <f>'SFAG Non-Assistance'!H53+'Contingency Non-Assistance'!H53+'ECF-Non-Assistance'!H53</f>
        <v>0</v>
      </c>
      <c r="I53" s="78">
        <f>'SFAG Non-Assistance'!I53+'Contingency Non-Assistance'!I53+'ECF-Non-Assistance'!I53</f>
        <v>270444</v>
      </c>
      <c r="J53" s="78">
        <f>'SFAG Non-Assistance'!J53+'Contingency Non-Assistance'!J53+'ECF-Non-Assistance'!J53</f>
        <v>0</v>
      </c>
      <c r="K53" s="78">
        <f>'SFAG Non-Assistance'!K53+'Contingency Non-Assistance'!K53+'ECF-Non-Assistance'!K53</f>
        <v>0</v>
      </c>
      <c r="L53" s="78">
        <f>'SFAG Non-Assistance'!L53+'Contingency Non-Assistance'!L53+'ECF-Non-Assistance'!L53</f>
        <v>28354435</v>
      </c>
      <c r="M53" s="78">
        <f>'SFAG Non-Assistance'!M53+'Contingency Non-Assistance'!M53+'ECF-Non-Assistance'!M53</f>
        <v>4228470</v>
      </c>
      <c r="N53" s="78">
        <f>'SFAG Non-Assistance'!N53+'Contingency Non-Assistance'!N53+'ECF-Non-Assistance'!N53</f>
        <v>20209282</v>
      </c>
      <c r="O53" s="78">
        <f>'SFAG Non-Assistance'!O53+'Contingency Non-Assistance'!O53+'ECF-Non-Assistance'!O53</f>
        <v>0</v>
      </c>
    </row>
    <row r="54" spans="1:15">
      <c r="A54" s="242" t="s">
        <v>59</v>
      </c>
      <c r="B54" s="78">
        <f t="shared" si="0"/>
        <v>52485555</v>
      </c>
      <c r="C54" s="78">
        <f>'SFAG Non-Assistance'!C54+'Contingency Non-Assistance'!C54+'ECF-Non-Assistance'!C54</f>
        <v>1892770</v>
      </c>
      <c r="D54" s="78">
        <f>'SFAG Non-Assistance'!D54+'Contingency Non-Assistance'!D54+'ECF-Non-Assistance'!D54</f>
        <v>23430608</v>
      </c>
      <c r="E54" s="78">
        <f>'SFAG Non-Assistance'!E54+'Contingency Non-Assistance'!E54+'ECF-Non-Assistance'!E54</f>
        <v>0</v>
      </c>
      <c r="F54" s="78">
        <f>'SFAG Non-Assistance'!F54+'Contingency Non-Assistance'!F54+'ECF-Non-Assistance'!F54</f>
        <v>0</v>
      </c>
      <c r="G54" s="78">
        <f>'SFAG Non-Assistance'!G54+'Contingency Non-Assistance'!G54+'ECF-Non-Assistance'!G54</f>
        <v>0</v>
      </c>
      <c r="H54" s="78">
        <f>'SFAG Non-Assistance'!H54+'Contingency Non-Assistance'!H54+'ECF-Non-Assistance'!H54</f>
        <v>0</v>
      </c>
      <c r="I54" s="78">
        <f>'SFAG Non-Assistance'!I54+'Contingency Non-Assistance'!I54+'ECF-Non-Assistance'!I54</f>
        <v>297881</v>
      </c>
      <c r="J54" s="78">
        <f>'SFAG Non-Assistance'!J54+'Contingency Non-Assistance'!J54+'ECF-Non-Assistance'!J54</f>
        <v>-412298</v>
      </c>
      <c r="K54" s="78">
        <f>'SFAG Non-Assistance'!K54+'Contingency Non-Assistance'!K54+'ECF-Non-Assistance'!K54</f>
        <v>0</v>
      </c>
      <c r="L54" s="78">
        <f>'SFAG Non-Assistance'!L54+'Contingency Non-Assistance'!L54+'ECF-Non-Assistance'!L54</f>
        <v>1798877</v>
      </c>
      <c r="M54" s="78">
        <f>'SFAG Non-Assistance'!M54+'Contingency Non-Assistance'!M54+'ECF-Non-Assistance'!M54</f>
        <v>6644352</v>
      </c>
      <c r="N54" s="78">
        <f>'SFAG Non-Assistance'!N54+'Contingency Non-Assistance'!N54+'ECF-Non-Assistance'!N54</f>
        <v>0</v>
      </c>
      <c r="O54" s="78">
        <f>'SFAG Non-Assistance'!O54+'Contingency Non-Assistance'!O54+'ECF-Non-Assistance'!O54</f>
        <v>18833365</v>
      </c>
    </row>
    <row r="55" spans="1:15">
      <c r="A55" s="81" t="s">
        <v>60</v>
      </c>
      <c r="B55" s="78">
        <f t="shared" si="0"/>
        <v>201576009</v>
      </c>
      <c r="C55" s="78">
        <f>'SFAG Non-Assistance'!C55+'Contingency Non-Assistance'!C55+'ECF-Non-Assistance'!C55</f>
        <v>15990382</v>
      </c>
      <c r="D55" s="78">
        <f>'SFAG Non-Assistance'!D55+'Contingency Non-Assistance'!D55+'ECF-Non-Assistance'!D55</f>
        <v>117663423</v>
      </c>
      <c r="E55" s="78">
        <f>'SFAG Non-Assistance'!E55+'Contingency Non-Assistance'!E55+'ECF-Non-Assistance'!E55</f>
        <v>514756</v>
      </c>
      <c r="F55" s="78">
        <f>'SFAG Non-Assistance'!F55+'Contingency Non-Assistance'!F55+'ECF-Non-Assistance'!F55</f>
        <v>0</v>
      </c>
      <c r="G55" s="78">
        <f>'SFAG Non-Assistance'!G55+'Contingency Non-Assistance'!G55+'ECF-Non-Assistance'!G55</f>
        <v>43664200</v>
      </c>
      <c r="H55" s="78">
        <f>'SFAG Non-Assistance'!H55+'Contingency Non-Assistance'!H55+'ECF-Non-Assistance'!H55</f>
        <v>0</v>
      </c>
      <c r="I55" s="78">
        <f>'SFAG Non-Assistance'!I55+'Contingency Non-Assistance'!I55+'ECF-Non-Assistance'!I55</f>
        <v>1187534</v>
      </c>
      <c r="J55" s="78">
        <f>'SFAG Non-Assistance'!J55+'Contingency Non-Assistance'!J55+'ECF-Non-Assistance'!J55</f>
        <v>103007</v>
      </c>
      <c r="K55" s="78">
        <f>'SFAG Non-Assistance'!K55+'Contingency Non-Assistance'!K55+'ECF-Non-Assistance'!K55</f>
        <v>4760848</v>
      </c>
      <c r="L55" s="78">
        <f>'SFAG Non-Assistance'!L55+'Contingency Non-Assistance'!L55+'ECF-Non-Assistance'!L55</f>
        <v>12387415</v>
      </c>
      <c r="M55" s="78">
        <f>'SFAG Non-Assistance'!M55+'Contingency Non-Assistance'!M55+'ECF-Non-Assistance'!M55</f>
        <v>3783034</v>
      </c>
      <c r="N55" s="78">
        <f>'SFAG Non-Assistance'!N55+'Contingency Non-Assistance'!N55+'ECF-Non-Assistance'!N55</f>
        <v>0</v>
      </c>
      <c r="O55" s="78">
        <f>'SFAG Non-Assistance'!O55+'Contingency Non-Assistance'!O55+'ECF-Non-Assistance'!O55</f>
        <v>1521410</v>
      </c>
    </row>
    <row r="56" spans="1:15">
      <c r="A56" s="81" t="s">
        <v>61</v>
      </c>
      <c r="B56" s="78">
        <f t="shared" si="0"/>
        <v>17373247</v>
      </c>
      <c r="C56" s="78">
        <f>'SFAG Non-Assistance'!C56+'Contingency Non-Assistance'!C56+'ECF-Non-Assistance'!C56</f>
        <v>1756999</v>
      </c>
      <c r="D56" s="78">
        <f>'SFAG Non-Assistance'!D56+'Contingency Non-Assistance'!D56+'ECF-Non-Assistance'!D56</f>
        <v>2100000</v>
      </c>
      <c r="E56" s="78">
        <f>'SFAG Non-Assistance'!E56+'Contingency Non-Assistance'!E56+'ECF-Non-Assistance'!E56</f>
        <v>0</v>
      </c>
      <c r="F56" s="78">
        <f>'SFAG Non-Assistance'!F56+'Contingency Non-Assistance'!F56+'ECF-Non-Assistance'!F56</f>
        <v>0</v>
      </c>
      <c r="G56" s="78">
        <f>'SFAG Non-Assistance'!G56+'Contingency Non-Assistance'!G56+'ECF-Non-Assistance'!G56</f>
        <v>0</v>
      </c>
      <c r="H56" s="78">
        <f>'SFAG Non-Assistance'!H56+'Contingency Non-Assistance'!H56+'ECF-Non-Assistance'!H56</f>
        <v>0</v>
      </c>
      <c r="I56" s="78">
        <f>'SFAG Non-Assistance'!I56+'Contingency Non-Assistance'!I56+'ECF-Non-Assistance'!I56</f>
        <v>0</v>
      </c>
      <c r="J56" s="78">
        <f>'SFAG Non-Assistance'!J56+'Contingency Non-Assistance'!J56+'ECF-Non-Assistance'!J56</f>
        <v>0</v>
      </c>
      <c r="K56" s="78">
        <f>'SFAG Non-Assistance'!K56+'Contingency Non-Assistance'!K56+'ECF-Non-Assistance'!K56</f>
        <v>0</v>
      </c>
      <c r="L56" s="78">
        <f>'SFAG Non-Assistance'!L56+'Contingency Non-Assistance'!L56+'ECF-Non-Assistance'!L56</f>
        <v>1067400</v>
      </c>
      <c r="M56" s="78">
        <f>'SFAG Non-Assistance'!M56+'Contingency Non-Assistance'!M56+'ECF-Non-Assistance'!M56</f>
        <v>28220</v>
      </c>
      <c r="N56" s="78">
        <f>'SFAG Non-Assistance'!N56+'Contingency Non-Assistance'!N56+'ECF-Non-Assistance'!N56</f>
        <v>0</v>
      </c>
      <c r="O56" s="78">
        <f>'SFAG Non-Assistance'!O56+'Contingency Non-Assistance'!O56+'ECF-Non-Assistance'!O56</f>
        <v>12420628</v>
      </c>
    </row>
  </sheetData>
  <mergeCells count="2">
    <mergeCell ref="A1:O1"/>
    <mergeCell ref="A2:A4"/>
  </mergeCells>
  <pageMargins left="0.7" right="0.7" top="0.75" bottom="0.75" header="0.3" footer="0.3"/>
  <pageSetup scale="51" orientation="landscape" r:id="rId1"/>
</worksheet>
</file>

<file path=xl/worksheets/sheet19.xml><?xml version="1.0" encoding="utf-8"?>
<worksheet xmlns="http://schemas.openxmlformats.org/spreadsheetml/2006/main" xmlns:r="http://schemas.openxmlformats.org/officeDocument/2006/relationships">
  <sheetPr codeName="Sheet51">
    <pageSetUpPr fitToPage="1"/>
  </sheetPr>
  <dimension ref="A1:H56"/>
  <sheetViews>
    <sheetView workbookViewId="0">
      <selection activeCell="B30" sqref="B30"/>
    </sheetView>
  </sheetViews>
  <sheetFormatPr defaultRowHeight="15"/>
  <cols>
    <col min="1" max="1" width="20.7109375" bestFit="1" customWidth="1"/>
    <col min="2" max="2" width="15.7109375" bestFit="1" customWidth="1"/>
    <col min="3" max="4" width="14" bestFit="1" customWidth="1"/>
    <col min="5" max="5" width="15.7109375" bestFit="1" customWidth="1"/>
    <col min="6" max="6" width="14" bestFit="1" customWidth="1"/>
    <col min="7" max="7" width="12.7109375" bestFit="1" customWidth="1"/>
    <col min="8" max="8" width="14" bestFit="1" customWidth="1"/>
  </cols>
  <sheetData>
    <row r="1" spans="1:8">
      <c r="A1" s="547" t="s">
        <v>211</v>
      </c>
      <c r="B1" s="561"/>
      <c r="C1" s="561"/>
      <c r="D1" s="561"/>
      <c r="E1" s="561"/>
      <c r="F1" s="561"/>
      <c r="G1" s="561"/>
      <c r="H1" s="561"/>
    </row>
    <row r="2" spans="1:8">
      <c r="A2" s="551" t="s">
        <v>10</v>
      </c>
      <c r="B2" s="553" t="s">
        <v>66</v>
      </c>
      <c r="C2" s="554"/>
      <c r="D2" s="554"/>
      <c r="E2" s="555"/>
      <c r="F2" s="556" t="s">
        <v>167</v>
      </c>
      <c r="G2" s="554"/>
      <c r="H2" s="557"/>
    </row>
    <row r="3" spans="1:8" ht="27">
      <c r="A3" s="551"/>
      <c r="B3" s="257" t="s">
        <v>83</v>
      </c>
      <c r="C3" s="257" t="s">
        <v>71</v>
      </c>
      <c r="D3" s="257" t="s">
        <v>72</v>
      </c>
      <c r="E3" s="387" t="s">
        <v>73</v>
      </c>
      <c r="F3" s="34" t="s">
        <v>124</v>
      </c>
      <c r="G3" s="257" t="s">
        <v>70</v>
      </c>
      <c r="H3" s="116" t="s">
        <v>69</v>
      </c>
    </row>
    <row r="4" spans="1:8">
      <c r="A4" s="551"/>
      <c r="B4" s="3"/>
      <c r="C4" s="3"/>
      <c r="D4" s="3"/>
      <c r="E4" s="387"/>
      <c r="F4" s="34"/>
      <c r="G4" s="3"/>
      <c r="H4" s="3"/>
    </row>
    <row r="5" spans="1:8">
      <c r="A5" s="244" t="s">
        <v>77</v>
      </c>
      <c r="B5" s="78">
        <f>IF(SUM(B6:B56)='SFAG Non-A Subcategories'!B4+'Contingency Non-A Subcategories'!B4+'ECF Non-A Subcategories'!B4,SUM(B6:B56),"ERROR")</f>
        <v>1627045948</v>
      </c>
      <c r="C5" s="78">
        <f>IF(SUM(C6:C56)='SFAG Non-A Subcategories'!C4+'Contingency Non-A Subcategories'!C4+'ECF Non-A Subcategories'!C4,SUM(C6:C56),"ERROR")</f>
        <v>120236152</v>
      </c>
      <c r="D5" s="78">
        <f>'SFAG Non-A Subcategories'!D4+'Contingency Non-A Subcategories'!D4+'ECF Non-A Subcategories'!D4</f>
        <v>162395253</v>
      </c>
      <c r="E5" s="87">
        <f>IF(SUM(E6:E56)='SFAG Non-A Subcategories'!E4+'Contingency Non-A Subcategories'!E4+'ECF Non-A Subcategories'!E4,SUM(E6:E56),"ERROR")</f>
        <v>1344414543</v>
      </c>
      <c r="F5" s="58">
        <f>IF(SUM(F6:F56)='SFAG Non-A Subcategories'!F4+'Contingency Non-A Subcategories'!F4+'ECF Non-A Subcategories'!F4,SUM(F6:F56),"ERROR")</f>
        <v>134374191</v>
      </c>
      <c r="G5" s="78">
        <f>IF(SUM(G6:G56)='SFAG Non-A Subcategories'!G4+'Contingency Non-A Subcategories'!G4+'ECF Non-A Subcategories'!G4,SUM(G6:G56),"ERROR")</f>
        <v>12914055</v>
      </c>
      <c r="H5" s="78">
        <f>IF(SUM(H6:H56)='SFAG Non-A Subcategories'!H4+'Contingency Non-A Subcategories'!H4+'ECF Non-A Subcategories'!H4,SUM(H6:H56),"ERROR")</f>
        <v>121460136</v>
      </c>
    </row>
    <row r="6" spans="1:8">
      <c r="A6" s="86" t="s">
        <v>11</v>
      </c>
      <c r="B6" s="78">
        <f>SUM(C6:E6)</f>
        <v>13266206</v>
      </c>
      <c r="C6" s="78">
        <f>'SFAG Non-A Subcategories'!C5+'Contingency Non-A Subcategories'!C5+'ECF Non-A Subcategories'!C5</f>
        <v>0</v>
      </c>
      <c r="D6" s="78">
        <f>'SFAG Non-A Subcategories'!D5+'Contingency Non-A Subcategories'!D5+'ECF Non-A Subcategories'!D5</f>
        <v>748115</v>
      </c>
      <c r="E6" s="87">
        <f>'SFAG Non-A Subcategories'!E5+'Contingency Non-A Subcategories'!E5+'ECF Non-A Subcategories'!E5</f>
        <v>12518091</v>
      </c>
      <c r="F6" s="58">
        <f>SUM(G6:H6)</f>
        <v>672311</v>
      </c>
      <c r="G6" s="78">
        <f>'SFAG Non-A Subcategories'!G5+'Contingency Non-A Subcategories'!G5+'ECF Non-A Subcategories'!G5</f>
        <v>672311</v>
      </c>
      <c r="H6" s="78">
        <f>'SFAG Non-A Subcategories'!H5+'Contingency Non-A Subcategories'!H5+'ECF Non-A Subcategories'!H5</f>
        <v>0</v>
      </c>
    </row>
    <row r="7" spans="1:8">
      <c r="A7" s="86" t="s">
        <v>12</v>
      </c>
      <c r="B7" s="78">
        <f t="shared" ref="B7:B56" si="0">SUM(C7:E7)</f>
        <v>9095619</v>
      </c>
      <c r="C7" s="78">
        <f>'SFAG Non-A Subcategories'!C6+'Contingency Non-A Subcategories'!C6+'ECF Non-A Subcategories'!C6</f>
        <v>230640</v>
      </c>
      <c r="D7" s="78">
        <f>'SFAG Non-A Subcategories'!D6+'Contingency Non-A Subcategories'!D6+'ECF Non-A Subcategories'!D6</f>
        <v>0</v>
      </c>
      <c r="E7" s="87">
        <f>'SFAG Non-A Subcategories'!E6+'Contingency Non-A Subcategories'!E6+'ECF Non-A Subcategories'!E6</f>
        <v>8864979</v>
      </c>
      <c r="F7" s="58">
        <f t="shared" ref="F7:F56" si="1">SUM(G7:H7)</f>
        <v>144499</v>
      </c>
      <c r="G7" s="78">
        <f>'SFAG Non-A Subcategories'!G6+'Contingency Non-A Subcategories'!G6+'ECF Non-A Subcategories'!G6</f>
        <v>0</v>
      </c>
      <c r="H7" s="78">
        <f>'SFAG Non-A Subcategories'!H6+'Contingency Non-A Subcategories'!H6+'ECF Non-A Subcategories'!H6</f>
        <v>144499</v>
      </c>
    </row>
    <row r="8" spans="1:8">
      <c r="A8" s="86" t="s">
        <v>13</v>
      </c>
      <c r="B8" s="78">
        <f t="shared" si="0"/>
        <v>8528032</v>
      </c>
      <c r="C8" s="78">
        <f>'SFAG Non-A Subcategories'!C7+'Contingency Non-A Subcategories'!C7+'ECF Non-A Subcategories'!C7</f>
        <v>48148</v>
      </c>
      <c r="D8" s="78">
        <f>'SFAG Non-A Subcategories'!D7+'Contingency Non-A Subcategories'!D7+'ECF Non-A Subcategories'!D7</f>
        <v>183497</v>
      </c>
      <c r="E8" s="87">
        <f>'SFAG Non-A Subcategories'!E7+'Contingency Non-A Subcategories'!E7+'ECF Non-A Subcategories'!E7</f>
        <v>8296387</v>
      </c>
      <c r="F8" s="58">
        <f t="shared" si="1"/>
        <v>145122</v>
      </c>
      <c r="G8" s="78">
        <f>'SFAG Non-A Subcategories'!G7+'Contingency Non-A Subcategories'!G7+'ECF Non-A Subcategories'!G7</f>
        <v>0</v>
      </c>
      <c r="H8" s="78">
        <f>'SFAG Non-A Subcategories'!H7+'Contingency Non-A Subcategories'!H7+'ECF Non-A Subcategories'!H7</f>
        <v>145122</v>
      </c>
    </row>
    <row r="9" spans="1:8">
      <c r="A9" s="86" t="s">
        <v>14</v>
      </c>
      <c r="B9" s="78">
        <f t="shared" si="0"/>
        <v>32415053</v>
      </c>
      <c r="C9" s="78">
        <f>'SFAG Non-A Subcategories'!C8+'Contingency Non-A Subcategories'!C8+'ECF Non-A Subcategories'!C8</f>
        <v>95778</v>
      </c>
      <c r="D9" s="78">
        <f>'SFAG Non-A Subcategories'!D8+'Contingency Non-A Subcategories'!D8+'ECF Non-A Subcategories'!D8</f>
        <v>8315518</v>
      </c>
      <c r="E9" s="87">
        <f>'SFAG Non-A Subcategories'!E8+'Contingency Non-A Subcategories'!E8+'ECF Non-A Subcategories'!E8</f>
        <v>24003757</v>
      </c>
      <c r="F9" s="58">
        <f t="shared" si="1"/>
        <v>3162014</v>
      </c>
      <c r="G9" s="78">
        <f>'SFAG Non-A Subcategories'!G8+'Contingency Non-A Subcategories'!G8+'ECF Non-A Subcategories'!G8</f>
        <v>530058</v>
      </c>
      <c r="H9" s="78">
        <f>'SFAG Non-A Subcategories'!H8+'Contingency Non-A Subcategories'!H8+'ECF Non-A Subcategories'!H8</f>
        <v>2631956</v>
      </c>
    </row>
    <row r="10" spans="1:8">
      <c r="A10" s="86" t="s">
        <v>15</v>
      </c>
      <c r="B10" s="78">
        <f t="shared" si="0"/>
        <v>520039342</v>
      </c>
      <c r="C10" s="78">
        <f>'SFAG Non-A Subcategories'!C9+'Contingency Non-A Subcategories'!C9+'ECF Non-A Subcategories'!C9</f>
        <v>16958999</v>
      </c>
      <c r="D10" s="78">
        <f>'SFAG Non-A Subcategories'!D9+'Contingency Non-A Subcategories'!D9+'ECF Non-A Subcategories'!D9</f>
        <v>35647858</v>
      </c>
      <c r="E10" s="87">
        <f>'SFAG Non-A Subcategories'!E9+'Contingency Non-A Subcategories'!E9+'ECF Non-A Subcategories'!E9</f>
        <v>467432485</v>
      </c>
      <c r="F10" s="58">
        <f t="shared" si="1"/>
        <v>45209673</v>
      </c>
      <c r="G10" s="78">
        <f>'SFAG Non-A Subcategories'!G9+'Contingency Non-A Subcategories'!G9+'ECF Non-A Subcategories'!G9</f>
        <v>0</v>
      </c>
      <c r="H10" s="78">
        <f>'SFAG Non-A Subcategories'!H9+'Contingency Non-A Subcategories'!H9+'ECF Non-A Subcategories'!H9</f>
        <v>45209673</v>
      </c>
    </row>
    <row r="11" spans="1:8">
      <c r="A11" s="86" t="s">
        <v>16</v>
      </c>
      <c r="B11" s="78">
        <f t="shared" si="0"/>
        <v>3780453</v>
      </c>
      <c r="C11" s="78">
        <f>'SFAG Non-A Subcategories'!C10+'Contingency Non-A Subcategories'!C10+'ECF Non-A Subcategories'!C10</f>
        <v>2730002</v>
      </c>
      <c r="D11" s="78">
        <f>'SFAG Non-A Subcategories'!D10+'Contingency Non-A Subcategories'!D10+'ECF Non-A Subcategories'!D10</f>
        <v>805314</v>
      </c>
      <c r="E11" s="87">
        <f>'SFAG Non-A Subcategories'!E10+'Contingency Non-A Subcategories'!E10+'ECF Non-A Subcategories'!E10</f>
        <v>245137</v>
      </c>
      <c r="F11" s="58">
        <f t="shared" si="1"/>
        <v>1253600</v>
      </c>
      <c r="G11" s="78">
        <f>'SFAG Non-A Subcategories'!G10+'Contingency Non-A Subcategories'!G10+'ECF Non-A Subcategories'!G10</f>
        <v>0</v>
      </c>
      <c r="H11" s="78">
        <f>'SFAG Non-A Subcategories'!H10+'Contingency Non-A Subcategories'!H10+'ECF Non-A Subcategories'!H10</f>
        <v>1253600</v>
      </c>
    </row>
    <row r="12" spans="1:8">
      <c r="A12" s="86" t="s">
        <v>17</v>
      </c>
      <c r="B12" s="78">
        <f t="shared" si="0"/>
        <v>0</v>
      </c>
      <c r="C12" s="78">
        <f>'SFAG Non-A Subcategories'!C11+'Contingency Non-A Subcategories'!C11+'ECF Non-A Subcategories'!C11</f>
        <v>0</v>
      </c>
      <c r="D12" s="78">
        <f>'SFAG Non-A Subcategories'!D11+'Contingency Non-A Subcategories'!D11+'ECF Non-A Subcategories'!D11</f>
        <v>0</v>
      </c>
      <c r="E12" s="87">
        <f>'SFAG Non-A Subcategories'!E11+'Contingency Non-A Subcategories'!E11+'ECF Non-A Subcategories'!E11</f>
        <v>0</v>
      </c>
      <c r="F12" s="58">
        <f t="shared" si="1"/>
        <v>2801557</v>
      </c>
      <c r="G12" s="78">
        <f>'SFAG Non-A Subcategories'!G11+'Contingency Non-A Subcategories'!G11+'ECF Non-A Subcategories'!G11</f>
        <v>2801557</v>
      </c>
      <c r="H12" s="78">
        <f>'SFAG Non-A Subcategories'!H11+'Contingency Non-A Subcategories'!H11+'ECF Non-A Subcategories'!H11</f>
        <v>0</v>
      </c>
    </row>
    <row r="13" spans="1:8">
      <c r="A13" s="86" t="s">
        <v>18</v>
      </c>
      <c r="B13" s="78">
        <f t="shared" si="0"/>
        <v>3736518</v>
      </c>
      <c r="C13" s="78">
        <f>'SFAG Non-A Subcategories'!C12+'Contingency Non-A Subcategories'!C12+'ECF Non-A Subcategories'!C12</f>
        <v>1</v>
      </c>
      <c r="D13" s="78">
        <f>'SFAG Non-A Subcategories'!D12+'Contingency Non-A Subcategories'!D12+'ECF Non-A Subcategories'!D12</f>
        <v>3175922</v>
      </c>
      <c r="E13" s="87">
        <f>'SFAG Non-A Subcategories'!E12+'Contingency Non-A Subcategories'!E12+'ECF Non-A Subcategories'!E12</f>
        <v>560595</v>
      </c>
      <c r="F13" s="58">
        <f t="shared" si="1"/>
        <v>-38000</v>
      </c>
      <c r="G13" s="78">
        <f>'SFAG Non-A Subcategories'!G12+'Contingency Non-A Subcategories'!G12+'ECF Non-A Subcategories'!G12</f>
        <v>-38000</v>
      </c>
      <c r="H13" s="78">
        <f>'SFAG Non-A Subcategories'!H12+'Contingency Non-A Subcategories'!H12+'ECF Non-A Subcategories'!H12</f>
        <v>0</v>
      </c>
    </row>
    <row r="14" spans="1:8">
      <c r="A14" s="86" t="s">
        <v>19</v>
      </c>
      <c r="B14" s="78">
        <f t="shared" si="0"/>
        <v>4243940</v>
      </c>
      <c r="C14" s="78">
        <f>'SFAG Non-A Subcategories'!C13+'Contingency Non-A Subcategories'!C13+'ECF Non-A Subcategories'!C13</f>
        <v>0</v>
      </c>
      <c r="D14" s="78">
        <f>'SFAG Non-A Subcategories'!D13+'Contingency Non-A Subcategories'!D13+'ECF Non-A Subcategories'!D13</f>
        <v>936310</v>
      </c>
      <c r="E14" s="87">
        <f>'SFAG Non-A Subcategories'!E13+'Contingency Non-A Subcategories'!E13+'ECF Non-A Subcategories'!E13</f>
        <v>3307630</v>
      </c>
      <c r="F14" s="58">
        <f t="shared" si="1"/>
        <v>0</v>
      </c>
      <c r="G14" s="78">
        <f>'SFAG Non-A Subcategories'!G13+'Contingency Non-A Subcategories'!G13+'ECF Non-A Subcategories'!G13</f>
        <v>0</v>
      </c>
      <c r="H14" s="78">
        <f>'SFAG Non-A Subcategories'!H13+'Contingency Non-A Subcategories'!H13+'ECF Non-A Subcategories'!H13</f>
        <v>0</v>
      </c>
    </row>
    <row r="15" spans="1:8">
      <c r="A15" s="86" t="s">
        <v>20</v>
      </c>
      <c r="B15" s="78">
        <f t="shared" si="0"/>
        <v>58739434</v>
      </c>
      <c r="C15" s="78">
        <f>'SFAG Non-A Subcategories'!C14+'Contingency Non-A Subcategories'!C14+'ECF Non-A Subcategories'!C14</f>
        <v>771433</v>
      </c>
      <c r="D15" s="78">
        <f>'SFAG Non-A Subcategories'!D14+'Contingency Non-A Subcategories'!D14+'ECF Non-A Subcategories'!D14</f>
        <v>3789609</v>
      </c>
      <c r="E15" s="87">
        <f>'SFAG Non-A Subcategories'!E14+'Contingency Non-A Subcategories'!E14+'ECF Non-A Subcategories'!E14</f>
        <v>54178392</v>
      </c>
      <c r="F15" s="58">
        <f t="shared" si="1"/>
        <v>3942702</v>
      </c>
      <c r="G15" s="78">
        <f>'SFAG Non-A Subcategories'!G14+'Contingency Non-A Subcategories'!G14+'ECF Non-A Subcategories'!G14</f>
        <v>0</v>
      </c>
      <c r="H15" s="78">
        <f>'SFAG Non-A Subcategories'!H14+'Contingency Non-A Subcategories'!H14+'ECF Non-A Subcategories'!H14</f>
        <v>3942702</v>
      </c>
    </row>
    <row r="16" spans="1:8">
      <c r="A16" s="86" t="s">
        <v>21</v>
      </c>
      <c r="B16" s="78">
        <f t="shared" si="0"/>
        <v>19674214</v>
      </c>
      <c r="C16" s="78">
        <f>'SFAG Non-A Subcategories'!C15+'Contingency Non-A Subcategories'!C15+'ECF Non-A Subcategories'!C15</f>
        <v>3310020</v>
      </c>
      <c r="D16" s="78">
        <f>'SFAG Non-A Subcategories'!D15+'Contingency Non-A Subcategories'!D15+'ECF Non-A Subcategories'!D15</f>
        <v>0</v>
      </c>
      <c r="E16" s="87">
        <f>'SFAG Non-A Subcategories'!E15+'Contingency Non-A Subcategories'!E15+'ECF Non-A Subcategories'!E15</f>
        <v>16364194</v>
      </c>
      <c r="F16" s="58">
        <f t="shared" si="1"/>
        <v>0</v>
      </c>
      <c r="G16" s="78">
        <f>'SFAG Non-A Subcategories'!G15+'Contingency Non-A Subcategories'!G15+'ECF Non-A Subcategories'!G15</f>
        <v>0</v>
      </c>
      <c r="H16" s="78">
        <f>'SFAG Non-A Subcategories'!H15+'Contingency Non-A Subcategories'!H15+'ECF Non-A Subcategories'!H15</f>
        <v>0</v>
      </c>
    </row>
    <row r="17" spans="1:8">
      <c r="A17" s="86" t="s">
        <v>22</v>
      </c>
      <c r="B17" s="78">
        <f t="shared" si="0"/>
        <v>3690785</v>
      </c>
      <c r="C17" s="78">
        <f>'SFAG Non-A Subcategories'!C16+'Contingency Non-A Subcategories'!C16+'ECF Non-A Subcategories'!C16</f>
        <v>0</v>
      </c>
      <c r="D17" s="78">
        <f>'SFAG Non-A Subcategories'!D16+'Contingency Non-A Subcategories'!D16+'ECF Non-A Subcategories'!D16</f>
        <v>75536</v>
      </c>
      <c r="E17" s="87">
        <f>'SFAG Non-A Subcategories'!E16+'Contingency Non-A Subcategories'!E16+'ECF Non-A Subcategories'!E16</f>
        <v>3615249</v>
      </c>
      <c r="F17" s="58">
        <f t="shared" si="1"/>
        <v>1034279</v>
      </c>
      <c r="G17" s="78">
        <f>'SFAG Non-A Subcategories'!G16+'Contingency Non-A Subcategories'!G16+'ECF Non-A Subcategories'!G16</f>
        <v>0</v>
      </c>
      <c r="H17" s="78">
        <f>'SFAG Non-A Subcategories'!H16+'Contingency Non-A Subcategories'!H16+'ECF Non-A Subcategories'!H16</f>
        <v>1034279</v>
      </c>
    </row>
    <row r="18" spans="1:8">
      <c r="A18" s="86" t="s">
        <v>23</v>
      </c>
      <c r="B18" s="78">
        <f t="shared" si="0"/>
        <v>5050150</v>
      </c>
      <c r="C18" s="78">
        <f>'SFAG Non-A Subcategories'!C17+'Contingency Non-A Subcategories'!C17+'ECF Non-A Subcategories'!C17</f>
        <v>-121549</v>
      </c>
      <c r="D18" s="78">
        <f>'SFAG Non-A Subcategories'!D17+'Contingency Non-A Subcategories'!D17+'ECF Non-A Subcategories'!D17</f>
        <v>53642</v>
      </c>
      <c r="E18" s="87">
        <f>'SFAG Non-A Subcategories'!E17+'Contingency Non-A Subcategories'!E17+'ECF Non-A Subcategories'!E17</f>
        <v>5118057</v>
      </c>
      <c r="F18" s="58">
        <f t="shared" si="1"/>
        <v>0</v>
      </c>
      <c r="G18" s="78">
        <f>'SFAG Non-A Subcategories'!G17+'Contingency Non-A Subcategories'!G17+'ECF Non-A Subcategories'!G17</f>
        <v>0</v>
      </c>
      <c r="H18" s="78">
        <f>'SFAG Non-A Subcategories'!H17+'Contingency Non-A Subcategories'!H17+'ECF Non-A Subcategories'!H17</f>
        <v>0</v>
      </c>
    </row>
    <row r="19" spans="1:8">
      <c r="A19" s="86" t="s">
        <v>24</v>
      </c>
      <c r="B19" s="78">
        <f t="shared" si="0"/>
        <v>27710827</v>
      </c>
      <c r="C19" s="78">
        <f>'SFAG Non-A Subcategories'!C18+'Contingency Non-A Subcategories'!C18+'ECF Non-A Subcategories'!C18</f>
        <v>0</v>
      </c>
      <c r="D19" s="78">
        <f>'SFAG Non-A Subcategories'!D18+'Contingency Non-A Subcategories'!D18+'ECF Non-A Subcategories'!D18</f>
        <v>18582620</v>
      </c>
      <c r="E19" s="87">
        <f>'SFAG Non-A Subcategories'!E18+'Contingency Non-A Subcategories'!E18+'ECF Non-A Subcategories'!E18</f>
        <v>9128207</v>
      </c>
      <c r="F19" s="58">
        <f t="shared" si="1"/>
        <v>897764</v>
      </c>
      <c r="G19" s="78">
        <f>'SFAG Non-A Subcategories'!G18+'Contingency Non-A Subcategories'!G18+'ECF Non-A Subcategories'!G18</f>
        <v>0</v>
      </c>
      <c r="H19" s="78">
        <f>'SFAG Non-A Subcategories'!H18+'Contingency Non-A Subcategories'!H18+'ECF Non-A Subcategories'!H18</f>
        <v>897764</v>
      </c>
    </row>
    <row r="20" spans="1:8">
      <c r="A20" s="86" t="s">
        <v>25</v>
      </c>
      <c r="B20" s="78">
        <f t="shared" si="0"/>
        <v>15942889</v>
      </c>
      <c r="C20" s="78">
        <f>'SFAG Non-A Subcategories'!C19+'Contingency Non-A Subcategories'!C19+'ECF Non-A Subcategories'!C19</f>
        <v>0</v>
      </c>
      <c r="D20" s="78">
        <f>'SFAG Non-A Subcategories'!D19+'Contingency Non-A Subcategories'!D19+'ECF Non-A Subcategories'!D19</f>
        <v>15534265</v>
      </c>
      <c r="E20" s="87">
        <f>'SFAG Non-A Subcategories'!E19+'Contingency Non-A Subcategories'!E19+'ECF Non-A Subcategories'!E19</f>
        <v>408624</v>
      </c>
      <c r="F20" s="58">
        <f t="shared" si="1"/>
        <v>0</v>
      </c>
      <c r="G20" s="78">
        <f>'SFAG Non-A Subcategories'!G19+'Contingency Non-A Subcategories'!G19+'ECF Non-A Subcategories'!G19</f>
        <v>0</v>
      </c>
      <c r="H20" s="78">
        <f>'SFAG Non-A Subcategories'!H19+'Contingency Non-A Subcategories'!H19+'ECF Non-A Subcategories'!H19</f>
        <v>0</v>
      </c>
    </row>
    <row r="21" spans="1:8">
      <c r="A21" s="86" t="s">
        <v>26</v>
      </c>
      <c r="B21" s="78">
        <f t="shared" si="0"/>
        <v>12262249</v>
      </c>
      <c r="C21" s="78">
        <f>'SFAG Non-A Subcategories'!C20+'Contingency Non-A Subcategories'!C20+'ECF Non-A Subcategories'!C20</f>
        <v>-4723</v>
      </c>
      <c r="D21" s="78">
        <f>'SFAG Non-A Subcategories'!D20+'Contingency Non-A Subcategories'!D20+'ECF Non-A Subcategories'!D20</f>
        <v>0</v>
      </c>
      <c r="E21" s="87">
        <f>'SFAG Non-A Subcategories'!E20+'Contingency Non-A Subcategories'!E20+'ECF Non-A Subcategories'!E20</f>
        <v>12266972</v>
      </c>
      <c r="F21" s="58">
        <f t="shared" si="1"/>
        <v>563751</v>
      </c>
      <c r="G21" s="78">
        <f>'SFAG Non-A Subcategories'!G20+'Contingency Non-A Subcategories'!G20+'ECF Non-A Subcategories'!G20</f>
        <v>-3825</v>
      </c>
      <c r="H21" s="78">
        <f>'SFAG Non-A Subcategories'!H20+'Contingency Non-A Subcategories'!H20+'ECF Non-A Subcategories'!H20</f>
        <v>567576</v>
      </c>
    </row>
    <row r="22" spans="1:8">
      <c r="A22" s="86" t="s">
        <v>27</v>
      </c>
      <c r="B22" s="78">
        <f t="shared" si="0"/>
        <v>723161</v>
      </c>
      <c r="C22" s="78">
        <f>'SFAG Non-A Subcategories'!C21+'Contingency Non-A Subcategories'!C21+'ECF Non-A Subcategories'!C21</f>
        <v>0</v>
      </c>
      <c r="D22" s="78">
        <f>'SFAG Non-A Subcategories'!D21+'Contingency Non-A Subcategories'!D21+'ECF Non-A Subcategories'!D21</f>
        <v>670651</v>
      </c>
      <c r="E22" s="87">
        <f>'SFAG Non-A Subcategories'!E21+'Contingency Non-A Subcategories'!E21+'ECF Non-A Subcategories'!E21</f>
        <v>52510</v>
      </c>
      <c r="F22" s="58">
        <f t="shared" si="1"/>
        <v>2006569</v>
      </c>
      <c r="G22" s="78">
        <f>'SFAG Non-A Subcategories'!G21+'Contingency Non-A Subcategories'!G21+'ECF Non-A Subcategories'!G21</f>
        <v>0</v>
      </c>
      <c r="H22" s="78">
        <f>'SFAG Non-A Subcategories'!H21+'Contingency Non-A Subcategories'!H21+'ECF Non-A Subcategories'!H21</f>
        <v>2006569</v>
      </c>
    </row>
    <row r="23" spans="1:8">
      <c r="A23" s="86" t="s">
        <v>28</v>
      </c>
      <c r="B23" s="78">
        <f t="shared" si="0"/>
        <v>22996517</v>
      </c>
      <c r="C23" s="78">
        <f>'SFAG Non-A Subcategories'!C22+'Contingency Non-A Subcategories'!C22+'ECF Non-A Subcategories'!C22</f>
        <v>6513621</v>
      </c>
      <c r="D23" s="78">
        <f>'SFAG Non-A Subcategories'!D22+'Contingency Non-A Subcategories'!D22+'ECF Non-A Subcategories'!D22</f>
        <v>1397679</v>
      </c>
      <c r="E23" s="87">
        <f>'SFAG Non-A Subcategories'!E22+'Contingency Non-A Subcategories'!E22+'ECF Non-A Subcategories'!E22</f>
        <v>15085217</v>
      </c>
      <c r="F23" s="58">
        <f t="shared" si="1"/>
        <v>4939200</v>
      </c>
      <c r="G23" s="78">
        <f>'SFAG Non-A Subcategories'!G22+'Contingency Non-A Subcategories'!G22+'ECF Non-A Subcategories'!G22</f>
        <v>0</v>
      </c>
      <c r="H23" s="78">
        <f>'SFAG Non-A Subcategories'!H22+'Contingency Non-A Subcategories'!H22+'ECF Non-A Subcategories'!H22</f>
        <v>4939200</v>
      </c>
    </row>
    <row r="24" spans="1:8">
      <c r="A24" s="86" t="s">
        <v>29</v>
      </c>
      <c r="B24" s="78">
        <f t="shared" si="0"/>
        <v>7916715</v>
      </c>
      <c r="C24" s="78">
        <f>'SFAG Non-A Subcategories'!C23+'Contingency Non-A Subcategories'!C23+'ECF Non-A Subcategories'!C23</f>
        <v>0</v>
      </c>
      <c r="D24" s="78">
        <f>'SFAG Non-A Subcategories'!D23+'Contingency Non-A Subcategories'!D23+'ECF Non-A Subcategories'!D23</f>
        <v>6151147</v>
      </c>
      <c r="E24" s="87">
        <f>'SFAG Non-A Subcategories'!E23+'Contingency Non-A Subcategories'!E23+'ECF Non-A Subcategories'!E23</f>
        <v>1765568</v>
      </c>
      <c r="F24" s="58">
        <f t="shared" si="1"/>
        <v>1513069</v>
      </c>
      <c r="G24" s="78">
        <f>'SFAG Non-A Subcategories'!G23+'Contingency Non-A Subcategories'!G23+'ECF Non-A Subcategories'!G23</f>
        <v>51384</v>
      </c>
      <c r="H24" s="78">
        <f>'SFAG Non-A Subcategories'!H23+'Contingency Non-A Subcategories'!H23+'ECF Non-A Subcategories'!H23</f>
        <v>1461685</v>
      </c>
    </row>
    <row r="25" spans="1:8">
      <c r="A25" s="86" t="s">
        <v>30</v>
      </c>
      <c r="B25" s="78">
        <f t="shared" si="0"/>
        <v>12014969</v>
      </c>
      <c r="C25" s="78">
        <f>'SFAG Non-A Subcategories'!C24+'Contingency Non-A Subcategories'!C24+'ECF Non-A Subcategories'!C24</f>
        <v>0</v>
      </c>
      <c r="D25" s="78">
        <f>'SFAG Non-A Subcategories'!D24+'Contingency Non-A Subcategories'!D24+'ECF Non-A Subcategories'!D24</f>
        <v>537555</v>
      </c>
      <c r="E25" s="87">
        <f>'SFAG Non-A Subcategories'!E24+'Contingency Non-A Subcategories'!E24+'ECF Non-A Subcategories'!E24</f>
        <v>11477414</v>
      </c>
      <c r="F25" s="58">
        <f t="shared" si="1"/>
        <v>1548982</v>
      </c>
      <c r="G25" s="78">
        <f>'SFAG Non-A Subcategories'!G24+'Contingency Non-A Subcategories'!G24+'ECF Non-A Subcategories'!G24</f>
        <v>0</v>
      </c>
      <c r="H25" s="78">
        <f>'SFAG Non-A Subcategories'!H24+'Contingency Non-A Subcategories'!H24+'ECF Non-A Subcategories'!H24</f>
        <v>1548982</v>
      </c>
    </row>
    <row r="26" spans="1:8">
      <c r="A26" s="86" t="s">
        <v>31</v>
      </c>
      <c r="B26" s="78">
        <f t="shared" si="0"/>
        <v>47418837</v>
      </c>
      <c r="C26" s="78">
        <f>'SFAG Non-A Subcategories'!C25+'Contingency Non-A Subcategories'!C25+'ECF Non-A Subcategories'!C25</f>
        <v>6026258</v>
      </c>
      <c r="D26" s="78">
        <f>'SFAG Non-A Subcategories'!D25+'Contingency Non-A Subcategories'!D25+'ECF Non-A Subcategories'!D25</f>
        <v>1966604</v>
      </c>
      <c r="E26" s="87">
        <f>'SFAG Non-A Subcategories'!E25+'Contingency Non-A Subcategories'!E25+'ECF Non-A Subcategories'!E25</f>
        <v>39425975</v>
      </c>
      <c r="F26" s="58">
        <f t="shared" si="1"/>
        <v>6623003</v>
      </c>
      <c r="G26" s="78">
        <f>'SFAG Non-A Subcategories'!G25+'Contingency Non-A Subcategories'!G25+'ECF Non-A Subcategories'!G25</f>
        <v>3955678</v>
      </c>
      <c r="H26" s="78">
        <f>'SFAG Non-A Subcategories'!H25+'Contingency Non-A Subcategories'!H25+'ECF Non-A Subcategories'!H25</f>
        <v>2667325</v>
      </c>
    </row>
    <row r="27" spans="1:8">
      <c r="A27" s="86" t="s">
        <v>32</v>
      </c>
      <c r="B27" s="78">
        <f t="shared" si="0"/>
        <v>0</v>
      </c>
      <c r="C27" s="78">
        <f>'SFAG Non-A Subcategories'!C26+'Contingency Non-A Subcategories'!C26+'ECF Non-A Subcategories'!C26</f>
        <v>0</v>
      </c>
      <c r="D27" s="78">
        <f>'SFAG Non-A Subcategories'!D26+'Contingency Non-A Subcategories'!D26+'ECF Non-A Subcategories'!D26</f>
        <v>0</v>
      </c>
      <c r="E27" s="87">
        <f>'SFAG Non-A Subcategories'!E26+'Contingency Non-A Subcategories'!E26+'ECF Non-A Subcategories'!E26</f>
        <v>0</v>
      </c>
      <c r="F27" s="58">
        <f t="shared" si="1"/>
        <v>0</v>
      </c>
      <c r="G27" s="78">
        <f>'SFAG Non-A Subcategories'!G26+'Contingency Non-A Subcategories'!G26+'ECF Non-A Subcategories'!G26</f>
        <v>0</v>
      </c>
      <c r="H27" s="78">
        <f>'SFAG Non-A Subcategories'!H26+'Contingency Non-A Subcategories'!H26+'ECF Non-A Subcategories'!H26</f>
        <v>0</v>
      </c>
    </row>
    <row r="28" spans="1:8">
      <c r="A28" s="86" t="s">
        <v>33</v>
      </c>
      <c r="B28" s="78">
        <f t="shared" si="0"/>
        <v>66755154</v>
      </c>
      <c r="C28" s="78">
        <f>'SFAG Non-A Subcategories'!C27+'Contingency Non-A Subcategories'!C27+'ECF Non-A Subcategories'!C27</f>
        <v>344812</v>
      </c>
      <c r="D28" s="78">
        <f>'SFAG Non-A Subcategories'!D27+'Contingency Non-A Subcategories'!D27+'ECF Non-A Subcategories'!D27</f>
        <v>3239849</v>
      </c>
      <c r="E28" s="87">
        <f>'SFAG Non-A Subcategories'!E27+'Contingency Non-A Subcategories'!E27+'ECF Non-A Subcategories'!E27</f>
        <v>63170493</v>
      </c>
      <c r="F28" s="58">
        <f t="shared" si="1"/>
        <v>688425</v>
      </c>
      <c r="G28" s="78">
        <f>'SFAG Non-A Subcategories'!G27+'Contingency Non-A Subcategories'!G27+'ECF Non-A Subcategories'!G27</f>
        <v>550000</v>
      </c>
      <c r="H28" s="78">
        <f>'SFAG Non-A Subcategories'!H27+'Contingency Non-A Subcategories'!H27+'ECF Non-A Subcategories'!H27</f>
        <v>138425</v>
      </c>
    </row>
    <row r="29" spans="1:8">
      <c r="A29" s="86" t="s">
        <v>34</v>
      </c>
      <c r="B29" s="78">
        <f t="shared" si="0"/>
        <v>60773571</v>
      </c>
      <c r="C29" s="78">
        <f>'SFAG Non-A Subcategories'!C28+'Contingency Non-A Subcategories'!C28+'ECF Non-A Subcategories'!C28</f>
        <v>0</v>
      </c>
      <c r="D29" s="78">
        <f>'SFAG Non-A Subcategories'!D28+'Contingency Non-A Subcategories'!D28+'ECF Non-A Subcategories'!D28</f>
        <v>575740</v>
      </c>
      <c r="E29" s="87">
        <f>'SFAG Non-A Subcategories'!E28+'Contingency Non-A Subcategories'!E28+'ECF Non-A Subcategories'!E28</f>
        <v>60197831</v>
      </c>
      <c r="F29" s="58">
        <f t="shared" si="1"/>
        <v>3870603</v>
      </c>
      <c r="G29" s="78">
        <f>'SFAG Non-A Subcategories'!G28+'Contingency Non-A Subcategories'!G28+'ECF Non-A Subcategories'!G28</f>
        <v>0</v>
      </c>
      <c r="H29" s="78">
        <f>'SFAG Non-A Subcategories'!H28+'Contingency Non-A Subcategories'!H28+'ECF Non-A Subcategories'!H28</f>
        <v>3870603</v>
      </c>
    </row>
    <row r="30" spans="1:8">
      <c r="A30" s="86" t="s">
        <v>35</v>
      </c>
      <c r="B30" s="78">
        <f t="shared" si="0"/>
        <v>13094199</v>
      </c>
      <c r="C30" s="78">
        <f>'SFAG Non-A Subcategories'!C29+'Contingency Non-A Subcategories'!C29+'ECF Non-A Subcategories'!C29</f>
        <v>609497</v>
      </c>
      <c r="D30" s="78">
        <f>'SFAG Non-A Subcategories'!D29+'Contingency Non-A Subcategories'!D29+'ECF Non-A Subcategories'!D29</f>
        <v>0</v>
      </c>
      <c r="E30" s="87">
        <f>'SFAG Non-A Subcategories'!E29+'Contingency Non-A Subcategories'!E29+'ECF Non-A Subcategories'!E29</f>
        <v>12484702</v>
      </c>
      <c r="F30" s="58">
        <f t="shared" si="1"/>
        <v>11029330</v>
      </c>
      <c r="G30" s="78">
        <f>'SFAG Non-A Subcategories'!G29+'Contingency Non-A Subcategories'!G29+'ECF Non-A Subcategories'!G29</f>
        <v>0</v>
      </c>
      <c r="H30" s="78">
        <f>'SFAG Non-A Subcategories'!H29+'Contingency Non-A Subcategories'!H29+'ECF Non-A Subcategories'!H29</f>
        <v>11029330</v>
      </c>
    </row>
    <row r="31" spans="1:8">
      <c r="A31" s="86" t="s">
        <v>36</v>
      </c>
      <c r="B31" s="78">
        <f t="shared" si="0"/>
        <v>623887</v>
      </c>
      <c r="C31" s="78">
        <f>'SFAG Non-A Subcategories'!C30+'Contingency Non-A Subcategories'!C30+'ECF Non-A Subcategories'!C30</f>
        <v>623887</v>
      </c>
      <c r="D31" s="78">
        <f>'SFAG Non-A Subcategories'!D30+'Contingency Non-A Subcategories'!D30+'ECF Non-A Subcategories'!D30</f>
        <v>0</v>
      </c>
      <c r="E31" s="87">
        <f>'SFAG Non-A Subcategories'!E30+'Contingency Non-A Subcategories'!E30+'ECF Non-A Subcategories'!E30</f>
        <v>0</v>
      </c>
      <c r="F31" s="58">
        <f t="shared" si="1"/>
        <v>0</v>
      </c>
      <c r="G31" s="78">
        <f>'SFAG Non-A Subcategories'!G30+'Contingency Non-A Subcategories'!G30+'ECF Non-A Subcategories'!G30</f>
        <v>0</v>
      </c>
      <c r="H31" s="78">
        <f>'SFAG Non-A Subcategories'!H30+'Contingency Non-A Subcategories'!H30+'ECF Non-A Subcategories'!H30</f>
        <v>0</v>
      </c>
    </row>
    <row r="32" spans="1:8">
      <c r="A32" s="86" t="s">
        <v>37</v>
      </c>
      <c r="B32" s="78">
        <f t="shared" si="0"/>
        <v>2988025</v>
      </c>
      <c r="C32" s="78">
        <f>'SFAG Non-A Subcategories'!C31+'Contingency Non-A Subcategories'!C31+'ECF Non-A Subcategories'!C31</f>
        <v>0</v>
      </c>
      <c r="D32" s="78">
        <f>'SFAG Non-A Subcategories'!D31+'Contingency Non-A Subcategories'!D31+'ECF Non-A Subcategories'!D31</f>
        <v>2987099</v>
      </c>
      <c r="E32" s="87">
        <f>'SFAG Non-A Subcategories'!E31+'Contingency Non-A Subcategories'!E31+'ECF Non-A Subcategories'!E31</f>
        <v>926</v>
      </c>
      <c r="F32" s="58">
        <f t="shared" si="1"/>
        <v>0</v>
      </c>
      <c r="G32" s="78">
        <f>'SFAG Non-A Subcategories'!G31+'Contingency Non-A Subcategories'!G31+'ECF Non-A Subcategories'!G31</f>
        <v>0</v>
      </c>
      <c r="H32" s="78">
        <f>'SFAG Non-A Subcategories'!H31+'Contingency Non-A Subcategories'!H31+'ECF Non-A Subcategories'!H31</f>
        <v>0</v>
      </c>
    </row>
    <row r="33" spans="1:8">
      <c r="A33" s="86" t="s">
        <v>38</v>
      </c>
      <c r="B33" s="78">
        <f t="shared" si="0"/>
        <v>17283094</v>
      </c>
      <c r="C33" s="78">
        <f>'SFAG Non-A Subcategories'!C32+'Contingency Non-A Subcategories'!C32+'ECF Non-A Subcategories'!C32</f>
        <v>0</v>
      </c>
      <c r="D33" s="78">
        <f>'SFAG Non-A Subcategories'!D32+'Contingency Non-A Subcategories'!D32+'ECF Non-A Subcategories'!D32</f>
        <v>0</v>
      </c>
      <c r="E33" s="87">
        <f>'SFAG Non-A Subcategories'!E32+'Contingency Non-A Subcategories'!E32+'ECF Non-A Subcategories'!E32</f>
        <v>17283094</v>
      </c>
      <c r="F33" s="58">
        <f t="shared" si="1"/>
        <v>0</v>
      </c>
      <c r="G33" s="78">
        <f>'SFAG Non-A Subcategories'!G32+'Contingency Non-A Subcategories'!G32+'ECF Non-A Subcategories'!G32</f>
        <v>0</v>
      </c>
      <c r="H33" s="78">
        <f>'SFAG Non-A Subcategories'!H32+'Contingency Non-A Subcategories'!H32+'ECF Non-A Subcategories'!H32</f>
        <v>0</v>
      </c>
    </row>
    <row r="34" spans="1:8">
      <c r="A34" s="86" t="s">
        <v>39</v>
      </c>
      <c r="B34" s="78">
        <f t="shared" si="0"/>
        <v>146830</v>
      </c>
      <c r="C34" s="78">
        <f>'SFAG Non-A Subcategories'!C33+'Contingency Non-A Subcategories'!C33+'ECF Non-A Subcategories'!C33</f>
        <v>0</v>
      </c>
      <c r="D34" s="78">
        <f>'SFAG Non-A Subcategories'!D33+'Contingency Non-A Subcategories'!D33+'ECF Non-A Subcategories'!D33</f>
        <v>113580</v>
      </c>
      <c r="E34" s="87">
        <f>'SFAG Non-A Subcategories'!E33+'Contingency Non-A Subcategories'!E33+'ECF Non-A Subcategories'!E33</f>
        <v>33250</v>
      </c>
      <c r="F34" s="58">
        <f t="shared" si="1"/>
        <v>677850</v>
      </c>
      <c r="G34" s="78">
        <f>'SFAG Non-A Subcategories'!G33+'Contingency Non-A Subcategories'!G33+'ECF Non-A Subcategories'!G33</f>
        <v>0</v>
      </c>
      <c r="H34" s="78">
        <f>'SFAG Non-A Subcategories'!H33+'Contingency Non-A Subcategories'!H33+'ECF Non-A Subcategories'!H33</f>
        <v>677850</v>
      </c>
    </row>
    <row r="35" spans="1:8">
      <c r="A35" s="86" t="s">
        <v>40</v>
      </c>
      <c r="B35" s="78">
        <f t="shared" si="0"/>
        <v>5891104</v>
      </c>
      <c r="C35" s="78">
        <f>'SFAG Non-A Subcategories'!C34+'Contingency Non-A Subcategories'!C34+'ECF Non-A Subcategories'!C34</f>
        <v>0</v>
      </c>
      <c r="D35" s="78">
        <f>'SFAG Non-A Subcategories'!D34+'Contingency Non-A Subcategories'!D34+'ECF Non-A Subcategories'!D34</f>
        <v>167734</v>
      </c>
      <c r="E35" s="87">
        <f>'SFAG Non-A Subcategories'!E34+'Contingency Non-A Subcategories'!E34+'ECF Non-A Subcategories'!E34</f>
        <v>5723370</v>
      </c>
      <c r="F35" s="58">
        <f t="shared" si="1"/>
        <v>1098783</v>
      </c>
      <c r="G35" s="78">
        <f>'SFAG Non-A Subcategories'!G34+'Contingency Non-A Subcategories'!G34+'ECF Non-A Subcategories'!G34</f>
        <v>97486</v>
      </c>
      <c r="H35" s="78">
        <f>'SFAG Non-A Subcategories'!H34+'Contingency Non-A Subcategories'!H34+'ECF Non-A Subcategories'!H34</f>
        <v>1001297</v>
      </c>
    </row>
    <row r="36" spans="1:8">
      <c r="A36" s="86" t="s">
        <v>41</v>
      </c>
      <c r="B36" s="78">
        <f t="shared" si="0"/>
        <v>44039061</v>
      </c>
      <c r="C36" s="78">
        <f>'SFAG Non-A Subcategories'!C35+'Contingency Non-A Subcategories'!C35+'ECF Non-A Subcategories'!C35</f>
        <v>306886</v>
      </c>
      <c r="D36" s="78">
        <f>'SFAG Non-A Subcategories'!D35+'Contingency Non-A Subcategories'!D35+'ECF Non-A Subcategories'!D35</f>
        <v>9122944</v>
      </c>
      <c r="E36" s="87">
        <f>'SFAG Non-A Subcategories'!E35+'Contingency Non-A Subcategories'!E35+'ECF Non-A Subcategories'!E35</f>
        <v>34609231</v>
      </c>
      <c r="F36" s="58">
        <f t="shared" si="1"/>
        <v>409740</v>
      </c>
      <c r="G36" s="78">
        <f>'SFAG Non-A Subcategories'!G35+'Contingency Non-A Subcategories'!G35+'ECF Non-A Subcategories'!G35</f>
        <v>409740</v>
      </c>
      <c r="H36" s="78">
        <f>'SFAG Non-A Subcategories'!H35+'Contingency Non-A Subcategories'!H35+'ECF Non-A Subcategories'!H35</f>
        <v>0</v>
      </c>
    </row>
    <row r="37" spans="1:8">
      <c r="A37" s="86" t="s">
        <v>42</v>
      </c>
      <c r="B37" s="78">
        <f t="shared" si="0"/>
        <v>8764927</v>
      </c>
      <c r="C37" s="78">
        <f>'SFAG Non-A Subcategories'!C36+'Contingency Non-A Subcategories'!C36+'ECF Non-A Subcategories'!C36</f>
        <v>646520</v>
      </c>
      <c r="D37" s="78">
        <f>'SFAG Non-A Subcategories'!D36+'Contingency Non-A Subcategories'!D36+'ECF Non-A Subcategories'!D36</f>
        <v>0</v>
      </c>
      <c r="E37" s="87">
        <f>'SFAG Non-A Subcategories'!E36+'Contingency Non-A Subcategories'!E36+'ECF Non-A Subcategories'!E36</f>
        <v>8118407</v>
      </c>
      <c r="F37" s="58">
        <f t="shared" si="1"/>
        <v>0</v>
      </c>
      <c r="G37" s="78">
        <f>'SFAG Non-A Subcategories'!G36+'Contingency Non-A Subcategories'!G36+'ECF Non-A Subcategories'!G36</f>
        <v>0</v>
      </c>
      <c r="H37" s="78">
        <f>'SFAG Non-A Subcategories'!H36+'Contingency Non-A Subcategories'!H36+'ECF Non-A Subcategories'!H36</f>
        <v>0</v>
      </c>
    </row>
    <row r="38" spans="1:8">
      <c r="A38" s="86" t="s">
        <v>43</v>
      </c>
      <c r="B38" s="78">
        <f t="shared" si="0"/>
        <v>138526985</v>
      </c>
      <c r="C38" s="78">
        <f>'SFAG Non-A Subcategories'!C37+'Contingency Non-A Subcategories'!C37+'ECF Non-A Subcategories'!C37</f>
        <v>10224240</v>
      </c>
      <c r="D38" s="78">
        <f>'SFAG Non-A Subcategories'!D37+'Contingency Non-A Subcategories'!D37+'ECF Non-A Subcategories'!D37</f>
        <v>1707208</v>
      </c>
      <c r="E38" s="87">
        <f>'SFAG Non-A Subcategories'!E37+'Contingency Non-A Subcategories'!E37+'ECF Non-A Subcategories'!E37</f>
        <v>126595537</v>
      </c>
      <c r="F38" s="58">
        <f t="shared" si="1"/>
        <v>9427894</v>
      </c>
      <c r="G38" s="78">
        <f>'SFAG Non-A Subcategories'!G37+'Contingency Non-A Subcategories'!G37+'ECF Non-A Subcategories'!G37</f>
        <v>0</v>
      </c>
      <c r="H38" s="78">
        <f>'SFAG Non-A Subcategories'!H37+'Contingency Non-A Subcategories'!H37+'ECF Non-A Subcategories'!H37</f>
        <v>9427894</v>
      </c>
    </row>
    <row r="39" spans="1:8">
      <c r="A39" s="86" t="s">
        <v>44</v>
      </c>
      <c r="B39" s="78">
        <f t="shared" si="0"/>
        <v>4402346</v>
      </c>
      <c r="C39" s="78">
        <f>'SFAG Non-A Subcategories'!C38+'Contingency Non-A Subcategories'!C38+'ECF Non-A Subcategories'!C38</f>
        <v>182</v>
      </c>
      <c r="D39" s="78">
        <f>'SFAG Non-A Subcategories'!D38+'Contingency Non-A Subcategories'!D38+'ECF Non-A Subcategories'!D38</f>
        <v>55386</v>
      </c>
      <c r="E39" s="87">
        <f>'SFAG Non-A Subcategories'!E38+'Contingency Non-A Subcategories'!E38+'ECF Non-A Subcategories'!E38</f>
        <v>4346778</v>
      </c>
      <c r="F39" s="58">
        <f t="shared" si="1"/>
        <v>843108</v>
      </c>
      <c r="G39" s="78">
        <f>'SFAG Non-A Subcategories'!G38+'Contingency Non-A Subcategories'!G38+'ECF Non-A Subcategories'!G38</f>
        <v>0</v>
      </c>
      <c r="H39" s="78">
        <f>'SFAG Non-A Subcategories'!H38+'Contingency Non-A Subcategories'!H38+'ECF Non-A Subcategories'!H38</f>
        <v>843108</v>
      </c>
    </row>
    <row r="40" spans="1:8">
      <c r="A40" s="86" t="s">
        <v>45</v>
      </c>
      <c r="B40" s="78">
        <f t="shared" si="0"/>
        <v>3155344</v>
      </c>
      <c r="C40" s="78">
        <f>'SFAG Non-A Subcategories'!C39+'Contingency Non-A Subcategories'!C39+'ECF Non-A Subcategories'!C39</f>
        <v>0</v>
      </c>
      <c r="D40" s="78">
        <f>'SFAG Non-A Subcategories'!D39+'Contingency Non-A Subcategories'!D39+'ECF Non-A Subcategories'!D39</f>
        <v>22036</v>
      </c>
      <c r="E40" s="87">
        <f>'SFAG Non-A Subcategories'!E39+'Contingency Non-A Subcategories'!E39+'ECF Non-A Subcategories'!E39</f>
        <v>3133308</v>
      </c>
      <c r="F40" s="58">
        <f t="shared" si="1"/>
        <v>141109</v>
      </c>
      <c r="G40" s="78">
        <f>'SFAG Non-A Subcategories'!G39+'Contingency Non-A Subcategories'!G39+'ECF Non-A Subcategories'!G39</f>
        <v>0</v>
      </c>
      <c r="H40" s="78">
        <f>'SFAG Non-A Subcategories'!H39+'Contingency Non-A Subcategories'!H39+'ECF Non-A Subcategories'!H39</f>
        <v>141109</v>
      </c>
    </row>
    <row r="41" spans="1:8">
      <c r="A41" s="86" t="s">
        <v>46</v>
      </c>
      <c r="B41" s="78">
        <f t="shared" si="0"/>
        <v>44744774</v>
      </c>
      <c r="C41" s="78">
        <f>'SFAG Non-A Subcategories'!C40+'Contingency Non-A Subcategories'!C40+'ECF Non-A Subcategories'!C40</f>
        <v>15064019</v>
      </c>
      <c r="D41" s="78">
        <f>'SFAG Non-A Subcategories'!D40+'Contingency Non-A Subcategories'!D40+'ECF Non-A Subcategories'!D40</f>
        <v>2236441</v>
      </c>
      <c r="E41" s="87">
        <f>'SFAG Non-A Subcategories'!E40+'Contingency Non-A Subcategories'!E40+'ECF Non-A Subcategories'!E40</f>
        <v>27444314</v>
      </c>
      <c r="F41" s="58">
        <f t="shared" si="1"/>
        <v>9245332</v>
      </c>
      <c r="G41" s="78">
        <f>'SFAG Non-A Subcategories'!G40+'Contingency Non-A Subcategories'!G40+'ECF Non-A Subcategories'!G40</f>
        <v>257943</v>
      </c>
      <c r="H41" s="78">
        <f>'SFAG Non-A Subcategories'!H40+'Contingency Non-A Subcategories'!H40+'ECF Non-A Subcategories'!H40</f>
        <v>8987389</v>
      </c>
    </row>
    <row r="42" spans="1:8">
      <c r="A42" s="86" t="s">
        <v>47</v>
      </c>
      <c r="B42" s="78">
        <f t="shared" si="0"/>
        <v>0</v>
      </c>
      <c r="C42" s="78">
        <f>'SFAG Non-A Subcategories'!C41+'Contingency Non-A Subcategories'!C41+'ECF Non-A Subcategories'!C41</f>
        <v>0</v>
      </c>
      <c r="D42" s="78">
        <f>'SFAG Non-A Subcategories'!D41+'Contingency Non-A Subcategories'!D41+'ECF Non-A Subcategories'!D41</f>
        <v>0</v>
      </c>
      <c r="E42" s="87">
        <f>'SFAG Non-A Subcategories'!E41+'Contingency Non-A Subcategories'!E41+'ECF Non-A Subcategories'!E41</f>
        <v>0</v>
      </c>
      <c r="F42" s="58">
        <f t="shared" si="1"/>
        <v>0</v>
      </c>
      <c r="G42" s="78">
        <f>'SFAG Non-A Subcategories'!G41+'Contingency Non-A Subcategories'!G41+'ECF Non-A Subcategories'!G41</f>
        <v>0</v>
      </c>
      <c r="H42" s="78">
        <f>'SFAG Non-A Subcategories'!H41+'Contingency Non-A Subcategories'!H41+'ECF Non-A Subcategories'!H41</f>
        <v>0</v>
      </c>
    </row>
    <row r="43" spans="1:8">
      <c r="A43" s="86" t="s">
        <v>48</v>
      </c>
      <c r="B43" s="78">
        <f t="shared" si="0"/>
        <v>6502569</v>
      </c>
      <c r="C43" s="78">
        <f>'SFAG Non-A Subcategories'!C42+'Contingency Non-A Subcategories'!C42+'ECF Non-A Subcategories'!C42</f>
        <v>867043</v>
      </c>
      <c r="D43" s="78">
        <f>'SFAG Non-A Subcategories'!D42+'Contingency Non-A Subcategories'!D42+'ECF Non-A Subcategories'!D42</f>
        <v>9501</v>
      </c>
      <c r="E43" s="87">
        <f>'SFAG Non-A Subcategories'!E42+'Contingency Non-A Subcategories'!E42+'ECF Non-A Subcategories'!E42</f>
        <v>5626025</v>
      </c>
      <c r="F43" s="58">
        <f t="shared" si="1"/>
        <v>69743</v>
      </c>
      <c r="G43" s="78">
        <f>'SFAG Non-A Subcategories'!G42+'Contingency Non-A Subcategories'!G42+'ECF Non-A Subcategories'!G42</f>
        <v>0</v>
      </c>
      <c r="H43" s="78">
        <f>'SFAG Non-A Subcategories'!H42+'Contingency Non-A Subcategories'!H42+'ECF Non-A Subcategories'!H42</f>
        <v>69743</v>
      </c>
    </row>
    <row r="44" spans="1:8">
      <c r="A44" s="86" t="s">
        <v>49</v>
      </c>
      <c r="B44" s="78">
        <f t="shared" si="0"/>
        <v>94267990</v>
      </c>
      <c r="C44" s="78">
        <f>'SFAG Non-A Subcategories'!C43+'Contingency Non-A Subcategories'!C43+'ECF Non-A Subcategories'!C43</f>
        <v>10257164</v>
      </c>
      <c r="D44" s="78">
        <f>'SFAG Non-A Subcategories'!D43+'Contingency Non-A Subcategories'!D43+'ECF Non-A Subcategories'!D43</f>
        <v>1317714</v>
      </c>
      <c r="E44" s="87">
        <f>'SFAG Non-A Subcategories'!E43+'Contingency Non-A Subcategories'!E43+'ECF Non-A Subcategories'!E43</f>
        <v>82693112</v>
      </c>
      <c r="F44" s="58">
        <f t="shared" si="1"/>
        <v>4708359</v>
      </c>
      <c r="G44" s="78">
        <f>'SFAG Non-A Subcategories'!G43+'Contingency Non-A Subcategories'!G43+'ECF Non-A Subcategories'!G43</f>
        <v>0</v>
      </c>
      <c r="H44" s="78">
        <f>'SFAG Non-A Subcategories'!H43+'Contingency Non-A Subcategories'!H43+'ECF Non-A Subcategories'!H43</f>
        <v>4708359</v>
      </c>
    </row>
    <row r="45" spans="1:8">
      <c r="A45" s="86" t="s">
        <v>50</v>
      </c>
      <c r="B45" s="78">
        <f t="shared" si="0"/>
        <v>8430278</v>
      </c>
      <c r="C45" s="78">
        <f>'SFAG Non-A Subcategories'!C44+'Contingency Non-A Subcategories'!C44+'ECF Non-A Subcategories'!C44</f>
        <v>7494</v>
      </c>
      <c r="D45" s="78">
        <f>'SFAG Non-A Subcategories'!D44+'Contingency Non-A Subcategories'!D44+'ECF Non-A Subcategories'!D44</f>
        <v>0</v>
      </c>
      <c r="E45" s="87">
        <f>'SFAG Non-A Subcategories'!E44+'Contingency Non-A Subcategories'!E44+'ECF Non-A Subcategories'!E44</f>
        <v>8422784</v>
      </c>
      <c r="F45" s="58">
        <f t="shared" si="1"/>
        <v>3534310</v>
      </c>
      <c r="G45" s="78">
        <f>'SFAG Non-A Subcategories'!G44+'Contingency Non-A Subcategories'!G44+'ECF Non-A Subcategories'!G44</f>
        <v>3534310</v>
      </c>
      <c r="H45" s="78">
        <f>'SFAG Non-A Subcategories'!H44+'Contingency Non-A Subcategories'!H44+'ECF Non-A Subcategories'!H44</f>
        <v>0</v>
      </c>
    </row>
    <row r="46" spans="1:8">
      <c r="A46" s="86" t="s">
        <v>51</v>
      </c>
      <c r="B46" s="78">
        <f t="shared" si="0"/>
        <v>13827474</v>
      </c>
      <c r="C46" s="78">
        <f>'SFAG Non-A Subcategories'!C45+'Contingency Non-A Subcategories'!C45+'ECF Non-A Subcategories'!C45</f>
        <v>0</v>
      </c>
      <c r="D46" s="78">
        <f>'SFAG Non-A Subcategories'!D45+'Contingency Non-A Subcategories'!D45+'ECF Non-A Subcategories'!D45</f>
        <v>12881961</v>
      </c>
      <c r="E46" s="87">
        <f>'SFAG Non-A Subcategories'!E45+'Contingency Non-A Subcategories'!E45+'ECF Non-A Subcategories'!E45</f>
        <v>945513</v>
      </c>
      <c r="F46" s="58">
        <f t="shared" si="1"/>
        <v>55065</v>
      </c>
      <c r="G46" s="78">
        <f>'SFAG Non-A Subcategories'!G45+'Contingency Non-A Subcategories'!G45+'ECF Non-A Subcategories'!G45</f>
        <v>0</v>
      </c>
      <c r="H46" s="78">
        <f>'SFAG Non-A Subcategories'!H45+'Contingency Non-A Subcategories'!H45+'ECF Non-A Subcategories'!H45</f>
        <v>55065</v>
      </c>
    </row>
    <row r="47" spans="1:8">
      <c r="A47" s="86" t="s">
        <v>52</v>
      </c>
      <c r="B47" s="78">
        <f t="shared" si="0"/>
        <v>2678958</v>
      </c>
      <c r="C47" s="78">
        <f>'SFAG Non-A Subcategories'!C46+'Contingency Non-A Subcategories'!C46+'ECF Non-A Subcategories'!C46</f>
        <v>0</v>
      </c>
      <c r="D47" s="78">
        <f>'SFAG Non-A Subcategories'!D46+'Contingency Non-A Subcategories'!D46+'ECF Non-A Subcategories'!D46</f>
        <v>0</v>
      </c>
      <c r="E47" s="87">
        <f>'SFAG Non-A Subcategories'!E46+'Contingency Non-A Subcategories'!E46+'ECF Non-A Subcategories'!E46</f>
        <v>2678958</v>
      </c>
      <c r="F47" s="58">
        <f t="shared" si="1"/>
        <v>65825</v>
      </c>
      <c r="G47" s="78">
        <f>'SFAG Non-A Subcategories'!G46+'Contingency Non-A Subcategories'!G46+'ECF Non-A Subcategories'!G46</f>
        <v>0</v>
      </c>
      <c r="H47" s="78">
        <f>'SFAG Non-A Subcategories'!H46+'Contingency Non-A Subcategories'!H46+'ECF Non-A Subcategories'!H46</f>
        <v>65825</v>
      </c>
    </row>
    <row r="48" spans="1:8">
      <c r="A48" s="86" t="s">
        <v>53</v>
      </c>
      <c r="B48" s="78">
        <f t="shared" si="0"/>
        <v>53093400</v>
      </c>
      <c r="C48" s="78">
        <f>'SFAG Non-A Subcategories'!C47+'Contingency Non-A Subcategories'!C47+'ECF Non-A Subcategories'!C47</f>
        <v>0</v>
      </c>
      <c r="D48" s="78">
        <f>'SFAG Non-A Subcategories'!D47+'Contingency Non-A Subcategories'!D47+'ECF Non-A Subcategories'!D47</f>
        <v>0</v>
      </c>
      <c r="E48" s="87">
        <f>'SFAG Non-A Subcategories'!E47+'Contingency Non-A Subcategories'!E47+'ECF Non-A Subcategories'!E47</f>
        <v>53093400</v>
      </c>
      <c r="F48" s="58">
        <f t="shared" si="1"/>
        <v>0</v>
      </c>
      <c r="G48" s="78">
        <f>'SFAG Non-A Subcategories'!G47+'Contingency Non-A Subcategories'!G47+'ECF Non-A Subcategories'!G47</f>
        <v>0</v>
      </c>
      <c r="H48" s="78">
        <f>'SFAG Non-A Subcategories'!H47+'Contingency Non-A Subcategories'!H47+'ECF Non-A Subcategories'!H47</f>
        <v>0</v>
      </c>
    </row>
    <row r="49" spans="1:8">
      <c r="A49" s="86" t="s">
        <v>54</v>
      </c>
      <c r="B49" s="78">
        <f t="shared" si="0"/>
        <v>76096734</v>
      </c>
      <c r="C49" s="78">
        <f>'SFAG Non-A Subcategories'!C48+'Contingency Non-A Subcategories'!C48+'ECF Non-A Subcategories'!C48</f>
        <v>4757497</v>
      </c>
      <c r="D49" s="78">
        <f>'SFAG Non-A Subcategories'!D48+'Contingency Non-A Subcategories'!D48+'ECF Non-A Subcategories'!D48</f>
        <v>7854852</v>
      </c>
      <c r="E49" s="87">
        <f>'SFAG Non-A Subcategories'!E48+'Contingency Non-A Subcategories'!E48+'ECF Non-A Subcategories'!E48</f>
        <v>63484385</v>
      </c>
      <c r="F49" s="58">
        <f t="shared" si="1"/>
        <v>6121989</v>
      </c>
      <c r="G49" s="78">
        <f>'SFAG Non-A Subcategories'!G48+'Contingency Non-A Subcategories'!G48+'ECF Non-A Subcategories'!G48</f>
        <v>95413</v>
      </c>
      <c r="H49" s="78">
        <f>'SFAG Non-A Subcategories'!H48+'Contingency Non-A Subcategories'!H48+'ECF Non-A Subcategories'!H48</f>
        <v>6026576</v>
      </c>
    </row>
    <row r="50" spans="1:8">
      <c r="A50" s="86" t="s">
        <v>55</v>
      </c>
      <c r="B50" s="78">
        <f t="shared" si="0"/>
        <v>24790154</v>
      </c>
      <c r="C50" s="78">
        <f>'SFAG Non-A Subcategories'!C49+'Contingency Non-A Subcategories'!C49+'ECF Non-A Subcategories'!C49</f>
        <v>1219666</v>
      </c>
      <c r="D50" s="78">
        <f>'SFAG Non-A Subcategories'!D49+'Contingency Non-A Subcategories'!D49+'ECF Non-A Subcategories'!D49</f>
        <v>1687935</v>
      </c>
      <c r="E50" s="87">
        <f>'SFAG Non-A Subcategories'!E49+'Contingency Non-A Subcategories'!E49+'ECF Non-A Subcategories'!E49</f>
        <v>21882553</v>
      </c>
      <c r="F50" s="58">
        <f t="shared" si="1"/>
        <v>0</v>
      </c>
      <c r="G50" s="78">
        <f>'SFAG Non-A Subcategories'!G49+'Contingency Non-A Subcategories'!G49+'ECF Non-A Subcategories'!G49</f>
        <v>0</v>
      </c>
      <c r="H50" s="78">
        <f>'SFAG Non-A Subcategories'!H49+'Contingency Non-A Subcategories'!H49+'ECF Non-A Subcategories'!H49</f>
        <v>0</v>
      </c>
    </row>
    <row r="51" spans="1:8">
      <c r="A51" s="86" t="s">
        <v>56</v>
      </c>
      <c r="B51" s="78">
        <f t="shared" si="0"/>
        <v>11361</v>
      </c>
      <c r="C51" s="78">
        <f>'SFAG Non-A Subcategories'!C50+'Contingency Non-A Subcategories'!C50+'ECF Non-A Subcategories'!C50</f>
        <v>0</v>
      </c>
      <c r="D51" s="78">
        <f>'SFAG Non-A Subcategories'!D50+'Contingency Non-A Subcategories'!D50+'ECF Non-A Subcategories'!D50</f>
        <v>0</v>
      </c>
      <c r="E51" s="87">
        <f>'SFAG Non-A Subcategories'!E50+'Contingency Non-A Subcategories'!E50+'ECF Non-A Subcategories'!E50</f>
        <v>11361</v>
      </c>
      <c r="F51" s="58">
        <f t="shared" si="1"/>
        <v>0</v>
      </c>
      <c r="G51" s="78">
        <f>'SFAG Non-A Subcategories'!G50+'Contingency Non-A Subcategories'!G50+'ECF Non-A Subcategories'!G50</f>
        <v>0</v>
      </c>
      <c r="H51" s="78">
        <f>'SFAG Non-A Subcategories'!H50+'Contingency Non-A Subcategories'!H50+'ECF Non-A Subcategories'!H50</f>
        <v>0</v>
      </c>
    </row>
    <row r="52" spans="1:8">
      <c r="A52" s="86" t="s">
        <v>57</v>
      </c>
      <c r="B52" s="78">
        <f t="shared" si="0"/>
        <v>17722274</v>
      </c>
      <c r="C52" s="78">
        <f>'SFAG Non-A Subcategories'!C51+'Contingency Non-A Subcategories'!C51+'ECF Non-A Subcategories'!C51</f>
        <v>158800</v>
      </c>
      <c r="D52" s="78">
        <f>'SFAG Non-A Subcategories'!D51+'Contingency Non-A Subcategories'!D51+'ECF Non-A Subcategories'!D51</f>
        <v>28355</v>
      </c>
      <c r="E52" s="87">
        <f>'SFAG Non-A Subcategories'!E51+'Contingency Non-A Subcategories'!E51+'ECF Non-A Subcategories'!E51</f>
        <v>17535119</v>
      </c>
      <c r="F52" s="58">
        <f t="shared" si="1"/>
        <v>4201746</v>
      </c>
      <c r="G52" s="78">
        <f>'SFAG Non-A Subcategories'!G51+'Contingency Non-A Subcategories'!G51+'ECF Non-A Subcategories'!G51</f>
        <v>0</v>
      </c>
      <c r="H52" s="78">
        <f>'SFAG Non-A Subcategories'!H51+'Contingency Non-A Subcategories'!H51+'ECF Non-A Subcategories'!H51</f>
        <v>4201746</v>
      </c>
    </row>
    <row r="53" spans="1:8">
      <c r="A53" s="86" t="s">
        <v>58</v>
      </c>
      <c r="B53" s="78">
        <f t="shared" si="0"/>
        <v>69549394</v>
      </c>
      <c r="C53" s="78">
        <f>'SFAG Non-A Subcategories'!C52+'Contingency Non-A Subcategories'!C52+'ECF Non-A Subcategories'!C52</f>
        <v>29277870</v>
      </c>
      <c r="D53" s="78">
        <f>'SFAG Non-A Subcategories'!D52+'Contingency Non-A Subcategories'!D52+'ECF Non-A Subcategories'!D52</f>
        <v>17862981</v>
      </c>
      <c r="E53" s="87">
        <f>'SFAG Non-A Subcategories'!E52+'Contingency Non-A Subcategories'!E52+'ECF Non-A Subcategories'!E52</f>
        <v>22408543</v>
      </c>
      <c r="F53" s="58">
        <f t="shared" si="1"/>
        <v>1250129</v>
      </c>
      <c r="G53" s="78">
        <f>'SFAG Non-A Subcategories'!G52+'Contingency Non-A Subcategories'!G52+'ECF Non-A Subcategories'!G52</f>
        <v>0</v>
      </c>
      <c r="H53" s="78">
        <f>'SFAG Non-A Subcategories'!H52+'Contingency Non-A Subcategories'!H52+'ECF Non-A Subcategories'!H52</f>
        <v>1250129</v>
      </c>
    </row>
    <row r="54" spans="1:8">
      <c r="A54" s="86" t="s">
        <v>59</v>
      </c>
      <c r="B54" s="78">
        <f t="shared" si="0"/>
        <v>1892770</v>
      </c>
      <c r="C54" s="78">
        <f>'SFAG Non-A Subcategories'!C53+'Contingency Non-A Subcategories'!C53+'ECF Non-A Subcategories'!C53</f>
        <v>754251</v>
      </c>
      <c r="D54" s="78">
        <f>'SFAG Non-A Subcategories'!D53+'Contingency Non-A Subcategories'!D53+'ECF Non-A Subcategories'!D53</f>
        <v>0</v>
      </c>
      <c r="E54" s="87">
        <f>'SFAG Non-A Subcategories'!E53+'Contingency Non-A Subcategories'!E53+'ECF Non-A Subcategories'!E53</f>
        <v>1138519</v>
      </c>
      <c r="F54" s="58">
        <f t="shared" si="1"/>
        <v>0</v>
      </c>
      <c r="G54" s="78">
        <f>'SFAG Non-A Subcategories'!G53+'Contingency Non-A Subcategories'!G53+'ECF Non-A Subcategories'!G53</f>
        <v>0</v>
      </c>
      <c r="H54" s="78">
        <f>'SFAG Non-A Subcategories'!H53+'Contingency Non-A Subcategories'!H53+'ECF Non-A Subcategories'!H53</f>
        <v>0</v>
      </c>
    </row>
    <row r="55" spans="1:8">
      <c r="A55" s="86" t="s">
        <v>60</v>
      </c>
      <c r="B55" s="78">
        <f t="shared" si="0"/>
        <v>15990382</v>
      </c>
      <c r="C55" s="78">
        <f>'SFAG Non-A Subcategories'!C54+'Contingency Non-A Subcategories'!C54+'ECF Non-A Subcategories'!C54</f>
        <v>8557696</v>
      </c>
      <c r="D55" s="78">
        <f>'SFAG Non-A Subcategories'!D54+'Contingency Non-A Subcategories'!D54+'ECF Non-A Subcategories'!D54</f>
        <v>195003</v>
      </c>
      <c r="E55" s="87">
        <f>'SFAG Non-A Subcategories'!E54+'Contingency Non-A Subcategories'!E54+'ECF Non-A Subcategories'!E54</f>
        <v>7237683</v>
      </c>
      <c r="F55" s="58">
        <f t="shared" si="1"/>
        <v>514756</v>
      </c>
      <c r="G55" s="78">
        <f>'SFAG Non-A Subcategories'!G54+'Contingency Non-A Subcategories'!G54+'ECF Non-A Subcategories'!G54</f>
        <v>0</v>
      </c>
      <c r="H55" s="78">
        <f>'SFAG Non-A Subcategories'!H54+'Contingency Non-A Subcategories'!H54+'ECF Non-A Subcategories'!H54</f>
        <v>514756</v>
      </c>
    </row>
    <row r="56" spans="1:8">
      <c r="A56" s="86" t="s">
        <v>61</v>
      </c>
      <c r="B56" s="78">
        <f t="shared" si="0"/>
        <v>1756999</v>
      </c>
      <c r="C56" s="78">
        <f>'SFAG Non-A Subcategories'!C55+'Contingency Non-A Subcategories'!C55+'ECF Non-A Subcategories'!C55</f>
        <v>0</v>
      </c>
      <c r="D56" s="78">
        <f>'SFAG Non-A Subcategories'!D55+'Contingency Non-A Subcategories'!D55+'ECF Non-A Subcategories'!D55</f>
        <v>1757092</v>
      </c>
      <c r="E56" s="87">
        <f>'SFAG Non-A Subcategories'!E55+'Contingency Non-A Subcategories'!E55+'ECF Non-A Subcategories'!E55</f>
        <v>-93</v>
      </c>
      <c r="F56" s="112">
        <f t="shared" si="1"/>
        <v>0</v>
      </c>
      <c r="G56" s="78">
        <f>'SFAG Non-A Subcategories'!G55+'Contingency Non-A Subcategories'!G55+'ECF Non-A Subcategories'!G55</f>
        <v>0</v>
      </c>
      <c r="H56" s="78">
        <f>'SFAG Non-A Subcategories'!H55+'Contingency Non-A Subcategories'!H55+'ECF Non-A Subcategories'!H55</f>
        <v>0</v>
      </c>
    </row>
  </sheetData>
  <mergeCells count="4">
    <mergeCell ref="A1:H1"/>
    <mergeCell ref="A2:A4"/>
    <mergeCell ref="B2:E2"/>
    <mergeCell ref="F2:H2"/>
  </mergeCells>
  <pageMargins left="0.7" right="0.7" top="0.75" bottom="0.75" header="0.3" footer="0.3"/>
  <pageSetup scale="74" orientation="portrait" r:id="rId1"/>
</worksheet>
</file>

<file path=xl/worksheets/sheet2.xml><?xml version="1.0" encoding="utf-8"?>
<worksheet xmlns="http://schemas.openxmlformats.org/spreadsheetml/2006/main" xmlns:r="http://schemas.openxmlformats.org/officeDocument/2006/relationships">
  <sheetPr codeName="Sheet34">
    <tabColor rgb="FFFFFF00"/>
    <pageSetUpPr fitToPage="1"/>
  </sheetPr>
  <dimension ref="A1"/>
  <sheetViews>
    <sheetView topLeftCell="A19" workbookViewId="0">
      <selection activeCell="F57" sqref="F57"/>
    </sheetView>
  </sheetViews>
  <sheetFormatPr defaultRowHeight="15"/>
  <sheetData/>
  <pageMargins left="0.7" right="0.7" top="0.75" bottom="0.75" header="0.3" footer="0.3"/>
  <pageSetup orientation="landscape" r:id="rId1"/>
</worksheet>
</file>

<file path=xl/worksheets/sheet20.xml><?xml version="1.0" encoding="utf-8"?>
<worksheet xmlns="http://schemas.openxmlformats.org/spreadsheetml/2006/main" xmlns:r="http://schemas.openxmlformats.org/officeDocument/2006/relationships">
  <sheetPr codeName="Sheet52">
    <tabColor rgb="FF00B050"/>
    <pageSetUpPr fitToPage="1"/>
  </sheetPr>
  <dimension ref="A1"/>
  <sheetViews>
    <sheetView workbookViewId="0">
      <selection activeCell="D11" sqref="D11"/>
    </sheetView>
  </sheetViews>
  <sheetFormatPr defaultRowHeight="15"/>
  <sheetData/>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sheetPr codeName="Sheet1" enableFormatConditionsCalculation="0">
    <pageSetUpPr fitToPage="1"/>
  </sheetPr>
  <dimension ref="A1:D56"/>
  <sheetViews>
    <sheetView topLeftCell="A4" workbookViewId="0">
      <selection activeCell="D35" sqref="D35"/>
    </sheetView>
  </sheetViews>
  <sheetFormatPr defaultColWidth="8.85546875" defaultRowHeight="15"/>
  <cols>
    <col min="1" max="1" width="23" customWidth="1"/>
    <col min="2" max="2" width="18.42578125" style="50" customWidth="1"/>
    <col min="3" max="4" width="16.7109375" customWidth="1"/>
  </cols>
  <sheetData>
    <row r="1" spans="1:4">
      <c r="A1" s="562" t="s">
        <v>191</v>
      </c>
      <c r="B1" s="547"/>
      <c r="C1" s="563"/>
      <c r="D1" s="563"/>
    </row>
    <row r="2" spans="1:4" s="4" customFormat="1" ht="42" customHeight="1">
      <c r="A2" s="2"/>
      <c r="B2" s="40" t="s">
        <v>0</v>
      </c>
      <c r="C2" s="43" t="s">
        <v>122</v>
      </c>
      <c r="D2" s="43" t="s">
        <v>126</v>
      </c>
    </row>
    <row r="3" spans="1:4" s="4" customFormat="1" ht="14.25">
      <c r="A3" s="9" t="s">
        <v>10</v>
      </c>
      <c r="B3" s="42"/>
      <c r="C3" s="44"/>
      <c r="D3" s="41"/>
    </row>
    <row r="4" spans="1:4" s="25" customFormat="1">
      <c r="A4" s="11" t="s">
        <v>77</v>
      </c>
      <c r="B4" s="133">
        <f>IF(SUM(B5:B55)='MOE in TANF Summary'!B5+'MOE SSP Summary'!B5,SUM(B5:B55),"ERROR")</f>
        <v>14747521469</v>
      </c>
      <c r="C4" s="133">
        <f>SUM(C5:C55)</f>
        <v>4283817494</v>
      </c>
      <c r="D4" s="133">
        <f>SUM(D5:D55)</f>
        <v>10463703975</v>
      </c>
    </row>
    <row r="5" spans="1:4" s="25" customFormat="1">
      <c r="A5" s="12" t="s">
        <v>11</v>
      </c>
      <c r="B5" s="133">
        <f>'MOE in TANF Summary'!B6+'MOE SSP Summary'!B6</f>
        <v>80236191</v>
      </c>
      <c r="C5" s="133">
        <f>'MOE in TANF Summary'!C6+'MOE SSP Summary'!C6</f>
        <v>4222906</v>
      </c>
      <c r="D5" s="133">
        <f>'MOE in TANF Summary'!D6+'MOE SSP Summary'!D6</f>
        <v>76013285</v>
      </c>
    </row>
    <row r="6" spans="1:4" s="25" customFormat="1">
      <c r="A6" s="12" t="s">
        <v>12</v>
      </c>
      <c r="B6" s="133">
        <f>'MOE in TANF Summary'!B7+'MOE SSP Summary'!B7</f>
        <v>37603641</v>
      </c>
      <c r="C6" s="133">
        <f>'MOE in TANF Summary'!C7+'MOE SSP Summary'!C7</f>
        <v>33448266</v>
      </c>
      <c r="D6" s="133">
        <f>'MOE in TANF Summary'!D7+'MOE SSP Summary'!D7</f>
        <v>4155375</v>
      </c>
    </row>
    <row r="7" spans="1:4" s="25" customFormat="1">
      <c r="A7" s="12" t="s">
        <v>13</v>
      </c>
      <c r="B7" s="133">
        <f>'MOE in TANF Summary'!B8+'MOE SSP Summary'!B8</f>
        <v>123511938</v>
      </c>
      <c r="C7" s="133">
        <f>'MOE in TANF Summary'!C8+'MOE SSP Summary'!C8</f>
        <v>164729</v>
      </c>
      <c r="D7" s="133">
        <f>'MOE in TANF Summary'!D8+'MOE SSP Summary'!D8</f>
        <v>123347209</v>
      </c>
    </row>
    <row r="8" spans="1:4" s="25" customFormat="1">
      <c r="A8" s="12" t="s">
        <v>14</v>
      </c>
      <c r="B8" s="133">
        <f>'MOE in TANF Summary'!B9+'MOE SSP Summary'!B9</f>
        <v>97950041</v>
      </c>
      <c r="C8" s="133">
        <f>'MOE in TANF Summary'!C9+'MOE SSP Summary'!C9</f>
        <v>0</v>
      </c>
      <c r="D8" s="133">
        <f>'MOE in TANF Summary'!D9+'MOE SSP Summary'!D9</f>
        <v>97950041</v>
      </c>
    </row>
    <row r="9" spans="1:4" s="25" customFormat="1">
      <c r="A9" s="12" t="s">
        <v>15</v>
      </c>
      <c r="B9" s="133">
        <f>'MOE in TANF Summary'!B10+'MOE SSP Summary'!B10</f>
        <v>2900029310</v>
      </c>
      <c r="C9" s="133">
        <f>'MOE in TANF Summary'!C10+'MOE SSP Summary'!C10</f>
        <v>1818034667</v>
      </c>
      <c r="D9" s="133">
        <f>'MOE in TANF Summary'!D10+'MOE SSP Summary'!D10</f>
        <v>1081994643</v>
      </c>
    </row>
    <row r="10" spans="1:4" s="25" customFormat="1">
      <c r="A10" s="12" t="s">
        <v>16</v>
      </c>
      <c r="B10" s="133">
        <f>'MOE in TANF Summary'!B11+'MOE SSP Summary'!B11</f>
        <v>129732536</v>
      </c>
      <c r="C10" s="133">
        <f>'MOE in TANF Summary'!C11+'MOE SSP Summary'!C11</f>
        <v>8016855</v>
      </c>
      <c r="D10" s="133">
        <f>'MOE in TANF Summary'!D11+'MOE SSP Summary'!D11</f>
        <v>121715681</v>
      </c>
    </row>
    <row r="11" spans="1:4" s="25" customFormat="1">
      <c r="A11" s="12" t="s">
        <v>17</v>
      </c>
      <c r="B11" s="133">
        <f>'MOE in TANF Summary'!B12+'MOE SSP Summary'!B12</f>
        <v>225865592</v>
      </c>
      <c r="C11" s="133">
        <f>'MOE in TANF Summary'!C12+'MOE SSP Summary'!C12</f>
        <v>76249014</v>
      </c>
      <c r="D11" s="133">
        <f>'MOE in TANF Summary'!D12+'MOE SSP Summary'!D12</f>
        <v>149616578</v>
      </c>
    </row>
    <row r="12" spans="1:4" s="25" customFormat="1">
      <c r="A12" s="12" t="s">
        <v>18</v>
      </c>
      <c r="B12" s="133">
        <f>'MOE in TANF Summary'!B13+'MOE SSP Summary'!B13</f>
        <v>59673154</v>
      </c>
      <c r="C12" s="133">
        <f>'MOE in TANF Summary'!C13+'MOE SSP Summary'!C13</f>
        <v>17767391</v>
      </c>
      <c r="D12" s="133">
        <f>'MOE in TANF Summary'!D13+'MOE SSP Summary'!D13</f>
        <v>41905763</v>
      </c>
    </row>
    <row r="13" spans="1:4" s="25" customFormat="1">
      <c r="A13" s="12" t="s">
        <v>19</v>
      </c>
      <c r="B13" s="133">
        <f>'MOE in TANF Summary'!B14+'MOE SSP Summary'!B14</f>
        <v>96457447</v>
      </c>
      <c r="C13" s="133">
        <f>'MOE in TANF Summary'!C14+'MOE SSP Summary'!C14</f>
        <v>23323802</v>
      </c>
      <c r="D13" s="133">
        <f>'MOE in TANF Summary'!D14+'MOE SSP Summary'!D14</f>
        <v>73133645</v>
      </c>
    </row>
    <row r="14" spans="1:4" s="25" customFormat="1">
      <c r="A14" s="12" t="s">
        <v>20</v>
      </c>
      <c r="B14" s="133">
        <f>'MOE in TANF Summary'!B15+'MOE SSP Summary'!B15</f>
        <v>415489668</v>
      </c>
      <c r="C14" s="133">
        <f>'MOE in TANF Summary'!C15+'MOE SSP Summary'!C15</f>
        <v>137480914</v>
      </c>
      <c r="D14" s="133">
        <f>'MOE in TANF Summary'!D15+'MOE SSP Summary'!D15</f>
        <v>278008754</v>
      </c>
    </row>
    <row r="15" spans="1:4" s="25" customFormat="1">
      <c r="A15" s="12" t="s">
        <v>21</v>
      </c>
      <c r="B15" s="133">
        <f>'MOE in TANF Summary'!B16+'MOE SSP Summary'!B16</f>
        <v>173368527</v>
      </c>
      <c r="C15" s="133">
        <f>'MOE in TANF Summary'!C16+'MOE SSP Summary'!C16</f>
        <v>25639076</v>
      </c>
      <c r="D15" s="133">
        <f>'MOE in TANF Summary'!D16+'MOE SSP Summary'!D16</f>
        <v>147729451</v>
      </c>
    </row>
    <row r="16" spans="1:4" s="25" customFormat="1">
      <c r="A16" s="12" t="s">
        <v>22</v>
      </c>
      <c r="B16" s="133">
        <f>'MOE in TANF Summary'!B17+'MOE SSP Summary'!B17</f>
        <v>182845070</v>
      </c>
      <c r="C16" s="133">
        <f>'MOE in TANF Summary'!C17+'MOE SSP Summary'!C17</f>
        <v>32378660</v>
      </c>
      <c r="D16" s="133">
        <f>'MOE in TANF Summary'!D17+'MOE SSP Summary'!D17</f>
        <v>150466410</v>
      </c>
    </row>
    <row r="17" spans="1:4" s="25" customFormat="1">
      <c r="A17" s="12" t="s">
        <v>23</v>
      </c>
      <c r="B17" s="133">
        <f>'MOE in TANF Summary'!B18+'MOE SSP Summary'!B18</f>
        <v>13190161</v>
      </c>
      <c r="C17" s="133">
        <f>'MOE in TANF Summary'!C18+'MOE SSP Summary'!C18</f>
        <v>6739443</v>
      </c>
      <c r="D17" s="133">
        <f>'MOE in TANF Summary'!D18+'MOE SSP Summary'!D18</f>
        <v>6450718</v>
      </c>
    </row>
    <row r="18" spans="1:4" s="25" customFormat="1">
      <c r="A18" s="12" t="s">
        <v>24</v>
      </c>
      <c r="B18" s="133">
        <f>'MOE in TANF Summary'!B19+'MOE SSP Summary'!B19</f>
        <v>600106048</v>
      </c>
      <c r="C18" s="133">
        <f>'MOE in TANF Summary'!C19+'MOE SSP Summary'!C19</f>
        <v>37782475</v>
      </c>
      <c r="D18" s="133">
        <f>'MOE in TANF Summary'!D19+'MOE SSP Summary'!D19</f>
        <v>562323573</v>
      </c>
    </row>
    <row r="19" spans="1:4" s="25" customFormat="1">
      <c r="A19" s="12" t="s">
        <v>25</v>
      </c>
      <c r="B19" s="133">
        <f>'MOE in TANF Summary'!B20+'MOE SSP Summary'!B20</f>
        <v>121093891</v>
      </c>
      <c r="C19" s="133">
        <f>'MOE in TANF Summary'!C20+'MOE SSP Summary'!C20</f>
        <v>8601850</v>
      </c>
      <c r="D19" s="133">
        <f>'MOE in TANF Summary'!D20+'MOE SSP Summary'!D20</f>
        <v>112492041</v>
      </c>
    </row>
    <row r="20" spans="1:4" s="25" customFormat="1">
      <c r="A20" s="12" t="s">
        <v>26</v>
      </c>
      <c r="B20" s="133">
        <f>'MOE in TANF Summary'!B21+'MOE SSP Summary'!B21</f>
        <v>99254782</v>
      </c>
      <c r="C20" s="133">
        <f>'MOE in TANF Summary'!C21+'MOE SSP Summary'!C21</f>
        <v>63776462</v>
      </c>
      <c r="D20" s="133">
        <f>'MOE in TANF Summary'!D21+'MOE SSP Summary'!D21</f>
        <v>35478320</v>
      </c>
    </row>
    <row r="21" spans="1:4" s="25" customFormat="1">
      <c r="A21" s="12" t="s">
        <v>27</v>
      </c>
      <c r="B21" s="133">
        <f>'MOE in TANF Summary'!B22+'MOE SSP Summary'!B22</f>
        <v>97571913</v>
      </c>
      <c r="C21" s="133">
        <f>'MOE in TANF Summary'!C22+'MOE SSP Summary'!C22</f>
        <v>22737137</v>
      </c>
      <c r="D21" s="133">
        <f>'MOE in TANF Summary'!D22+'MOE SSP Summary'!D22</f>
        <v>74834776</v>
      </c>
    </row>
    <row r="22" spans="1:4" s="25" customFormat="1">
      <c r="A22" s="12" t="s">
        <v>28</v>
      </c>
      <c r="B22" s="133">
        <f>'MOE in TANF Summary'!B23+'MOE SSP Summary'!B23</f>
        <v>93144807</v>
      </c>
      <c r="C22" s="133">
        <f>'MOE in TANF Summary'!C23+'MOE SSP Summary'!C23</f>
        <v>63265946</v>
      </c>
      <c r="D22" s="133">
        <f>'MOE in TANF Summary'!D23+'MOE SSP Summary'!D23</f>
        <v>29878861</v>
      </c>
    </row>
    <row r="23" spans="1:4" s="25" customFormat="1">
      <c r="A23" s="12" t="s">
        <v>29</v>
      </c>
      <c r="B23" s="133">
        <f>'MOE in TANF Summary'!B24+'MOE SSP Summary'!B24</f>
        <v>75892244</v>
      </c>
      <c r="C23" s="133">
        <f>'MOE in TANF Summary'!C24+'MOE SSP Summary'!C24</f>
        <v>3240398</v>
      </c>
      <c r="D23" s="133">
        <f>'MOE in TANF Summary'!D24+'MOE SSP Summary'!D24</f>
        <v>72651846</v>
      </c>
    </row>
    <row r="24" spans="1:4" s="25" customFormat="1">
      <c r="A24" s="12" t="s">
        <v>30</v>
      </c>
      <c r="B24" s="133">
        <f>'MOE in TANF Summary'!B25+'MOE SSP Summary'!B25</f>
        <v>40296038</v>
      </c>
      <c r="C24" s="133">
        <f>'MOE in TANF Summary'!C25+'MOE SSP Summary'!C25</f>
        <v>33770012</v>
      </c>
      <c r="D24" s="133">
        <f>'MOE in TANF Summary'!D25+'MOE SSP Summary'!D25</f>
        <v>6526026</v>
      </c>
    </row>
    <row r="25" spans="1:4" s="25" customFormat="1">
      <c r="A25" s="12" t="s">
        <v>31</v>
      </c>
      <c r="B25" s="133">
        <f>'MOE in TANF Summary'!B26+'MOE SSP Summary'!B26</f>
        <v>320395204</v>
      </c>
      <c r="C25" s="133">
        <f>'MOE in TANF Summary'!C26+'MOE SSP Summary'!C26</f>
        <v>51004231</v>
      </c>
      <c r="D25" s="133">
        <f>'MOE in TANF Summary'!D26+'MOE SSP Summary'!D26</f>
        <v>269390973</v>
      </c>
    </row>
    <row r="26" spans="1:4" s="25" customFormat="1">
      <c r="A26" s="12" t="s">
        <v>32</v>
      </c>
      <c r="B26" s="133">
        <f>'MOE in TANF Summary'!B27+'MOE SSP Summary'!B27</f>
        <v>667525811</v>
      </c>
      <c r="C26" s="133">
        <f>'MOE in TANF Summary'!C27+'MOE SSP Summary'!C27</f>
        <v>345478260</v>
      </c>
      <c r="D26" s="133">
        <f>'MOE in TANF Summary'!D27+'MOE SSP Summary'!D27</f>
        <v>322047551</v>
      </c>
    </row>
    <row r="27" spans="1:4" s="25" customFormat="1">
      <c r="A27" s="12" t="s">
        <v>33</v>
      </c>
      <c r="B27" s="133">
        <f>'MOE in TANF Summary'!B28+'MOE SSP Summary'!B28</f>
        <v>699138313</v>
      </c>
      <c r="C27" s="133">
        <f>'MOE in TANF Summary'!C28+'MOE SSP Summary'!C28</f>
        <v>51674599</v>
      </c>
      <c r="D27" s="133">
        <f>'MOE in TANF Summary'!D28+'MOE SSP Summary'!D28</f>
        <v>647463714</v>
      </c>
    </row>
    <row r="28" spans="1:4" s="25" customFormat="1">
      <c r="A28" s="12" t="s">
        <v>34</v>
      </c>
      <c r="B28" s="133">
        <f>'MOE in TANF Summary'!B29+'MOE SSP Summary'!B29</f>
        <v>238511244</v>
      </c>
      <c r="C28" s="133">
        <f>'MOE in TANF Summary'!C29+'MOE SSP Summary'!C29</f>
        <v>37347110</v>
      </c>
      <c r="D28" s="133">
        <f>'MOE in TANF Summary'!D29+'MOE SSP Summary'!D29</f>
        <v>201164134</v>
      </c>
    </row>
    <row r="29" spans="1:4" s="25" customFormat="1">
      <c r="A29" s="12" t="s">
        <v>35</v>
      </c>
      <c r="B29" s="133">
        <f>'MOE in TANF Summary'!B30+'MOE SSP Summary'!B30</f>
        <v>21724308</v>
      </c>
      <c r="C29" s="133">
        <f>'MOE in TANF Summary'!C30+'MOE SSP Summary'!C30</f>
        <v>7626883</v>
      </c>
      <c r="D29" s="133">
        <f>'MOE in TANF Summary'!D30+'MOE SSP Summary'!D30</f>
        <v>14097425</v>
      </c>
    </row>
    <row r="30" spans="1:4" s="25" customFormat="1">
      <c r="A30" s="12" t="s">
        <v>36</v>
      </c>
      <c r="B30" s="133">
        <f>'MOE in TANF Summary'!B31+'MOE SSP Summary'!B31</f>
        <v>187786305</v>
      </c>
      <c r="C30" s="133">
        <f>'MOE in TANF Summary'!C31+'MOE SSP Summary'!C31</f>
        <v>90659697</v>
      </c>
      <c r="D30" s="133">
        <f>'MOE in TANF Summary'!D31+'MOE SSP Summary'!D31</f>
        <v>97126608</v>
      </c>
    </row>
    <row r="31" spans="1:4" s="25" customFormat="1">
      <c r="A31" s="12" t="s">
        <v>37</v>
      </c>
      <c r="B31" s="133">
        <f>'MOE in TANF Summary'!B32+'MOE SSP Summary'!B32</f>
        <v>15251525</v>
      </c>
      <c r="C31" s="133">
        <f>'MOE in TANF Summary'!C32+'MOE SSP Summary'!C32</f>
        <v>1313990</v>
      </c>
      <c r="D31" s="133">
        <f>'MOE in TANF Summary'!D32+'MOE SSP Summary'!D32</f>
        <v>13937535</v>
      </c>
    </row>
    <row r="32" spans="1:4" s="25" customFormat="1">
      <c r="A32" s="12" t="s">
        <v>38</v>
      </c>
      <c r="B32" s="133">
        <f>'MOE in TANF Summary'!B33+'MOE SSP Summary'!B33</f>
        <v>52018809</v>
      </c>
      <c r="C32" s="133">
        <f>'MOE in TANF Summary'!C33+'MOE SSP Summary'!C33</f>
        <v>8313001</v>
      </c>
      <c r="D32" s="133">
        <f>'MOE in TANF Summary'!D33+'MOE SSP Summary'!D33</f>
        <v>43705808</v>
      </c>
    </row>
    <row r="33" spans="1:4" s="25" customFormat="1">
      <c r="A33" s="12" t="s">
        <v>39</v>
      </c>
      <c r="B33" s="133">
        <f>'MOE in TANF Summary'!B34+'MOE SSP Summary'!B34</f>
        <v>49220384</v>
      </c>
      <c r="C33" s="133">
        <f>'MOE in TANF Summary'!C34+'MOE SSP Summary'!C34</f>
        <v>21977583</v>
      </c>
      <c r="D33" s="133">
        <f>'MOE in TANF Summary'!D34+'MOE SSP Summary'!D34</f>
        <v>27242801</v>
      </c>
    </row>
    <row r="34" spans="1:4" s="25" customFormat="1">
      <c r="A34" s="12" t="s">
        <v>40</v>
      </c>
      <c r="B34" s="133">
        <f>'MOE in TANF Summary'!B35+'MOE SSP Summary'!B35</f>
        <v>36385974</v>
      </c>
      <c r="C34" s="133">
        <f>'MOE in TANF Summary'!C35+'MOE SSP Summary'!C35</f>
        <v>18908425</v>
      </c>
      <c r="D34" s="133">
        <f>'MOE in TANF Summary'!D35+'MOE SSP Summary'!D35</f>
        <v>17477549</v>
      </c>
    </row>
    <row r="35" spans="1:4" s="25" customFormat="1">
      <c r="A35" s="12" t="s">
        <v>41</v>
      </c>
      <c r="B35" s="133">
        <f>'MOE in TANF Summary'!B36+'MOE SSP Summary'!B36</f>
        <v>779491464</v>
      </c>
      <c r="C35" s="133">
        <f>'MOE in TANF Summary'!C36+'MOE SSP Summary'!C36</f>
        <v>113078544</v>
      </c>
      <c r="D35" s="133">
        <f>'MOE in TANF Summary'!D36+'MOE SSP Summary'!D36</f>
        <v>666412920</v>
      </c>
    </row>
    <row r="36" spans="1:4" s="25" customFormat="1">
      <c r="A36" s="12" t="s">
        <v>42</v>
      </c>
      <c r="B36" s="133">
        <f>'MOE in TANF Summary'!B37+'MOE SSP Summary'!B37</f>
        <v>100090026</v>
      </c>
      <c r="C36" s="133">
        <f>'MOE in TANF Summary'!C37+'MOE SSP Summary'!C37</f>
        <v>67419</v>
      </c>
      <c r="D36" s="133">
        <f>'MOE in TANF Summary'!D37+'MOE SSP Summary'!D37</f>
        <v>100022607</v>
      </c>
    </row>
    <row r="37" spans="1:4" s="25" customFormat="1">
      <c r="A37" s="12" t="s">
        <v>43</v>
      </c>
      <c r="B37" s="133">
        <f>'MOE in TANF Summary'!B38+'MOE SSP Summary'!B38</f>
        <v>2735773023</v>
      </c>
      <c r="C37" s="133">
        <f>'MOE in TANF Summary'!C38+'MOE SSP Summary'!C38</f>
        <v>504473815</v>
      </c>
      <c r="D37" s="133">
        <f>'MOE in TANF Summary'!D38+'MOE SSP Summary'!D38</f>
        <v>2231299208</v>
      </c>
    </row>
    <row r="38" spans="1:4" s="25" customFormat="1">
      <c r="A38" s="12" t="s">
        <v>44</v>
      </c>
      <c r="B38" s="133">
        <f>'MOE in TANF Summary'!B39+'MOE SSP Summary'!B39</f>
        <v>267174333</v>
      </c>
      <c r="C38" s="133">
        <f>'MOE in TANF Summary'!C39+'MOE SSP Summary'!C39</f>
        <v>0</v>
      </c>
      <c r="D38" s="133">
        <f>'MOE in TANF Summary'!D39+'MOE SSP Summary'!D39</f>
        <v>267174333</v>
      </c>
    </row>
    <row r="39" spans="1:4" s="25" customFormat="1">
      <c r="A39" s="12" t="s">
        <v>45</v>
      </c>
      <c r="B39" s="133">
        <f>'MOE in TANF Summary'!B40+'MOE SSP Summary'!B40</f>
        <v>9069286</v>
      </c>
      <c r="C39" s="133">
        <f>'MOE in TANF Summary'!C40+'MOE SSP Summary'!C40</f>
        <v>6820494</v>
      </c>
      <c r="D39" s="133">
        <f>'MOE in TANF Summary'!D40+'MOE SSP Summary'!D40</f>
        <v>2248792</v>
      </c>
    </row>
    <row r="40" spans="1:4" s="25" customFormat="1">
      <c r="A40" s="12" t="s">
        <v>46</v>
      </c>
      <c r="B40" s="133">
        <f>'MOE in TANF Summary'!B41+'MOE SSP Summary'!B41</f>
        <v>424021881</v>
      </c>
      <c r="C40" s="133">
        <f>'MOE in TANF Summary'!C41+'MOE SSP Summary'!C41</f>
        <v>144751711</v>
      </c>
      <c r="D40" s="133">
        <f>'MOE in TANF Summary'!D41+'MOE SSP Summary'!D41</f>
        <v>279270170</v>
      </c>
    </row>
    <row r="41" spans="1:4" s="25" customFormat="1">
      <c r="A41" s="12" t="s">
        <v>47</v>
      </c>
      <c r="B41" s="133">
        <f>'MOE in TANF Summary'!B42+'MOE SSP Summary'!B42</f>
        <v>60119714</v>
      </c>
      <c r="C41" s="133">
        <f>'MOE in TANF Summary'!C42+'MOE SSP Summary'!C42</f>
        <v>35715429</v>
      </c>
      <c r="D41" s="133">
        <f>'MOE in TANF Summary'!D42+'MOE SSP Summary'!D42</f>
        <v>24404285</v>
      </c>
    </row>
    <row r="42" spans="1:4" s="25" customFormat="1">
      <c r="A42" s="12" t="s">
        <v>48</v>
      </c>
      <c r="B42" s="133">
        <f>'MOE in TANF Summary'!B43+'MOE SSP Summary'!B43</f>
        <v>163416589</v>
      </c>
      <c r="C42" s="133">
        <f>'MOE in TANF Summary'!C43+'MOE SSP Summary'!C43</f>
        <v>76908141</v>
      </c>
      <c r="D42" s="133">
        <f>'MOE in TANF Summary'!D43+'MOE SSP Summary'!D43</f>
        <v>86508448</v>
      </c>
    </row>
    <row r="43" spans="1:4" s="25" customFormat="1">
      <c r="A43" s="12" t="s">
        <v>49</v>
      </c>
      <c r="B43" s="133">
        <f>'MOE in TANF Summary'!B44+'MOE SSP Summary'!B44</f>
        <v>408070106</v>
      </c>
      <c r="C43" s="133">
        <f>'MOE in TANF Summary'!C44+'MOE SSP Summary'!C44</f>
        <v>48370691</v>
      </c>
      <c r="D43" s="133">
        <f>'MOE in TANF Summary'!D44+'MOE SSP Summary'!D44</f>
        <v>359699415</v>
      </c>
    </row>
    <row r="44" spans="1:4" s="25" customFormat="1">
      <c r="A44" s="12" t="s">
        <v>50</v>
      </c>
      <c r="B44" s="133">
        <f>'MOE in TANF Summary'!B45+'MOE SSP Summary'!B45</f>
        <v>66417324</v>
      </c>
      <c r="C44" s="133">
        <f>'MOE in TANF Summary'!C45+'MOE SSP Summary'!C45</f>
        <v>1366194</v>
      </c>
      <c r="D44" s="133">
        <f>'MOE in TANF Summary'!D45+'MOE SSP Summary'!D45</f>
        <v>65051130</v>
      </c>
    </row>
    <row r="45" spans="1:4" s="25" customFormat="1">
      <c r="A45" s="12" t="s">
        <v>51</v>
      </c>
      <c r="B45" s="133">
        <f>'MOE in TANF Summary'!B46+'MOE SSP Summary'!B46</f>
        <v>53354559</v>
      </c>
      <c r="C45" s="133">
        <f>'MOE in TANF Summary'!C46+'MOE SSP Summary'!C46</f>
        <v>1184976</v>
      </c>
      <c r="D45" s="133">
        <f>'MOE in TANF Summary'!D46+'MOE SSP Summary'!D46</f>
        <v>52169583</v>
      </c>
    </row>
    <row r="46" spans="1:4" s="25" customFormat="1">
      <c r="A46" s="12" t="s">
        <v>52</v>
      </c>
      <c r="B46" s="133">
        <f>'MOE in TANF Summary'!B47+'MOE SSP Summary'!B47</f>
        <v>8540000</v>
      </c>
      <c r="C46" s="133">
        <f>'MOE in TANF Summary'!C47+'MOE SSP Summary'!C47</f>
        <v>6283512</v>
      </c>
      <c r="D46" s="133">
        <f>'MOE in TANF Summary'!D47+'MOE SSP Summary'!D47</f>
        <v>2256488</v>
      </c>
    </row>
    <row r="47" spans="1:4" s="25" customFormat="1">
      <c r="A47" s="12" t="s">
        <v>53</v>
      </c>
      <c r="B47" s="133">
        <f>'MOE in TANF Summary'!B48+'MOE SSP Summary'!B48</f>
        <v>123990435</v>
      </c>
      <c r="C47" s="133">
        <f>'MOE in TANF Summary'!C48+'MOE SSP Summary'!C48</f>
        <v>14916056</v>
      </c>
      <c r="D47" s="133">
        <f>'MOE in TANF Summary'!D48+'MOE SSP Summary'!D48</f>
        <v>109074379</v>
      </c>
    </row>
    <row r="48" spans="1:4" s="25" customFormat="1">
      <c r="A48" s="12" t="s">
        <v>54</v>
      </c>
      <c r="B48" s="133">
        <f>'MOE in TANF Summary'!B49+'MOE SSP Summary'!B49</f>
        <v>438056347</v>
      </c>
      <c r="C48" s="133">
        <f>'MOE in TANF Summary'!C49+'MOE SSP Summary'!C49</f>
        <v>62884868</v>
      </c>
      <c r="D48" s="133">
        <f>'MOE in TANF Summary'!D49+'MOE SSP Summary'!D49</f>
        <v>375171479</v>
      </c>
    </row>
    <row r="49" spans="1:4" s="25" customFormat="1">
      <c r="A49" s="12" t="s">
        <v>55</v>
      </c>
      <c r="B49" s="133">
        <f>'MOE in TANF Summary'!B50+'MOE SSP Summary'!B50</f>
        <v>24908485</v>
      </c>
      <c r="C49" s="133">
        <f>'MOE in TANF Summary'!C50+'MOE SSP Summary'!C50</f>
        <v>3010687</v>
      </c>
      <c r="D49" s="133">
        <f>'MOE in TANF Summary'!D50+'MOE SSP Summary'!D50</f>
        <v>21897798</v>
      </c>
    </row>
    <row r="50" spans="1:4" s="25" customFormat="1">
      <c r="A50" s="12" t="s">
        <v>56</v>
      </c>
      <c r="B50" s="133">
        <f>'MOE in TANF Summary'!B51+'MOE SSP Summary'!B51</f>
        <v>34676114</v>
      </c>
      <c r="C50" s="133">
        <f>'MOE in TANF Summary'!C51+'MOE SSP Summary'!C51</f>
        <v>17878602</v>
      </c>
      <c r="D50" s="133">
        <f>'MOE in TANF Summary'!D51+'MOE SSP Summary'!D51</f>
        <v>16797512</v>
      </c>
    </row>
    <row r="51" spans="1:4" s="25" customFormat="1">
      <c r="A51" s="12" t="s">
        <v>57</v>
      </c>
      <c r="B51" s="133">
        <f>'MOE in TANF Summary'!B52+'MOE SSP Summary'!B52</f>
        <v>156482221</v>
      </c>
      <c r="C51" s="133">
        <f>'MOE in TANF Summary'!C52+'MOE SSP Summary'!C52</f>
        <v>57744692</v>
      </c>
      <c r="D51" s="133">
        <f>'MOE in TANF Summary'!D52+'MOE SSP Summary'!D52</f>
        <v>98737529</v>
      </c>
    </row>
    <row r="52" spans="1:4" s="25" customFormat="1">
      <c r="A52" s="12" t="s">
        <v>58</v>
      </c>
      <c r="B52" s="133">
        <f>'MOE in TANF Summary'!B53+'MOE SSP Summary'!B53</f>
        <v>644211547</v>
      </c>
      <c r="C52" s="133">
        <f>'MOE in TANF Summary'!C53+'MOE SSP Summary'!C53</f>
        <v>32433005</v>
      </c>
      <c r="D52" s="133">
        <f>'MOE in TANF Summary'!D53+'MOE SSP Summary'!D53</f>
        <v>611778542</v>
      </c>
    </row>
    <row r="53" spans="1:4" s="25" customFormat="1">
      <c r="A53" s="12" t="s">
        <v>59</v>
      </c>
      <c r="B53" s="133">
        <f>'MOE in TANF Summary'!B54+'MOE SSP Summary'!B54</f>
        <v>34446446</v>
      </c>
      <c r="C53" s="133">
        <f>'MOE in TANF Summary'!C54+'MOE SSP Summary'!C54</f>
        <v>29279480</v>
      </c>
      <c r="D53" s="133">
        <f>'MOE in TANF Summary'!D54+'MOE SSP Summary'!D54</f>
        <v>5166966</v>
      </c>
    </row>
    <row r="54" spans="1:4" s="25" customFormat="1">
      <c r="A54" s="12" t="s">
        <v>60</v>
      </c>
      <c r="B54" s="133">
        <f>'MOE in TANF Summary'!B55+'MOE SSP Summary'!B55</f>
        <v>254012039</v>
      </c>
      <c r="C54" s="133">
        <f>'MOE in TANF Summary'!C55+'MOE SSP Summary'!C55</f>
        <v>67710221</v>
      </c>
      <c r="D54" s="133">
        <f>'MOE in TANF Summary'!D55+'MOE SSP Summary'!D55</f>
        <v>186301818</v>
      </c>
    </row>
    <row r="55" spans="1:4" s="25" customFormat="1">
      <c r="A55" s="12" t="s">
        <v>61</v>
      </c>
      <c r="B55" s="133">
        <f>'MOE in TANF Summary'!B56+'MOE SSP Summary'!B56</f>
        <v>9928654</v>
      </c>
      <c r="C55" s="133">
        <f>'MOE in TANF Summary'!C56+'MOE SSP Summary'!C56</f>
        <v>7995175</v>
      </c>
      <c r="D55" s="133">
        <f>'MOE in TANF Summary'!D56+'MOE SSP Summary'!D56</f>
        <v>1933479</v>
      </c>
    </row>
    <row r="56" spans="1:4">
      <c r="D56" s="26"/>
    </row>
  </sheetData>
  <mergeCells count="1">
    <mergeCell ref="A1:D1"/>
  </mergeCells>
  <phoneticPr fontId="12" type="noConversion"/>
  <pageMargins left="0.7" right="0.7" top="0.75" bottom="0.75" header="0.3" footer="0.3"/>
  <pageSetup scale="83" orientation="portrait" r:id="rId1"/>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sheetPr codeName="Sheet2" enableFormatConditionsCalculation="0">
    <pageSetUpPr fitToPage="1"/>
  </sheetPr>
  <dimension ref="A1:I56"/>
  <sheetViews>
    <sheetView workbookViewId="0">
      <selection activeCell="C36" sqref="C36"/>
    </sheetView>
  </sheetViews>
  <sheetFormatPr defaultColWidth="8.85546875" defaultRowHeight="15"/>
  <cols>
    <col min="1" max="1" width="20.7109375" bestFit="1" customWidth="1"/>
    <col min="2" max="2" width="16.140625" bestFit="1" customWidth="1"/>
    <col min="3" max="3" width="16.7109375" bestFit="1" customWidth="1"/>
    <col min="4" max="4" width="14" bestFit="1" customWidth="1"/>
    <col min="5" max="5" width="15.7109375" customWidth="1"/>
    <col min="6" max="6" width="11.42578125" customWidth="1"/>
    <col min="9" max="9" width="12.85546875" bestFit="1" customWidth="1"/>
  </cols>
  <sheetData>
    <row r="1" spans="1:9">
      <c r="A1" s="566" t="s">
        <v>192</v>
      </c>
      <c r="B1" s="567"/>
      <c r="C1" s="567"/>
      <c r="D1" s="567"/>
      <c r="E1" s="567"/>
      <c r="F1" s="550"/>
    </row>
    <row r="2" spans="1:9">
      <c r="A2" s="564" t="s">
        <v>10</v>
      </c>
      <c r="B2" s="27"/>
      <c r="C2" s="27"/>
      <c r="D2" s="27"/>
      <c r="E2" s="27"/>
      <c r="F2" s="36"/>
    </row>
    <row r="3" spans="1:9" ht="36">
      <c r="A3" s="565"/>
      <c r="B3" s="8" t="s">
        <v>74</v>
      </c>
      <c r="C3" s="8" t="s">
        <v>62</v>
      </c>
      <c r="D3" s="8" t="s">
        <v>63</v>
      </c>
      <c r="E3" s="8" t="s">
        <v>75</v>
      </c>
      <c r="F3" s="37" t="s">
        <v>76</v>
      </c>
    </row>
    <row r="4" spans="1:9">
      <c r="A4" s="565"/>
      <c r="B4" s="8"/>
      <c r="C4" s="8"/>
      <c r="D4" s="8"/>
      <c r="E4" s="8"/>
      <c r="F4" s="37"/>
    </row>
    <row r="5" spans="1:9">
      <c r="A5" s="31" t="s">
        <v>77</v>
      </c>
      <c r="B5" s="128">
        <f>SUM(B6:B56)</f>
        <v>4283817494</v>
      </c>
      <c r="C5" s="128">
        <f>SUM(C6:C56)</f>
        <v>3978870918</v>
      </c>
      <c r="D5" s="128">
        <f>SUM(D6:D56)</f>
        <v>247172491</v>
      </c>
      <c r="E5" s="128">
        <f>SUM(E6:E56)</f>
        <v>57774085</v>
      </c>
      <c r="F5" s="53"/>
      <c r="H5" s="29"/>
    </row>
    <row r="6" spans="1:9">
      <c r="A6" s="31" t="s">
        <v>11</v>
      </c>
      <c r="B6" s="57">
        <f>'MOE in TANF Assistance'!B6+'MOE SSP Assistance'!B6</f>
        <v>4222906</v>
      </c>
      <c r="C6" s="57">
        <f>'MOE in TANF Assistance'!C6+'MOE SSP Assistance'!C6</f>
        <v>0</v>
      </c>
      <c r="D6" s="57">
        <f>'MOE in TANF Assistance'!D6+'MOE SSP Assistance'!D6</f>
        <v>66002</v>
      </c>
      <c r="E6" s="57">
        <f>'MOE in TANF Assistance'!E6+'MOE SSP Assistance'!E6</f>
        <v>4156904</v>
      </c>
      <c r="F6" s="54"/>
      <c r="H6" s="29"/>
    </row>
    <row r="7" spans="1:9">
      <c r="A7" s="18" t="s">
        <v>12</v>
      </c>
      <c r="B7" s="57">
        <f>'MOE in TANF Assistance'!B7+'MOE SSP Assistance'!B7</f>
        <v>33448266</v>
      </c>
      <c r="C7" s="57">
        <f>'MOE in TANF Assistance'!C7+'MOE SSP Assistance'!C7</f>
        <v>30186207</v>
      </c>
      <c r="D7" s="57">
        <f>'MOE in TANF Assistance'!D7+'MOE SSP Assistance'!D7</f>
        <v>3262059</v>
      </c>
      <c r="E7" s="57">
        <f>'MOE in TANF Assistance'!E7+'MOE SSP Assistance'!E7</f>
        <v>0</v>
      </c>
      <c r="F7" s="54"/>
      <c r="H7" s="29"/>
    </row>
    <row r="8" spans="1:9">
      <c r="A8" s="18" t="s">
        <v>13</v>
      </c>
      <c r="B8" s="57">
        <f>'MOE in TANF Assistance'!B8+'MOE SSP Assistance'!B8</f>
        <v>164729</v>
      </c>
      <c r="C8" s="57">
        <f>'MOE in TANF Assistance'!C8+'MOE SSP Assistance'!C8</f>
        <v>164729</v>
      </c>
      <c r="D8" s="57">
        <f>'MOE in TANF Assistance'!D8+'MOE SSP Assistance'!D8</f>
        <v>0</v>
      </c>
      <c r="E8" s="57">
        <f>'MOE in TANF Assistance'!E8+'MOE SSP Assistance'!E8</f>
        <v>0</v>
      </c>
      <c r="F8" s="54"/>
      <c r="H8" s="29"/>
    </row>
    <row r="9" spans="1:9">
      <c r="A9" s="18" t="s">
        <v>14</v>
      </c>
      <c r="B9" s="57">
        <f>'MOE in TANF Assistance'!B9+'MOE SSP Assistance'!B9</f>
        <v>0</v>
      </c>
      <c r="C9" s="57">
        <f>'MOE in TANF Assistance'!C9+'MOE SSP Assistance'!C9</f>
        <v>0</v>
      </c>
      <c r="D9" s="57">
        <f>'MOE in TANF Assistance'!D9+'MOE SSP Assistance'!D9</f>
        <v>0</v>
      </c>
      <c r="E9" s="57">
        <f>'MOE in TANF Assistance'!E9+'MOE SSP Assistance'!E9</f>
        <v>0</v>
      </c>
      <c r="F9" s="54"/>
      <c r="H9" s="29"/>
    </row>
    <row r="10" spans="1:9">
      <c r="A10" s="18" t="s">
        <v>15</v>
      </c>
      <c r="B10" s="57">
        <f>'MOE in TANF Assistance'!B10+'MOE SSP Assistance'!B10</f>
        <v>1818034667</v>
      </c>
      <c r="C10" s="57">
        <f>'MOE in TANF Assistance'!C10+'MOE SSP Assistance'!C10</f>
        <v>1802716940</v>
      </c>
      <c r="D10" s="57">
        <f>'MOE in TANF Assistance'!D10+'MOE SSP Assistance'!D10</f>
        <v>10163049</v>
      </c>
      <c r="E10" s="57">
        <f>'MOE in TANF Assistance'!E10+'MOE SSP Assistance'!E10</f>
        <v>5154678</v>
      </c>
      <c r="F10" s="54"/>
      <c r="H10" s="29"/>
    </row>
    <row r="11" spans="1:9">
      <c r="A11" s="18" t="s">
        <v>16</v>
      </c>
      <c r="B11" s="57">
        <f>'MOE in TANF Assistance'!B11+'MOE SSP Assistance'!B11</f>
        <v>8016855</v>
      </c>
      <c r="C11" s="57">
        <f>'MOE in TANF Assistance'!C11+'MOE SSP Assistance'!C11</f>
        <v>7773519</v>
      </c>
      <c r="D11" s="57">
        <f>'MOE in TANF Assistance'!D11+'MOE SSP Assistance'!D11</f>
        <v>0</v>
      </c>
      <c r="E11" s="57">
        <f>'MOE in TANF Assistance'!E11+'MOE SSP Assistance'!E11</f>
        <v>243336</v>
      </c>
      <c r="F11" s="54"/>
      <c r="H11" s="29"/>
      <c r="I11" s="90"/>
    </row>
    <row r="12" spans="1:9">
      <c r="A12" s="18" t="s">
        <v>17</v>
      </c>
      <c r="B12" s="57">
        <f>'MOE in TANF Assistance'!B12+'MOE SSP Assistance'!B12</f>
        <v>76249014</v>
      </c>
      <c r="C12" s="57">
        <f>'MOE in TANF Assistance'!C12+'MOE SSP Assistance'!C12</f>
        <v>73523867</v>
      </c>
      <c r="D12" s="57">
        <f>'MOE in TANF Assistance'!D12+'MOE SSP Assistance'!D12</f>
        <v>2725147</v>
      </c>
      <c r="E12" s="57">
        <f>'MOE in TANF Assistance'!E12+'MOE SSP Assistance'!E12</f>
        <v>0</v>
      </c>
      <c r="F12" s="54"/>
      <c r="H12" s="29"/>
      <c r="I12" s="90"/>
    </row>
    <row r="13" spans="1:9">
      <c r="A13" s="18" t="s">
        <v>18</v>
      </c>
      <c r="B13" s="57">
        <f>'MOE in TANF Assistance'!B13+'MOE SSP Assistance'!B13</f>
        <v>17767391</v>
      </c>
      <c r="C13" s="57">
        <f>'MOE in TANF Assistance'!C13+'MOE SSP Assistance'!C13</f>
        <v>17303827</v>
      </c>
      <c r="D13" s="57">
        <f>'MOE in TANF Assistance'!D13+'MOE SSP Assistance'!D13</f>
        <v>463564</v>
      </c>
      <c r="E13" s="57">
        <f>'MOE in TANF Assistance'!E13+'MOE SSP Assistance'!E13</f>
        <v>0</v>
      </c>
      <c r="F13" s="54"/>
      <c r="H13" s="29"/>
    </row>
    <row r="14" spans="1:9">
      <c r="A14" s="18" t="s">
        <v>19</v>
      </c>
      <c r="B14" s="57">
        <f>'MOE in TANF Assistance'!B14+'MOE SSP Assistance'!B14</f>
        <v>23323802</v>
      </c>
      <c r="C14" s="57">
        <f>'MOE in TANF Assistance'!C14+'MOE SSP Assistance'!C14</f>
        <v>21723802</v>
      </c>
      <c r="D14" s="57">
        <f>'MOE in TANF Assistance'!D14+'MOE SSP Assistance'!D14</f>
        <v>0</v>
      </c>
      <c r="E14" s="57">
        <f>'MOE in TANF Assistance'!E14+'MOE SSP Assistance'!E14</f>
        <v>1600000</v>
      </c>
      <c r="F14" s="54"/>
      <c r="H14" s="29"/>
    </row>
    <row r="15" spans="1:9">
      <c r="A15" s="18" t="s">
        <v>20</v>
      </c>
      <c r="B15" s="57">
        <f>'MOE in TANF Assistance'!B15+'MOE SSP Assistance'!B15</f>
        <v>137480914</v>
      </c>
      <c r="C15" s="57">
        <f>'MOE in TANF Assistance'!C15+'MOE SSP Assistance'!C15</f>
        <v>137480914</v>
      </c>
      <c r="D15" s="57">
        <f>'MOE in TANF Assistance'!D15+'MOE SSP Assistance'!D15</f>
        <v>0</v>
      </c>
      <c r="E15" s="57">
        <f>'MOE in TANF Assistance'!E15+'MOE SSP Assistance'!E15</f>
        <v>0</v>
      </c>
      <c r="F15" s="54"/>
      <c r="H15" s="29"/>
    </row>
    <row r="16" spans="1:9">
      <c r="A16" s="18" t="s">
        <v>21</v>
      </c>
      <c r="B16" s="57">
        <f>'MOE in TANF Assistance'!B16+'MOE SSP Assistance'!B16</f>
        <v>25639076</v>
      </c>
      <c r="C16" s="57">
        <f>'MOE in TANF Assistance'!C16+'MOE SSP Assistance'!C16</f>
        <v>2329497</v>
      </c>
      <c r="D16" s="57">
        <f>'MOE in TANF Assistance'!D16+'MOE SSP Assistance'!D16</f>
        <v>23309579</v>
      </c>
      <c r="E16" s="57">
        <f>'MOE in TANF Assistance'!E16+'MOE SSP Assistance'!E16</f>
        <v>0</v>
      </c>
      <c r="F16" s="54"/>
      <c r="H16" s="29"/>
    </row>
    <row r="17" spans="1:8">
      <c r="A17" s="18" t="s">
        <v>22</v>
      </c>
      <c r="B17" s="57">
        <f>'MOE in TANF Assistance'!B17+'MOE SSP Assistance'!B17</f>
        <v>32378660</v>
      </c>
      <c r="C17" s="57">
        <f>'MOE in TANF Assistance'!C17+'MOE SSP Assistance'!C17</f>
        <v>31788520</v>
      </c>
      <c r="D17" s="57">
        <f>'MOE in TANF Assistance'!D17+'MOE SSP Assistance'!D17</f>
        <v>0</v>
      </c>
      <c r="E17" s="57">
        <f>'MOE in TANF Assistance'!E17+'MOE SSP Assistance'!E17</f>
        <v>590140</v>
      </c>
      <c r="F17" s="54"/>
      <c r="H17" s="29"/>
    </row>
    <row r="18" spans="1:8">
      <c r="A18" s="18" t="s">
        <v>23</v>
      </c>
      <c r="B18" s="57">
        <f>'MOE in TANF Assistance'!B18+'MOE SSP Assistance'!B18</f>
        <v>6739443</v>
      </c>
      <c r="C18" s="57">
        <f>'MOE in TANF Assistance'!C18+'MOE SSP Assistance'!C18</f>
        <v>6739443</v>
      </c>
      <c r="D18" s="57">
        <f>'MOE in TANF Assistance'!D18+'MOE SSP Assistance'!D18</f>
        <v>0</v>
      </c>
      <c r="E18" s="57">
        <f>'MOE in TANF Assistance'!E18+'MOE SSP Assistance'!E18</f>
        <v>0</v>
      </c>
      <c r="F18" s="54"/>
      <c r="H18" s="29"/>
    </row>
    <row r="19" spans="1:8">
      <c r="A19" s="18" t="s">
        <v>24</v>
      </c>
      <c r="B19" s="57">
        <f>'MOE in TANF Assistance'!B19+'MOE SSP Assistance'!B19</f>
        <v>37782475</v>
      </c>
      <c r="C19" s="57">
        <f>'MOE in TANF Assistance'!C19+'MOE SSP Assistance'!C19</f>
        <v>37586538</v>
      </c>
      <c r="D19" s="57">
        <f>'MOE in TANF Assistance'!D19+'MOE SSP Assistance'!D19</f>
        <v>0</v>
      </c>
      <c r="E19" s="57">
        <f>'MOE in TANF Assistance'!E19+'MOE SSP Assistance'!E19</f>
        <v>195937</v>
      </c>
      <c r="F19" s="54"/>
      <c r="H19" s="29"/>
    </row>
    <row r="20" spans="1:8">
      <c r="A20" s="18" t="s">
        <v>25</v>
      </c>
      <c r="B20" s="57">
        <f>'MOE in TANF Assistance'!B20+'MOE SSP Assistance'!B20</f>
        <v>8601850</v>
      </c>
      <c r="C20" s="57">
        <f>'MOE in TANF Assistance'!C20+'MOE SSP Assistance'!C20</f>
        <v>8601850</v>
      </c>
      <c r="D20" s="57">
        <f>'MOE in TANF Assistance'!D20+'MOE SSP Assistance'!D20</f>
        <v>0</v>
      </c>
      <c r="E20" s="57">
        <f>'MOE in TANF Assistance'!E20+'MOE SSP Assistance'!E20</f>
        <v>0</v>
      </c>
      <c r="F20" s="54"/>
      <c r="H20" s="29"/>
    </row>
    <row r="21" spans="1:8">
      <c r="A21" s="18" t="s">
        <v>26</v>
      </c>
      <c r="B21" s="57">
        <f>'MOE in TANF Assistance'!B21+'MOE SSP Assistance'!B21</f>
        <v>63776462</v>
      </c>
      <c r="C21" s="57">
        <f>'MOE in TANF Assistance'!C21+'MOE SSP Assistance'!C21</f>
        <v>50441444</v>
      </c>
      <c r="D21" s="57">
        <f>'MOE in TANF Assistance'!D21+'MOE SSP Assistance'!D21</f>
        <v>10179723</v>
      </c>
      <c r="E21" s="57">
        <f>'MOE in TANF Assistance'!E21+'MOE SSP Assistance'!E21</f>
        <v>3155295</v>
      </c>
      <c r="F21" s="54"/>
      <c r="H21" s="29"/>
    </row>
    <row r="22" spans="1:8">
      <c r="A22" s="18" t="s">
        <v>27</v>
      </c>
      <c r="B22" s="57">
        <f>'MOE in TANF Assistance'!B22+'MOE SSP Assistance'!B22</f>
        <v>22737137</v>
      </c>
      <c r="C22" s="57">
        <f>'MOE in TANF Assistance'!C22+'MOE SSP Assistance'!C22</f>
        <v>15992033</v>
      </c>
      <c r="D22" s="57">
        <f>'MOE in TANF Assistance'!D22+'MOE SSP Assistance'!D22</f>
        <v>6745104</v>
      </c>
      <c r="E22" s="57">
        <f>'MOE in TANF Assistance'!E22+'MOE SSP Assistance'!E22</f>
        <v>0</v>
      </c>
      <c r="F22" s="54"/>
      <c r="H22" s="29"/>
    </row>
    <row r="23" spans="1:8">
      <c r="A23" s="18" t="s">
        <v>28</v>
      </c>
      <c r="B23" s="57">
        <f>'MOE in TANF Assistance'!B23+'MOE SSP Assistance'!B23</f>
        <v>63265946</v>
      </c>
      <c r="C23" s="57">
        <f>'MOE in TANF Assistance'!C23+'MOE SSP Assistance'!C23</f>
        <v>39387678</v>
      </c>
      <c r="D23" s="57">
        <f>'MOE in TANF Assistance'!D23+'MOE SSP Assistance'!D23</f>
        <v>16446344</v>
      </c>
      <c r="E23" s="57">
        <f>'MOE in TANF Assistance'!E23+'MOE SSP Assistance'!E23</f>
        <v>7431924</v>
      </c>
      <c r="F23" s="54"/>
      <c r="H23" s="29"/>
    </row>
    <row r="24" spans="1:8">
      <c r="A24" s="18" t="s">
        <v>29</v>
      </c>
      <c r="B24" s="57">
        <f>'MOE in TANF Assistance'!B24+'MOE SSP Assistance'!B24</f>
        <v>3240398</v>
      </c>
      <c r="C24" s="57">
        <f>'MOE in TANF Assistance'!C24+'MOE SSP Assistance'!C24</f>
        <v>3240398</v>
      </c>
      <c r="D24" s="57">
        <f>'MOE in TANF Assistance'!D24+'MOE SSP Assistance'!D24</f>
        <v>0</v>
      </c>
      <c r="E24" s="57">
        <f>'MOE in TANF Assistance'!E24+'MOE SSP Assistance'!E24</f>
        <v>0</v>
      </c>
      <c r="F24" s="54"/>
      <c r="H24" s="29"/>
    </row>
    <row r="25" spans="1:8">
      <c r="A25" s="18" t="s">
        <v>30</v>
      </c>
      <c r="B25" s="57">
        <f>'MOE in TANF Assistance'!B25+'MOE SSP Assistance'!B25</f>
        <v>33770012</v>
      </c>
      <c r="C25" s="57">
        <f>'MOE in TANF Assistance'!C25+'MOE SSP Assistance'!C25</f>
        <v>27834877</v>
      </c>
      <c r="D25" s="57">
        <f>'MOE in TANF Assistance'!D25+'MOE SSP Assistance'!D25</f>
        <v>2639751</v>
      </c>
      <c r="E25" s="57">
        <f>'MOE in TANF Assistance'!E25+'MOE SSP Assistance'!E25</f>
        <v>3295384</v>
      </c>
      <c r="F25" s="54"/>
      <c r="H25" s="29"/>
    </row>
    <row r="26" spans="1:8">
      <c r="A26" s="18" t="s">
        <v>31</v>
      </c>
      <c r="B26" s="57">
        <f>'MOE in TANF Assistance'!B26+'MOE SSP Assistance'!B26</f>
        <v>51004231</v>
      </c>
      <c r="C26" s="57">
        <f>'MOE in TANF Assistance'!C26+'MOE SSP Assistance'!C26</f>
        <v>51004231</v>
      </c>
      <c r="D26" s="57">
        <f>'MOE in TANF Assistance'!D26+'MOE SSP Assistance'!D26</f>
        <v>0</v>
      </c>
      <c r="E26" s="57">
        <f>'MOE in TANF Assistance'!E26+'MOE SSP Assistance'!E26</f>
        <v>0</v>
      </c>
      <c r="F26" s="54"/>
      <c r="H26" s="29"/>
    </row>
    <row r="27" spans="1:8">
      <c r="A27" s="18" t="s">
        <v>32</v>
      </c>
      <c r="B27" s="57">
        <f>'MOE in TANF Assistance'!B27+'MOE SSP Assistance'!B27</f>
        <v>345478260</v>
      </c>
      <c r="C27" s="57">
        <f>'MOE in TANF Assistance'!C27+'MOE SSP Assistance'!C27</f>
        <v>345478260</v>
      </c>
      <c r="D27" s="57">
        <f>'MOE in TANF Assistance'!D27+'MOE SSP Assistance'!D27</f>
        <v>0</v>
      </c>
      <c r="E27" s="57">
        <f>'MOE in TANF Assistance'!E27+'MOE SSP Assistance'!E27</f>
        <v>0</v>
      </c>
      <c r="F27" s="54"/>
      <c r="H27" s="29"/>
    </row>
    <row r="28" spans="1:8">
      <c r="A28" s="18" t="s">
        <v>33</v>
      </c>
      <c r="B28" s="57">
        <f>'MOE in TANF Assistance'!B28+'MOE SSP Assistance'!B28</f>
        <v>51674599</v>
      </c>
      <c r="C28" s="57">
        <f>'MOE in TANF Assistance'!C28+'MOE SSP Assistance'!C28</f>
        <v>51674599</v>
      </c>
      <c r="D28" s="57">
        <f>'MOE in TANF Assistance'!D28+'MOE SSP Assistance'!D28</f>
        <v>0</v>
      </c>
      <c r="E28" s="57">
        <f>'MOE in TANF Assistance'!E28+'MOE SSP Assistance'!E28</f>
        <v>0</v>
      </c>
      <c r="F28" s="54"/>
      <c r="H28" s="29"/>
    </row>
    <row r="29" spans="1:8">
      <c r="A29" s="18" t="s">
        <v>34</v>
      </c>
      <c r="B29" s="57">
        <f>'MOE in TANF Assistance'!B29+'MOE SSP Assistance'!B29</f>
        <v>37347110</v>
      </c>
      <c r="C29" s="57">
        <f>'MOE in TANF Assistance'!C29+'MOE SSP Assistance'!C29</f>
        <v>37347110</v>
      </c>
      <c r="D29" s="57">
        <f>'MOE in TANF Assistance'!D29+'MOE SSP Assistance'!D29</f>
        <v>0</v>
      </c>
      <c r="E29" s="57">
        <f>'MOE in TANF Assistance'!E29+'MOE SSP Assistance'!E29</f>
        <v>0</v>
      </c>
      <c r="F29" s="54"/>
      <c r="H29" s="29"/>
    </row>
    <row r="30" spans="1:8">
      <c r="A30" s="18" t="s">
        <v>35</v>
      </c>
      <c r="B30" s="57">
        <f>'MOE in TANF Assistance'!B30+'MOE SSP Assistance'!B30</f>
        <v>7626883</v>
      </c>
      <c r="C30" s="57">
        <f>'MOE in TANF Assistance'!C30+'MOE SSP Assistance'!C30</f>
        <v>7022625</v>
      </c>
      <c r="D30" s="57">
        <f>'MOE in TANF Assistance'!D30+'MOE SSP Assistance'!D30</f>
        <v>0</v>
      </c>
      <c r="E30" s="57">
        <f>'MOE in TANF Assistance'!E30+'MOE SSP Assistance'!E30</f>
        <v>604258</v>
      </c>
      <c r="F30" s="54"/>
      <c r="H30" s="29"/>
    </row>
    <row r="31" spans="1:8">
      <c r="A31" s="18" t="s">
        <v>36</v>
      </c>
      <c r="B31" s="57">
        <f>'MOE in TANF Assistance'!B31+'MOE SSP Assistance'!B31</f>
        <v>90659697</v>
      </c>
      <c r="C31" s="57">
        <f>'MOE in TANF Assistance'!C31+'MOE SSP Assistance'!C31</f>
        <v>90659697</v>
      </c>
      <c r="D31" s="57">
        <f>'MOE in TANF Assistance'!D31+'MOE SSP Assistance'!D31</f>
        <v>0</v>
      </c>
      <c r="E31" s="57">
        <f>'MOE in TANF Assistance'!E31+'MOE SSP Assistance'!E31</f>
        <v>0</v>
      </c>
      <c r="F31" s="54"/>
      <c r="H31" s="29"/>
    </row>
    <row r="32" spans="1:8">
      <c r="A32" s="18" t="s">
        <v>37</v>
      </c>
      <c r="B32" s="57">
        <f>'MOE in TANF Assistance'!B32+'MOE SSP Assistance'!B32</f>
        <v>1313990</v>
      </c>
      <c r="C32" s="57">
        <f>'MOE in TANF Assistance'!C32+'MOE SSP Assistance'!C32</f>
        <v>0</v>
      </c>
      <c r="D32" s="57">
        <f>'MOE in TANF Assistance'!D32+'MOE SSP Assistance'!D32</f>
        <v>1313990</v>
      </c>
      <c r="E32" s="57">
        <f>'MOE in TANF Assistance'!E32+'MOE SSP Assistance'!E32</f>
        <v>0</v>
      </c>
      <c r="F32" s="54"/>
      <c r="H32" s="29"/>
    </row>
    <row r="33" spans="1:8">
      <c r="A33" s="18" t="s">
        <v>38</v>
      </c>
      <c r="B33" s="57">
        <f>'MOE in TANF Assistance'!B33+'MOE SSP Assistance'!B33</f>
        <v>8313001</v>
      </c>
      <c r="C33" s="57">
        <f>'MOE in TANF Assistance'!C33+'MOE SSP Assistance'!C33</f>
        <v>8313001</v>
      </c>
      <c r="D33" s="57">
        <f>'MOE in TANF Assistance'!D33+'MOE SSP Assistance'!D33</f>
        <v>0</v>
      </c>
      <c r="E33" s="57">
        <f>'MOE in TANF Assistance'!E33+'MOE SSP Assistance'!E33</f>
        <v>0</v>
      </c>
      <c r="F33" s="54"/>
      <c r="H33" s="29"/>
    </row>
    <row r="34" spans="1:8">
      <c r="A34" s="18" t="s">
        <v>39</v>
      </c>
      <c r="B34" s="57">
        <f>'MOE in TANF Assistance'!B34+'MOE SSP Assistance'!B34</f>
        <v>21977583</v>
      </c>
      <c r="C34" s="57">
        <f>'MOE in TANF Assistance'!C34+'MOE SSP Assistance'!C34</f>
        <v>21977583</v>
      </c>
      <c r="D34" s="57">
        <f>'MOE in TANF Assistance'!D34+'MOE SSP Assistance'!D34</f>
        <v>0</v>
      </c>
      <c r="E34" s="57">
        <f>'MOE in TANF Assistance'!E34+'MOE SSP Assistance'!E34</f>
        <v>0</v>
      </c>
      <c r="F34" s="54"/>
      <c r="H34" s="29"/>
    </row>
    <row r="35" spans="1:8">
      <c r="A35" s="18" t="s">
        <v>40</v>
      </c>
      <c r="B35" s="57">
        <f>'MOE in TANF Assistance'!B35+'MOE SSP Assistance'!B35</f>
        <v>18908425</v>
      </c>
      <c r="C35" s="57">
        <f>'MOE in TANF Assistance'!C35+'MOE SSP Assistance'!C35</f>
        <v>18908425</v>
      </c>
      <c r="D35" s="57">
        <f>'MOE in TANF Assistance'!D35+'MOE SSP Assistance'!D35</f>
        <v>0</v>
      </c>
      <c r="E35" s="57">
        <f>'MOE in TANF Assistance'!E35+'MOE SSP Assistance'!E35</f>
        <v>0</v>
      </c>
      <c r="F35" s="54"/>
      <c r="H35" s="29"/>
    </row>
    <row r="36" spans="1:8">
      <c r="A36" s="18" t="s">
        <v>41</v>
      </c>
      <c r="B36" s="57">
        <f>'MOE in TANF Assistance'!B36+'MOE SSP Assistance'!B36</f>
        <v>113078544</v>
      </c>
      <c r="C36" s="57">
        <f>'MOE in TANF Assistance'!C36+'MOE SSP Assistance'!C36</f>
        <v>81352494</v>
      </c>
      <c r="D36" s="57">
        <f>'MOE in TANF Assistance'!D36+'MOE SSP Assistance'!D36</f>
        <v>26374178</v>
      </c>
      <c r="E36" s="57">
        <f>'MOE in TANF Assistance'!E36+'MOE SSP Assistance'!E36</f>
        <v>5351872</v>
      </c>
      <c r="F36" s="54"/>
      <c r="H36" s="29"/>
    </row>
    <row r="37" spans="1:8">
      <c r="A37" s="18" t="s">
        <v>42</v>
      </c>
      <c r="B37" s="57">
        <f>'MOE in TANF Assistance'!B37+'MOE SSP Assistance'!B37</f>
        <v>67419</v>
      </c>
      <c r="C37" s="57">
        <f>'MOE in TANF Assistance'!C37+'MOE SSP Assistance'!C37</f>
        <v>67419</v>
      </c>
      <c r="D37" s="57">
        <f>'MOE in TANF Assistance'!D37+'MOE SSP Assistance'!D37</f>
        <v>0</v>
      </c>
      <c r="E37" s="57">
        <f>'MOE in TANF Assistance'!E37+'MOE SSP Assistance'!E37</f>
        <v>0</v>
      </c>
      <c r="F37" s="54"/>
      <c r="H37" s="29"/>
    </row>
    <row r="38" spans="1:8">
      <c r="A38" s="18" t="s">
        <v>43</v>
      </c>
      <c r="B38" s="57">
        <f>'MOE in TANF Assistance'!B38+'MOE SSP Assistance'!B38</f>
        <v>504473815</v>
      </c>
      <c r="C38" s="57">
        <f>'MOE in TANF Assistance'!C38+'MOE SSP Assistance'!C38</f>
        <v>402489817</v>
      </c>
      <c r="D38" s="57">
        <f>'MOE in TANF Assistance'!D38+'MOE SSP Assistance'!D38</f>
        <v>101983998</v>
      </c>
      <c r="E38" s="57">
        <f>'MOE in TANF Assistance'!E38+'MOE SSP Assistance'!E38</f>
        <v>0</v>
      </c>
      <c r="F38" s="54"/>
      <c r="H38" s="29"/>
    </row>
    <row r="39" spans="1:8">
      <c r="A39" s="18" t="s">
        <v>44</v>
      </c>
      <c r="B39" s="57">
        <f>'MOE in TANF Assistance'!B39+'MOE SSP Assistance'!B39</f>
        <v>0</v>
      </c>
      <c r="C39" s="57">
        <f>'MOE in TANF Assistance'!C39+'MOE SSP Assistance'!C39</f>
        <v>0</v>
      </c>
      <c r="D39" s="57">
        <f>'MOE in TANF Assistance'!D39+'MOE SSP Assistance'!D39</f>
        <v>0</v>
      </c>
      <c r="E39" s="57">
        <f>'MOE in TANF Assistance'!E39+'MOE SSP Assistance'!E39</f>
        <v>0</v>
      </c>
      <c r="F39" s="54"/>
      <c r="H39" s="29"/>
    </row>
    <row r="40" spans="1:8">
      <c r="A40" s="18" t="s">
        <v>45</v>
      </c>
      <c r="B40" s="57">
        <f>'MOE in TANF Assistance'!B40+'MOE SSP Assistance'!B40</f>
        <v>6820494</v>
      </c>
      <c r="C40" s="57">
        <f>'MOE in TANF Assistance'!C40+'MOE SSP Assistance'!C40</f>
        <v>5598033</v>
      </c>
      <c r="D40" s="57">
        <f>'MOE in TANF Assistance'!D40+'MOE SSP Assistance'!D40</f>
        <v>1017036</v>
      </c>
      <c r="E40" s="57">
        <f>'MOE in TANF Assistance'!E40+'MOE SSP Assistance'!E40</f>
        <v>205425</v>
      </c>
      <c r="F40" s="54"/>
      <c r="H40" s="29"/>
    </row>
    <row r="41" spans="1:8">
      <c r="A41" s="18" t="s">
        <v>46</v>
      </c>
      <c r="B41" s="57">
        <f>'MOE in TANF Assistance'!B41+'MOE SSP Assistance'!B41</f>
        <v>144751711</v>
      </c>
      <c r="C41" s="57">
        <f>'MOE in TANF Assistance'!C41+'MOE SSP Assistance'!C41</f>
        <v>144751711</v>
      </c>
      <c r="D41" s="57">
        <f>'MOE in TANF Assistance'!D41+'MOE SSP Assistance'!D41</f>
        <v>0</v>
      </c>
      <c r="E41" s="57">
        <f>'MOE in TANF Assistance'!E41+'MOE SSP Assistance'!E41</f>
        <v>0</v>
      </c>
      <c r="F41" s="54"/>
      <c r="H41" s="29"/>
    </row>
    <row r="42" spans="1:8">
      <c r="A42" s="18" t="s">
        <v>47</v>
      </c>
      <c r="B42" s="57">
        <f>'MOE in TANF Assistance'!B42+'MOE SSP Assistance'!B42</f>
        <v>35715429</v>
      </c>
      <c r="C42" s="57">
        <f>'MOE in TANF Assistance'!C42+'MOE SSP Assistance'!C42</f>
        <v>11396570</v>
      </c>
      <c r="D42" s="57">
        <f>'MOE in TANF Assistance'!D42+'MOE SSP Assistance'!D42</f>
        <v>10630233</v>
      </c>
      <c r="E42" s="57">
        <f>'MOE in TANF Assistance'!E42+'MOE SSP Assistance'!E42</f>
        <v>13688626</v>
      </c>
      <c r="F42" s="54"/>
      <c r="H42" s="29"/>
    </row>
    <row r="43" spans="1:8">
      <c r="A43" s="18" t="s">
        <v>48</v>
      </c>
      <c r="B43" s="57">
        <f>'MOE in TANF Assistance'!B43+'MOE SSP Assistance'!B43</f>
        <v>76908141</v>
      </c>
      <c r="C43" s="57">
        <f>'MOE in TANF Assistance'!C43+'MOE SSP Assistance'!C43</f>
        <v>67594274</v>
      </c>
      <c r="D43" s="57">
        <f>'MOE in TANF Assistance'!D43+'MOE SSP Assistance'!D43</f>
        <v>8833899</v>
      </c>
      <c r="E43" s="57">
        <f>'MOE in TANF Assistance'!E43+'MOE SSP Assistance'!E43</f>
        <v>479968</v>
      </c>
      <c r="F43" s="54"/>
      <c r="H43" s="29"/>
    </row>
    <row r="44" spans="1:8">
      <c r="A44" s="18" t="s">
        <v>49</v>
      </c>
      <c r="B44" s="57">
        <f>'MOE in TANF Assistance'!B44+'MOE SSP Assistance'!B44</f>
        <v>48370691</v>
      </c>
      <c r="C44" s="57">
        <f>'MOE in TANF Assistance'!C44+'MOE SSP Assistance'!C44</f>
        <v>47718621</v>
      </c>
      <c r="D44" s="57">
        <f>'MOE in TANF Assistance'!D44+'MOE SSP Assistance'!D44</f>
        <v>0</v>
      </c>
      <c r="E44" s="57">
        <f>'MOE in TANF Assistance'!E44+'MOE SSP Assistance'!E44</f>
        <v>652070</v>
      </c>
      <c r="F44" s="54"/>
      <c r="H44" s="29"/>
    </row>
    <row r="45" spans="1:8">
      <c r="A45" s="18" t="s">
        <v>50</v>
      </c>
      <c r="B45" s="57">
        <f>'MOE in TANF Assistance'!B45+'MOE SSP Assistance'!B45</f>
        <v>1366194</v>
      </c>
      <c r="C45" s="57">
        <f>'MOE in TANF Assistance'!C45+'MOE SSP Assistance'!C45</f>
        <v>514814</v>
      </c>
      <c r="D45" s="57">
        <f>'MOE in TANF Assistance'!D45+'MOE SSP Assistance'!D45</f>
        <v>851380</v>
      </c>
      <c r="E45" s="57">
        <f>'MOE in TANF Assistance'!E45+'MOE SSP Assistance'!E45</f>
        <v>0</v>
      </c>
      <c r="F45" s="54"/>
      <c r="H45" s="29"/>
    </row>
    <row r="46" spans="1:8">
      <c r="A46" s="18" t="s">
        <v>51</v>
      </c>
      <c r="B46" s="57">
        <f>'MOE in TANF Assistance'!B46+'MOE SSP Assistance'!B46</f>
        <v>1184976</v>
      </c>
      <c r="C46" s="57">
        <f>'MOE in TANF Assistance'!C46+'MOE SSP Assistance'!C46</f>
        <v>1122818</v>
      </c>
      <c r="D46" s="57">
        <f>'MOE in TANF Assistance'!D46+'MOE SSP Assistance'!D46</f>
        <v>0</v>
      </c>
      <c r="E46" s="57">
        <f>'MOE in TANF Assistance'!E46+'MOE SSP Assistance'!E46</f>
        <v>62158</v>
      </c>
      <c r="F46" s="54"/>
      <c r="H46" s="29"/>
    </row>
    <row r="47" spans="1:8">
      <c r="A47" s="18" t="s">
        <v>52</v>
      </c>
      <c r="B47" s="57">
        <f>'MOE in TANF Assistance'!B47+'MOE SSP Assistance'!B47</f>
        <v>6283512</v>
      </c>
      <c r="C47" s="57">
        <f>'MOE in TANF Assistance'!C47+'MOE SSP Assistance'!C47</f>
        <v>5480598</v>
      </c>
      <c r="D47" s="57">
        <f>'MOE in TANF Assistance'!D47+'MOE SSP Assistance'!D47</f>
        <v>802914</v>
      </c>
      <c r="E47" s="57">
        <f>'MOE in TANF Assistance'!E47+'MOE SSP Assistance'!E47</f>
        <v>0</v>
      </c>
      <c r="F47" s="54"/>
      <c r="H47" s="29"/>
    </row>
    <row r="48" spans="1:8">
      <c r="A48" s="18" t="s">
        <v>53</v>
      </c>
      <c r="B48" s="57">
        <f>'MOE in TANF Assistance'!B48+'MOE SSP Assistance'!B48</f>
        <v>14916056</v>
      </c>
      <c r="C48" s="57">
        <f>'MOE in TANF Assistance'!C48+'MOE SSP Assistance'!C48</f>
        <v>76614</v>
      </c>
      <c r="D48" s="57">
        <f>'MOE in TANF Assistance'!D48+'MOE SSP Assistance'!D48</f>
        <v>14839442</v>
      </c>
      <c r="E48" s="57">
        <f>'MOE in TANF Assistance'!E48+'MOE SSP Assistance'!E48</f>
        <v>0</v>
      </c>
      <c r="F48" s="54"/>
      <c r="H48" s="29"/>
    </row>
    <row r="49" spans="1:8">
      <c r="A49" s="18" t="s">
        <v>54</v>
      </c>
      <c r="B49" s="57">
        <f>'MOE in TANF Assistance'!B49+'MOE SSP Assistance'!B49</f>
        <v>62884868</v>
      </c>
      <c r="C49" s="57">
        <f>'MOE in TANF Assistance'!C49+'MOE SSP Assistance'!C49</f>
        <v>62862818</v>
      </c>
      <c r="D49" s="57">
        <f>'MOE in TANF Assistance'!D49+'MOE SSP Assistance'!D49</f>
        <v>0</v>
      </c>
      <c r="E49" s="57">
        <f>'MOE in TANF Assistance'!E49+'MOE SSP Assistance'!E49</f>
        <v>22050</v>
      </c>
      <c r="F49" s="54"/>
      <c r="H49" s="29"/>
    </row>
    <row r="50" spans="1:8">
      <c r="A50" s="18" t="s">
        <v>55</v>
      </c>
      <c r="B50" s="57">
        <f>'MOE in TANF Assistance'!B50+'MOE SSP Assistance'!B50</f>
        <v>3010687</v>
      </c>
      <c r="C50" s="57">
        <f>'MOE in TANF Assistance'!C50+'MOE SSP Assistance'!C50</f>
        <v>1282007</v>
      </c>
      <c r="D50" s="57">
        <f>'MOE in TANF Assistance'!D50+'MOE SSP Assistance'!D50</f>
        <v>0</v>
      </c>
      <c r="E50" s="57">
        <f>'MOE in TANF Assistance'!E50+'MOE SSP Assistance'!E50</f>
        <v>1728680</v>
      </c>
      <c r="F50" s="54"/>
      <c r="H50" s="29"/>
    </row>
    <row r="51" spans="1:8">
      <c r="A51" s="18" t="s">
        <v>56</v>
      </c>
      <c r="B51" s="57">
        <f>'MOE in TANF Assistance'!B51+'MOE SSP Assistance'!B51</f>
        <v>17878602</v>
      </c>
      <c r="C51" s="57">
        <f>'MOE in TANF Assistance'!C51+'MOE SSP Assistance'!C51</f>
        <v>14709072</v>
      </c>
      <c r="D51" s="57">
        <f>'MOE in TANF Assistance'!D51+'MOE SSP Assistance'!D51</f>
        <v>0</v>
      </c>
      <c r="E51" s="57">
        <f>'MOE in TANF Assistance'!E51+'MOE SSP Assistance'!E51</f>
        <v>3169530</v>
      </c>
      <c r="F51" s="54"/>
      <c r="H51" s="29"/>
    </row>
    <row r="52" spans="1:8">
      <c r="A52" s="18" t="s">
        <v>57</v>
      </c>
      <c r="B52" s="57">
        <f>'MOE in TANF Assistance'!B52+'MOE SSP Assistance'!B52</f>
        <v>57744692</v>
      </c>
      <c r="C52" s="57">
        <f>'MOE in TANF Assistance'!C52+'MOE SSP Assistance'!C52</f>
        <v>57744692</v>
      </c>
      <c r="D52" s="57">
        <f>'MOE in TANF Assistance'!D52+'MOE SSP Assistance'!D52</f>
        <v>0</v>
      </c>
      <c r="E52" s="57">
        <f>'MOE in TANF Assistance'!E52+'MOE SSP Assistance'!E52</f>
        <v>0</v>
      </c>
      <c r="F52" s="54"/>
      <c r="H52" s="29"/>
    </row>
    <row r="53" spans="1:8">
      <c r="A53" s="18" t="s">
        <v>58</v>
      </c>
      <c r="B53" s="57">
        <f>'MOE in TANF Assistance'!B53+'MOE SSP Assistance'!B53</f>
        <v>32433005</v>
      </c>
      <c r="C53" s="57">
        <f>'MOE in TANF Assistance'!C53+'MOE SSP Assistance'!C53</f>
        <v>32433005</v>
      </c>
      <c r="D53" s="57">
        <f>'MOE in TANF Assistance'!D53+'MOE SSP Assistance'!D53</f>
        <v>0</v>
      </c>
      <c r="E53" s="57">
        <f>'MOE in TANF Assistance'!E53+'MOE SSP Assistance'!E53</f>
        <v>0</v>
      </c>
      <c r="F53" s="54"/>
      <c r="H53" s="29"/>
    </row>
    <row r="54" spans="1:8">
      <c r="A54" s="18" t="s">
        <v>59</v>
      </c>
      <c r="B54" s="57">
        <f>'MOE in TANF Assistance'!B54+'MOE SSP Assistance'!B54</f>
        <v>29279480</v>
      </c>
      <c r="C54" s="57">
        <f>'MOE in TANF Assistance'!C54+'MOE SSP Assistance'!C54</f>
        <v>20322238</v>
      </c>
      <c r="D54" s="57">
        <f>'MOE in TANF Assistance'!D54+'MOE SSP Assistance'!D54</f>
        <v>2971392</v>
      </c>
      <c r="E54" s="57">
        <f>'MOE in TANF Assistance'!E54+'MOE SSP Assistance'!E54</f>
        <v>5985850</v>
      </c>
      <c r="F54" s="54"/>
      <c r="H54" s="29"/>
    </row>
    <row r="55" spans="1:8">
      <c r="A55" s="18" t="s">
        <v>60</v>
      </c>
      <c r="B55" s="57">
        <f>'MOE in TANF Assistance'!B55+'MOE SSP Assistance'!B55</f>
        <v>67710221</v>
      </c>
      <c r="C55" s="57">
        <f>'MOE in TANF Assistance'!C55+'MOE SSP Assistance'!C55</f>
        <v>67710221</v>
      </c>
      <c r="D55" s="57">
        <f>'MOE in TANF Assistance'!D55+'MOE SSP Assistance'!D55</f>
        <v>0</v>
      </c>
      <c r="E55" s="57">
        <f>'MOE in TANF Assistance'!E55+'MOE SSP Assistance'!E55</f>
        <v>0</v>
      </c>
      <c r="F55" s="54"/>
      <c r="H55" s="29"/>
    </row>
    <row r="56" spans="1:8">
      <c r="A56" s="18" t="s">
        <v>61</v>
      </c>
      <c r="B56" s="57">
        <f>'MOE in TANF Assistance'!B56+'MOE SSP Assistance'!B56</f>
        <v>7995175</v>
      </c>
      <c r="C56" s="57">
        <f>'MOE in TANF Assistance'!C56+'MOE SSP Assistance'!C56</f>
        <v>6441468</v>
      </c>
      <c r="D56" s="57">
        <f>'MOE in TANF Assistance'!D56+'MOE SSP Assistance'!D56</f>
        <v>1553707</v>
      </c>
      <c r="E56" s="57">
        <f>'MOE in TANF Assistance'!E56+'MOE SSP Assistance'!E56</f>
        <v>0</v>
      </c>
      <c r="F56" s="54"/>
      <c r="H56" s="29"/>
    </row>
  </sheetData>
  <mergeCells count="2">
    <mergeCell ref="A2:A4"/>
    <mergeCell ref="A1:F1"/>
  </mergeCells>
  <phoneticPr fontId="12" type="noConversion"/>
  <pageMargins left="0.7" right="0.7" top="0.75" bottom="0.75" header="0.3" footer="0.3"/>
  <pageSetup scale="82" orientation="portrait" r:id="rId1"/>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sheetPr codeName="Sheet3" enableFormatConditionsCalculation="0">
    <pageSetUpPr fitToPage="1"/>
  </sheetPr>
  <dimension ref="A1:Q56"/>
  <sheetViews>
    <sheetView workbookViewId="0">
      <selection activeCell="J36" sqref="J36"/>
    </sheetView>
  </sheetViews>
  <sheetFormatPr defaultColWidth="8.85546875" defaultRowHeight="15"/>
  <cols>
    <col min="1" max="1" width="20.7109375" bestFit="1" customWidth="1"/>
    <col min="2" max="2" width="16.85546875" bestFit="1" customWidth="1"/>
    <col min="3" max="3" width="14" bestFit="1" customWidth="1"/>
    <col min="4" max="4" width="15.7109375" bestFit="1" customWidth="1"/>
    <col min="5" max="5" width="16.140625" customWidth="1"/>
    <col min="6" max="6" width="12.7109375" customWidth="1"/>
    <col min="7" max="7" width="15.7109375" bestFit="1" customWidth="1"/>
    <col min="8" max="9" width="14" bestFit="1" customWidth="1"/>
    <col min="10" max="10" width="15.7109375" bestFit="1" customWidth="1"/>
    <col min="11" max="11" width="12.7109375" bestFit="1" customWidth="1"/>
    <col min="12" max="12" width="15.42578125" customWidth="1"/>
    <col min="13" max="13" width="12.7109375" bestFit="1" customWidth="1"/>
    <col min="14" max="14" width="14.5703125" customWidth="1"/>
    <col min="15" max="15" width="15.7109375" bestFit="1" customWidth="1"/>
  </cols>
  <sheetData>
    <row r="1" spans="1:17">
      <c r="A1" s="562" t="s">
        <v>193</v>
      </c>
      <c r="B1" s="569"/>
      <c r="C1" s="569"/>
      <c r="D1" s="569"/>
      <c r="E1" s="569"/>
      <c r="F1" s="569"/>
      <c r="G1" s="569"/>
      <c r="H1" s="569"/>
      <c r="I1" s="569"/>
      <c r="J1" s="569"/>
      <c r="K1" s="569"/>
      <c r="L1" s="569"/>
      <c r="M1" s="569"/>
      <c r="N1" s="569"/>
      <c r="O1" s="569"/>
    </row>
    <row r="2" spans="1:17">
      <c r="A2" s="568" t="s">
        <v>10</v>
      </c>
      <c r="B2" s="126"/>
      <c r="C2" s="8"/>
      <c r="D2" s="8"/>
      <c r="E2" s="8"/>
      <c r="F2" s="8"/>
      <c r="G2" s="8"/>
      <c r="H2" s="8"/>
      <c r="I2" s="8"/>
      <c r="J2" s="8"/>
      <c r="K2" s="8"/>
      <c r="L2" s="8"/>
      <c r="M2" s="8"/>
      <c r="N2" s="38"/>
      <c r="O2" s="8"/>
    </row>
    <row r="3" spans="1:17" ht="54">
      <c r="A3" s="568"/>
      <c r="B3" s="126" t="s">
        <v>65</v>
      </c>
      <c r="C3" s="8" t="s">
        <v>78</v>
      </c>
      <c r="D3" s="8" t="s">
        <v>63</v>
      </c>
      <c r="E3" s="8" t="s">
        <v>64</v>
      </c>
      <c r="F3" s="8" t="s">
        <v>79</v>
      </c>
      <c r="G3" s="8" t="s">
        <v>67</v>
      </c>
      <c r="H3" s="8" t="s">
        <v>80</v>
      </c>
      <c r="I3" s="8" t="s">
        <v>81</v>
      </c>
      <c r="J3" s="8" t="s">
        <v>82</v>
      </c>
      <c r="K3" s="51" t="s">
        <v>89</v>
      </c>
      <c r="L3" s="51" t="s">
        <v>88</v>
      </c>
      <c r="M3" s="8" t="s">
        <v>68</v>
      </c>
      <c r="N3" s="37" t="s">
        <v>86</v>
      </c>
      <c r="O3" s="8" t="s">
        <v>69</v>
      </c>
    </row>
    <row r="4" spans="1:17">
      <c r="A4" s="568"/>
      <c r="B4" s="127"/>
      <c r="C4" s="3"/>
      <c r="D4" s="3"/>
      <c r="E4" s="3"/>
      <c r="F4" s="3"/>
      <c r="G4" s="3"/>
      <c r="H4" s="3"/>
      <c r="I4" s="8"/>
      <c r="J4" s="3"/>
      <c r="K4" s="3"/>
      <c r="L4" s="3"/>
      <c r="M4" s="3"/>
      <c r="N4" s="39"/>
      <c r="O4" s="3"/>
    </row>
    <row r="5" spans="1:17">
      <c r="A5" s="33" t="s">
        <v>77</v>
      </c>
      <c r="B5" s="129">
        <f>SUM(B6:B56)</f>
        <v>10463703975</v>
      </c>
      <c r="C5" s="129">
        <f t="shared" ref="C5:O5" si="0">SUM(C6:C56)</f>
        <v>536040956</v>
      </c>
      <c r="D5" s="129">
        <f t="shared" si="0"/>
        <v>2183792227</v>
      </c>
      <c r="E5" s="129">
        <f t="shared" si="0"/>
        <v>29815571</v>
      </c>
      <c r="F5" s="129">
        <f t="shared" si="0"/>
        <v>0</v>
      </c>
      <c r="G5" s="129">
        <f t="shared" si="0"/>
        <v>1919156901</v>
      </c>
      <c r="H5" s="129">
        <f t="shared" si="0"/>
        <v>526151071</v>
      </c>
      <c r="I5" s="129">
        <f t="shared" si="0"/>
        <v>332639247</v>
      </c>
      <c r="J5" s="129">
        <f t="shared" si="0"/>
        <v>1433817305</v>
      </c>
      <c r="K5" s="129">
        <f t="shared" si="0"/>
        <v>43282501</v>
      </c>
      <c r="L5" s="129">
        <f t="shared" si="0"/>
        <v>813158631</v>
      </c>
      <c r="M5" s="129">
        <f t="shared" si="0"/>
        <v>43954560</v>
      </c>
      <c r="N5" s="130"/>
      <c r="O5" s="129">
        <f t="shared" si="0"/>
        <v>2601895005</v>
      </c>
      <c r="Q5" s="29"/>
    </row>
    <row r="6" spans="1:17">
      <c r="A6" s="31" t="s">
        <v>11</v>
      </c>
      <c r="B6" s="57">
        <f>'MOE in TANF Non-Assistance'!B6+'MOE SSP Non-Assistance'!B6</f>
        <v>76013285</v>
      </c>
      <c r="C6" s="57">
        <f>'MOE in TANF Non-Assistance'!C6+'MOE SSP Non-Assistance'!C6</f>
        <v>9600521</v>
      </c>
      <c r="D6" s="57">
        <f>'MOE in TANF Non-Assistance'!D6+'MOE SSP Non-Assistance'!D6</f>
        <v>5451132</v>
      </c>
      <c r="E6" s="57">
        <f>'MOE in TANF Non-Assistance'!E6+'MOE SSP Non-Assistance'!E6</f>
        <v>0</v>
      </c>
      <c r="F6" s="57">
        <f>'MOE in TANF Non-Assistance'!F6+'MOE SSP Non-Assistance'!F6</f>
        <v>0</v>
      </c>
      <c r="G6" s="57">
        <f>'MOE in TANF Non-Assistance'!G6+'MOE SSP Non-Assistance'!G6</f>
        <v>0</v>
      </c>
      <c r="H6" s="57">
        <f>'MOE in TANF Non-Assistance'!H6+'MOE SSP Non-Assistance'!H6</f>
        <v>0</v>
      </c>
      <c r="I6" s="57">
        <f>'MOE in TANF Non-Assistance'!I6+'MOE SSP Non-Assistance'!I6</f>
        <v>23231595</v>
      </c>
      <c r="J6" s="57">
        <f>'MOE in TANF Non-Assistance'!J6+'MOE SSP Non-Assistance'!J6</f>
        <v>463993</v>
      </c>
      <c r="K6" s="57">
        <f>'MOE in TANF Non-Assistance'!K6+'MOE SSP Non-Assistance'!K6</f>
        <v>31119</v>
      </c>
      <c r="L6" s="57">
        <f>'MOE in TANF Non-Assistance'!L6+'MOE SSP Non-Assistance'!L6</f>
        <v>11164132</v>
      </c>
      <c r="M6" s="57">
        <f>'MOE in TANF Non-Assistance'!M6+'MOE SSP Non-Assistance'!M6</f>
        <v>377418</v>
      </c>
      <c r="N6" s="130"/>
      <c r="O6" s="57">
        <f>'MOE in TANF Non-Assistance'!O6+'MOE SSP Non-Assistance'!O6</f>
        <v>25693375</v>
      </c>
      <c r="Q6" s="29"/>
    </row>
    <row r="7" spans="1:17">
      <c r="A7" s="18" t="s">
        <v>12</v>
      </c>
      <c r="B7" s="57">
        <f>'MOE in TANF Non-Assistance'!B7+'MOE SSP Non-Assistance'!B7</f>
        <v>4155375</v>
      </c>
      <c r="C7" s="57">
        <f>'MOE in TANF Non-Assistance'!C7+'MOE SSP Non-Assistance'!C7</f>
        <v>2044561</v>
      </c>
      <c r="D7" s="57">
        <f>'MOE in TANF Non-Assistance'!D7+'MOE SSP Non-Assistance'!D7</f>
        <v>0</v>
      </c>
      <c r="E7" s="57">
        <f>'MOE in TANF Non-Assistance'!E7+'MOE SSP Non-Assistance'!E7</f>
        <v>0</v>
      </c>
      <c r="F7" s="57">
        <f>'MOE in TANF Non-Assistance'!F7+'MOE SSP Non-Assistance'!F7</f>
        <v>0</v>
      </c>
      <c r="G7" s="57">
        <f>'MOE in TANF Non-Assistance'!G7+'MOE SSP Non-Assistance'!G7</f>
        <v>0</v>
      </c>
      <c r="H7" s="57">
        <f>'MOE in TANF Non-Assistance'!H7+'MOE SSP Non-Assistance'!H7</f>
        <v>0</v>
      </c>
      <c r="I7" s="57">
        <f>'MOE in TANF Non-Assistance'!I7+'MOE SSP Non-Assistance'!I7</f>
        <v>24267</v>
      </c>
      <c r="J7" s="57">
        <f>'MOE in TANF Non-Assistance'!J7+'MOE SSP Non-Assistance'!J7</f>
        <v>0</v>
      </c>
      <c r="K7" s="57">
        <f>'MOE in TANF Non-Assistance'!K7+'MOE SSP Non-Assistance'!K7</f>
        <v>0</v>
      </c>
      <c r="L7" s="57">
        <f>'MOE in TANF Non-Assistance'!L7+'MOE SSP Non-Assistance'!L7</f>
        <v>1927079</v>
      </c>
      <c r="M7" s="57">
        <f>'MOE in TANF Non-Assistance'!M7+'MOE SSP Non-Assistance'!M7</f>
        <v>159468</v>
      </c>
      <c r="N7" s="130"/>
      <c r="O7" s="57">
        <f>'MOE in TANF Non-Assistance'!O7+'MOE SSP Non-Assistance'!O7</f>
        <v>0</v>
      </c>
      <c r="Q7" s="29"/>
    </row>
    <row r="8" spans="1:17">
      <c r="A8" s="18" t="s">
        <v>13</v>
      </c>
      <c r="B8" s="57">
        <f>'MOE in TANF Non-Assistance'!B8+'MOE SSP Non-Assistance'!B8</f>
        <v>123347209</v>
      </c>
      <c r="C8" s="57">
        <f>'MOE in TANF Non-Assistance'!C8+'MOE SSP Non-Assistance'!C8</f>
        <v>1110900</v>
      </c>
      <c r="D8" s="57">
        <f>'MOE in TANF Non-Assistance'!D8+'MOE SSP Non-Assistance'!D8</f>
        <v>10032936</v>
      </c>
      <c r="E8" s="57">
        <f>'MOE in TANF Non-Assistance'!E8+'MOE SSP Non-Assistance'!E8</f>
        <v>0</v>
      </c>
      <c r="F8" s="57">
        <f>'MOE in TANF Non-Assistance'!F8+'MOE SSP Non-Assistance'!F8</f>
        <v>0</v>
      </c>
      <c r="G8" s="57">
        <f>'MOE in TANF Non-Assistance'!G8+'MOE SSP Non-Assistance'!G8</f>
        <v>0</v>
      </c>
      <c r="H8" s="57">
        <f>'MOE in TANF Non-Assistance'!H8+'MOE SSP Non-Assistance'!H8</f>
        <v>0</v>
      </c>
      <c r="I8" s="57">
        <f>'MOE in TANF Non-Assistance'!I8+'MOE SSP Non-Assistance'!I8</f>
        <v>19682048</v>
      </c>
      <c r="J8" s="57">
        <f>'MOE in TANF Non-Assistance'!J8+'MOE SSP Non-Assistance'!J8</f>
        <v>0</v>
      </c>
      <c r="K8" s="57">
        <f>'MOE in TANF Non-Assistance'!K8+'MOE SSP Non-Assistance'!K8</f>
        <v>0</v>
      </c>
      <c r="L8" s="57">
        <f>'MOE in TANF Non-Assistance'!L8+'MOE SSP Non-Assistance'!L8</f>
        <v>16901311</v>
      </c>
      <c r="M8" s="57">
        <f>'MOE in TANF Non-Assistance'!M8+'MOE SSP Non-Assistance'!M8</f>
        <v>491843</v>
      </c>
      <c r="N8" s="130"/>
      <c r="O8" s="57">
        <f>'MOE in TANF Non-Assistance'!O8+'MOE SSP Non-Assistance'!O8</f>
        <v>75128171</v>
      </c>
      <c r="Q8" s="29"/>
    </row>
    <row r="9" spans="1:17">
      <c r="A9" s="18" t="s">
        <v>14</v>
      </c>
      <c r="B9" s="57">
        <f>'MOE in TANF Non-Assistance'!B9+'MOE SSP Non-Assistance'!B9</f>
        <v>97950041</v>
      </c>
      <c r="C9" s="57">
        <f>'MOE in TANF Non-Assistance'!C9+'MOE SSP Non-Assistance'!C9</f>
        <v>57600</v>
      </c>
      <c r="D9" s="57">
        <f>'MOE in TANF Non-Assistance'!D9+'MOE SSP Non-Assistance'!D9</f>
        <v>1886541</v>
      </c>
      <c r="E9" s="57">
        <f>'MOE in TANF Non-Assistance'!E9+'MOE SSP Non-Assistance'!E9</f>
        <v>651400</v>
      </c>
      <c r="F9" s="57">
        <f>'MOE in TANF Non-Assistance'!F9+'MOE SSP Non-Assistance'!F9</f>
        <v>0</v>
      </c>
      <c r="G9" s="57">
        <f>'MOE in TANF Non-Assistance'!G9+'MOE SSP Non-Assistance'!G9</f>
        <v>0</v>
      </c>
      <c r="H9" s="57">
        <f>'MOE in TANF Non-Assistance'!H9+'MOE SSP Non-Assistance'!H9</f>
        <v>0</v>
      </c>
      <c r="I9" s="57">
        <f>'MOE in TANF Non-Assistance'!I9+'MOE SSP Non-Assistance'!I9</f>
        <v>0</v>
      </c>
      <c r="J9" s="57">
        <f>'MOE in TANF Non-Assistance'!J9+'MOE SSP Non-Assistance'!J9</f>
        <v>92704500</v>
      </c>
      <c r="K9" s="57">
        <f>'MOE in TANF Non-Assistance'!K9+'MOE SSP Non-Assistance'!K9</f>
        <v>0</v>
      </c>
      <c r="L9" s="57">
        <f>'MOE in TANF Non-Assistance'!L9+'MOE SSP Non-Assistance'!L9</f>
        <v>2650000</v>
      </c>
      <c r="M9" s="57">
        <f>'MOE in TANF Non-Assistance'!M9+'MOE SSP Non-Assistance'!M9</f>
        <v>0</v>
      </c>
      <c r="N9" s="130"/>
      <c r="O9" s="57">
        <f>'MOE in TANF Non-Assistance'!O9+'MOE SSP Non-Assistance'!O9</f>
        <v>0</v>
      </c>
      <c r="Q9" s="29"/>
    </row>
    <row r="10" spans="1:17">
      <c r="A10" s="18" t="s">
        <v>15</v>
      </c>
      <c r="B10" s="57">
        <f>'MOE in TANF Non-Assistance'!B10+'MOE SSP Non-Assistance'!B10</f>
        <v>1081994643</v>
      </c>
      <c r="C10" s="57">
        <f>'MOE in TANF Non-Assistance'!C10+'MOE SSP Non-Assistance'!C10</f>
        <v>8001198</v>
      </c>
      <c r="D10" s="57">
        <f>'MOE in TANF Non-Assistance'!D10+'MOE SSP Non-Assistance'!D10</f>
        <v>680135707</v>
      </c>
      <c r="E10" s="57">
        <f>'MOE in TANF Non-Assistance'!E10+'MOE SSP Non-Assistance'!E10</f>
        <v>6371352</v>
      </c>
      <c r="F10" s="57">
        <f>'MOE in TANF Non-Assistance'!F10+'MOE SSP Non-Assistance'!F10</f>
        <v>0</v>
      </c>
      <c r="G10" s="57">
        <f>'MOE in TANF Non-Assistance'!G10+'MOE SSP Non-Assistance'!G10</f>
        <v>0</v>
      </c>
      <c r="H10" s="57">
        <f>'MOE in TANF Non-Assistance'!H10+'MOE SSP Non-Assistance'!H10</f>
        <v>0</v>
      </c>
      <c r="I10" s="57">
        <f>'MOE in TANF Non-Assistance'!I10+'MOE SSP Non-Assistance'!I10</f>
        <v>423162</v>
      </c>
      <c r="J10" s="57">
        <f>'MOE in TANF Non-Assistance'!J10+'MOE SSP Non-Assistance'!J10</f>
        <v>6330924</v>
      </c>
      <c r="K10" s="57">
        <f>'MOE in TANF Non-Assistance'!K10+'MOE SSP Non-Assistance'!K10</f>
        <v>482458</v>
      </c>
      <c r="L10" s="57">
        <f>'MOE in TANF Non-Assistance'!L10+'MOE SSP Non-Assistance'!L10</f>
        <v>252026502</v>
      </c>
      <c r="M10" s="57">
        <f>'MOE in TANF Non-Assistance'!M10+'MOE SSP Non-Assistance'!M10</f>
        <v>3449142</v>
      </c>
      <c r="N10" s="130"/>
      <c r="O10" s="57">
        <f>'MOE in TANF Non-Assistance'!O10+'MOE SSP Non-Assistance'!O10</f>
        <v>124774198</v>
      </c>
      <c r="Q10" s="29"/>
    </row>
    <row r="11" spans="1:17">
      <c r="A11" s="18" t="s">
        <v>16</v>
      </c>
      <c r="B11" s="57">
        <f>'MOE in TANF Non-Assistance'!B11+'MOE SSP Non-Assistance'!B11</f>
        <v>121715681</v>
      </c>
      <c r="C11" s="57">
        <f>'MOE in TANF Non-Assistance'!C11+'MOE SSP Non-Assistance'!C11</f>
        <v>114885</v>
      </c>
      <c r="D11" s="57">
        <f>'MOE in TANF Non-Assistance'!D11+'MOE SSP Non-Assistance'!D11</f>
        <v>8336</v>
      </c>
      <c r="E11" s="57">
        <f>'MOE in TANF Non-Assistance'!E11+'MOE SSP Non-Assistance'!E11</f>
        <v>73598</v>
      </c>
      <c r="F11" s="57">
        <f>'MOE in TANF Non-Assistance'!F11+'MOE SSP Non-Assistance'!F11</f>
        <v>0</v>
      </c>
      <c r="G11" s="57">
        <f>'MOE in TANF Non-Assistance'!G11+'MOE SSP Non-Assistance'!G11</f>
        <v>0</v>
      </c>
      <c r="H11" s="57">
        <f>'MOE in TANF Non-Assistance'!H11+'MOE SSP Non-Assistance'!H11</f>
        <v>3344333</v>
      </c>
      <c r="I11" s="57">
        <f>'MOE in TANF Non-Assistance'!I11+'MOE SSP Non-Assistance'!I11</f>
        <v>311797</v>
      </c>
      <c r="J11" s="57">
        <f>'MOE in TANF Non-Assistance'!J11+'MOE SSP Non-Assistance'!J11</f>
        <v>1439</v>
      </c>
      <c r="K11" s="57">
        <f>'MOE in TANF Non-Assistance'!K11+'MOE SSP Non-Assistance'!K11</f>
        <v>296</v>
      </c>
      <c r="L11" s="57">
        <f>'MOE in TANF Non-Assistance'!L11+'MOE SSP Non-Assistance'!L11</f>
        <v>3692882</v>
      </c>
      <c r="M11" s="57">
        <f>'MOE in TANF Non-Assistance'!M11+'MOE SSP Non-Assistance'!M11</f>
        <v>310319</v>
      </c>
      <c r="N11" s="130"/>
      <c r="O11" s="57">
        <f>'MOE in TANF Non-Assistance'!O11+'MOE SSP Non-Assistance'!O11</f>
        <v>113857796</v>
      </c>
      <c r="Q11" s="29"/>
    </row>
    <row r="12" spans="1:17">
      <c r="A12" s="18" t="s">
        <v>17</v>
      </c>
      <c r="B12" s="57">
        <f>'MOE in TANF Non-Assistance'!B12+'MOE SSP Non-Assistance'!B12</f>
        <v>149616578</v>
      </c>
      <c r="C12" s="57">
        <f>'MOE in TANF Non-Assistance'!C12+'MOE SSP Non-Assistance'!C12</f>
        <v>16786686</v>
      </c>
      <c r="D12" s="57">
        <f>'MOE in TANF Non-Assistance'!D12+'MOE SSP Non-Assistance'!D12</f>
        <v>33072410</v>
      </c>
      <c r="E12" s="57">
        <f>'MOE in TANF Non-Assistance'!E12+'MOE SSP Non-Assistance'!E12</f>
        <v>2174031</v>
      </c>
      <c r="F12" s="57">
        <f>'MOE in TANF Non-Assistance'!F12+'MOE SSP Non-Assistance'!F12</f>
        <v>0</v>
      </c>
      <c r="G12" s="57">
        <f>'MOE in TANF Non-Assistance'!G12+'MOE SSP Non-Assistance'!G12</f>
        <v>0</v>
      </c>
      <c r="H12" s="57">
        <f>'MOE in TANF Non-Assistance'!H12+'MOE SSP Non-Assistance'!H12</f>
        <v>0</v>
      </c>
      <c r="I12" s="57">
        <f>'MOE in TANF Non-Assistance'!I12+'MOE SSP Non-Assistance'!I12</f>
        <v>0</v>
      </c>
      <c r="J12" s="57">
        <f>'MOE in TANF Non-Assistance'!J12+'MOE SSP Non-Assistance'!J12</f>
        <v>0</v>
      </c>
      <c r="K12" s="57">
        <f>'MOE in TANF Non-Assistance'!K12+'MOE SSP Non-Assistance'!K12</f>
        <v>298128</v>
      </c>
      <c r="L12" s="57">
        <f>'MOE in TANF Non-Assistance'!L12+'MOE SSP Non-Assistance'!L12</f>
        <v>17597065</v>
      </c>
      <c r="M12" s="57">
        <f>'MOE in TANF Non-Assistance'!M12+'MOE SSP Non-Assistance'!M12</f>
        <v>415787</v>
      </c>
      <c r="N12" s="130"/>
      <c r="O12" s="57">
        <f>'MOE in TANF Non-Assistance'!O12+'MOE SSP Non-Assistance'!O12</f>
        <v>79272471</v>
      </c>
      <c r="Q12" s="29"/>
    </row>
    <row r="13" spans="1:17">
      <c r="A13" s="18" t="s">
        <v>18</v>
      </c>
      <c r="B13" s="57">
        <f>'MOE in TANF Non-Assistance'!B13+'MOE SSP Non-Assistance'!B13</f>
        <v>41905763</v>
      </c>
      <c r="C13" s="57">
        <f>'MOE in TANF Non-Assistance'!C13+'MOE SSP Non-Assistance'!C13</f>
        <v>1171433</v>
      </c>
      <c r="D13" s="57">
        <f>'MOE in TANF Non-Assistance'!D13+'MOE SSP Non-Assistance'!D13</f>
        <v>23934550</v>
      </c>
      <c r="E13" s="57">
        <f>'MOE in TANF Non-Assistance'!E13+'MOE SSP Non-Assistance'!E13</f>
        <v>0</v>
      </c>
      <c r="F13" s="57">
        <f>'MOE in TANF Non-Assistance'!F13+'MOE SSP Non-Assistance'!F13</f>
        <v>0</v>
      </c>
      <c r="G13" s="57">
        <f>'MOE in TANF Non-Assistance'!G13+'MOE SSP Non-Assistance'!G13</f>
        <v>0</v>
      </c>
      <c r="H13" s="57">
        <f>'MOE in TANF Non-Assistance'!H13+'MOE SSP Non-Assistance'!H13</f>
        <v>0</v>
      </c>
      <c r="I13" s="57">
        <f>'MOE in TANF Non-Assistance'!I13+'MOE SSP Non-Assistance'!I13</f>
        <v>1903946</v>
      </c>
      <c r="J13" s="57">
        <f>'MOE in TANF Non-Assistance'!J13+'MOE SSP Non-Assistance'!J13</f>
        <v>0</v>
      </c>
      <c r="K13" s="57">
        <f>'MOE in TANF Non-Assistance'!K13+'MOE SSP Non-Assistance'!K13</f>
        <v>0</v>
      </c>
      <c r="L13" s="57">
        <f>'MOE in TANF Non-Assistance'!L13+'MOE SSP Non-Assistance'!L13</f>
        <v>5826360</v>
      </c>
      <c r="M13" s="57">
        <f>'MOE in TANF Non-Assistance'!M13+'MOE SSP Non-Assistance'!M13</f>
        <v>0</v>
      </c>
      <c r="N13" s="130"/>
      <c r="O13" s="57">
        <f>'MOE in TANF Non-Assistance'!O13+'MOE SSP Non-Assistance'!O13</f>
        <v>9069474</v>
      </c>
      <c r="Q13" s="29"/>
    </row>
    <row r="14" spans="1:17">
      <c r="A14" s="18" t="s">
        <v>19</v>
      </c>
      <c r="B14" s="57">
        <f>'MOE in TANF Non-Assistance'!B14+'MOE SSP Non-Assistance'!B14</f>
        <v>73133645</v>
      </c>
      <c r="C14" s="57">
        <f>'MOE in TANF Non-Assistance'!C14+'MOE SSP Non-Assistance'!C14</f>
        <v>6434234</v>
      </c>
      <c r="D14" s="57">
        <f>'MOE in TANF Non-Assistance'!D14+'MOE SSP Non-Assistance'!D14</f>
        <v>22143865</v>
      </c>
      <c r="E14" s="57">
        <f>'MOE in TANF Non-Assistance'!E14+'MOE SSP Non-Assistance'!E14</f>
        <v>0</v>
      </c>
      <c r="F14" s="57">
        <f>'MOE in TANF Non-Assistance'!F14+'MOE SSP Non-Assistance'!F14</f>
        <v>0</v>
      </c>
      <c r="G14" s="57">
        <f>'MOE in TANF Non-Assistance'!G14+'MOE SSP Non-Assistance'!G14</f>
        <v>15000000</v>
      </c>
      <c r="H14" s="57">
        <f>'MOE in TANF Non-Assistance'!H14+'MOE SSP Non-Assistance'!H14</f>
        <v>0</v>
      </c>
      <c r="I14" s="57">
        <f>'MOE in TANF Non-Assistance'!I14+'MOE SSP Non-Assistance'!I14</f>
        <v>4692733</v>
      </c>
      <c r="J14" s="57">
        <f>'MOE in TANF Non-Assistance'!J14+'MOE SSP Non-Assistance'!J14</f>
        <v>0</v>
      </c>
      <c r="K14" s="57">
        <f>'MOE in TANF Non-Assistance'!K14+'MOE SSP Non-Assistance'!K14</f>
        <v>0</v>
      </c>
      <c r="L14" s="57">
        <f>'MOE in TANF Non-Assistance'!L14+'MOE SSP Non-Assistance'!L14</f>
        <v>0</v>
      </c>
      <c r="M14" s="57">
        <f>'MOE in TANF Non-Assistance'!M14+'MOE SSP Non-Assistance'!M14</f>
        <v>0</v>
      </c>
      <c r="N14" s="130"/>
      <c r="O14" s="57">
        <f>'MOE in TANF Non-Assistance'!O14+'MOE SSP Non-Assistance'!O14</f>
        <v>24862813</v>
      </c>
      <c r="Q14" s="29"/>
    </row>
    <row r="15" spans="1:17">
      <c r="A15" s="18" t="s">
        <v>20</v>
      </c>
      <c r="B15" s="57">
        <f>'MOE in TANF Non-Assistance'!B15+'MOE SSP Non-Assistance'!B15</f>
        <v>278008754</v>
      </c>
      <c r="C15" s="57">
        <f>'MOE in TANF Non-Assistance'!C15+'MOE SSP Non-Assistance'!C15</f>
        <v>0</v>
      </c>
      <c r="D15" s="57">
        <f>'MOE in TANF Non-Assistance'!D15+'MOE SSP Non-Assistance'!D15</f>
        <v>128925050</v>
      </c>
      <c r="E15" s="57">
        <f>'MOE in TANF Non-Assistance'!E15+'MOE SSP Non-Assistance'!E15</f>
        <v>0</v>
      </c>
      <c r="F15" s="57">
        <f>'MOE in TANF Non-Assistance'!F15+'MOE SSP Non-Assistance'!F15</f>
        <v>0</v>
      </c>
      <c r="G15" s="57">
        <f>'MOE in TANF Non-Assistance'!G15+'MOE SSP Non-Assistance'!G15</f>
        <v>0</v>
      </c>
      <c r="H15" s="57">
        <f>'MOE in TANF Non-Assistance'!H15+'MOE SSP Non-Assistance'!H15</f>
        <v>0</v>
      </c>
      <c r="I15" s="57">
        <f>'MOE in TANF Non-Assistance'!I15+'MOE SSP Non-Assistance'!I15</f>
        <v>0</v>
      </c>
      <c r="J15" s="57">
        <f>'MOE in TANF Non-Assistance'!J15+'MOE SSP Non-Assistance'!J15</f>
        <v>3600000</v>
      </c>
      <c r="K15" s="57">
        <f>'MOE in TANF Non-Assistance'!K15+'MOE SSP Non-Assistance'!K15</f>
        <v>0</v>
      </c>
      <c r="L15" s="57">
        <f>'MOE in TANF Non-Assistance'!L15+'MOE SSP Non-Assistance'!L15</f>
        <v>10948700</v>
      </c>
      <c r="M15" s="57">
        <f>'MOE in TANF Non-Assistance'!M15+'MOE SSP Non-Assistance'!M15</f>
        <v>4289693</v>
      </c>
      <c r="N15" s="130"/>
      <c r="O15" s="57">
        <f>'MOE in TANF Non-Assistance'!O15+'MOE SSP Non-Assistance'!O15</f>
        <v>130245311</v>
      </c>
      <c r="Q15" s="29"/>
    </row>
    <row r="16" spans="1:17">
      <c r="A16" s="18" t="s">
        <v>21</v>
      </c>
      <c r="B16" s="57">
        <f>'MOE in TANF Non-Assistance'!B16+'MOE SSP Non-Assistance'!B16</f>
        <v>147729451</v>
      </c>
      <c r="C16" s="57">
        <f>'MOE in TANF Non-Assistance'!C16+'MOE SSP Non-Assistance'!C16</f>
        <v>1043266</v>
      </c>
      <c r="D16" s="57">
        <f>'MOE in TANF Non-Assistance'!D16+'MOE SSP Non-Assistance'!D16</f>
        <v>0</v>
      </c>
      <c r="E16" s="57">
        <f>'MOE in TANF Non-Assistance'!E16+'MOE SSP Non-Assistance'!E16</f>
        <v>1256129</v>
      </c>
      <c r="F16" s="57">
        <f>'MOE in TANF Non-Assistance'!F16+'MOE SSP Non-Assistance'!F16</f>
        <v>0</v>
      </c>
      <c r="G16" s="57">
        <f>'MOE in TANF Non-Assistance'!G16+'MOE SSP Non-Assistance'!G16</f>
        <v>0</v>
      </c>
      <c r="H16" s="57">
        <f>'MOE in TANF Non-Assistance'!H16+'MOE SSP Non-Assistance'!H16</f>
        <v>0</v>
      </c>
      <c r="I16" s="57">
        <f>'MOE in TANF Non-Assistance'!I16+'MOE SSP Non-Assistance'!I16</f>
        <v>0</v>
      </c>
      <c r="J16" s="57">
        <f>'MOE in TANF Non-Assistance'!J16+'MOE SSP Non-Assistance'!J16</f>
        <v>0</v>
      </c>
      <c r="K16" s="57">
        <f>'MOE in TANF Non-Assistance'!K16+'MOE SSP Non-Assistance'!K16</f>
        <v>991219</v>
      </c>
      <c r="L16" s="57">
        <f>'MOE in TANF Non-Assistance'!L16+'MOE SSP Non-Assistance'!L16</f>
        <v>3188006</v>
      </c>
      <c r="M16" s="57">
        <f>'MOE in TANF Non-Assistance'!M16+'MOE SSP Non-Assistance'!M16</f>
        <v>292233</v>
      </c>
      <c r="N16" s="130"/>
      <c r="O16" s="57">
        <f>'MOE in TANF Non-Assistance'!O16+'MOE SSP Non-Assistance'!O16</f>
        <v>140958598</v>
      </c>
      <c r="Q16" s="29"/>
    </row>
    <row r="17" spans="1:17">
      <c r="A17" s="18" t="s">
        <v>22</v>
      </c>
      <c r="B17" s="57">
        <f>'MOE in TANF Non-Assistance'!B17+'MOE SSP Non-Assistance'!B17</f>
        <v>150466410</v>
      </c>
      <c r="C17" s="57">
        <f>'MOE in TANF Non-Assistance'!C17+'MOE SSP Non-Assistance'!C17</f>
        <v>89904392</v>
      </c>
      <c r="D17" s="57">
        <f>'MOE in TANF Non-Assistance'!D17+'MOE SSP Non-Assistance'!D17</f>
        <v>10294518</v>
      </c>
      <c r="E17" s="57">
        <f>'MOE in TANF Non-Assistance'!E17+'MOE SSP Non-Assistance'!E17</f>
        <v>1133591</v>
      </c>
      <c r="F17" s="57">
        <f>'MOE in TANF Non-Assistance'!F17+'MOE SSP Non-Assistance'!F17</f>
        <v>0</v>
      </c>
      <c r="G17" s="57">
        <f>'MOE in TANF Non-Assistance'!G17+'MOE SSP Non-Assistance'!G17</f>
        <v>0</v>
      </c>
      <c r="H17" s="57">
        <f>'MOE in TANF Non-Assistance'!H17+'MOE SSP Non-Assistance'!H17</f>
        <v>0</v>
      </c>
      <c r="I17" s="57">
        <f>'MOE in TANF Non-Assistance'!I17+'MOE SSP Non-Assistance'!I17</f>
        <v>5667448</v>
      </c>
      <c r="J17" s="57">
        <f>'MOE in TANF Non-Assistance'!J17+'MOE SSP Non-Assistance'!J17</f>
        <v>5023888</v>
      </c>
      <c r="K17" s="57">
        <f>'MOE in TANF Non-Assistance'!K17+'MOE SSP Non-Assistance'!K17</f>
        <v>1545160</v>
      </c>
      <c r="L17" s="57">
        <f>'MOE in TANF Non-Assistance'!L17+'MOE SSP Non-Assistance'!L17</f>
        <v>6299902</v>
      </c>
      <c r="M17" s="57">
        <f>'MOE in TANF Non-Assistance'!M17+'MOE SSP Non-Assistance'!M17</f>
        <v>574669</v>
      </c>
      <c r="N17" s="130"/>
      <c r="O17" s="57">
        <f>'MOE in TANF Non-Assistance'!O17+'MOE SSP Non-Assistance'!O17</f>
        <v>30022842</v>
      </c>
      <c r="Q17" s="29"/>
    </row>
    <row r="18" spans="1:17">
      <c r="A18" s="18" t="s">
        <v>23</v>
      </c>
      <c r="B18" s="57">
        <f>'MOE in TANF Non-Assistance'!B18+'MOE SSP Non-Assistance'!B18</f>
        <v>6450718</v>
      </c>
      <c r="C18" s="57">
        <f>'MOE in TANF Non-Assistance'!C18+'MOE SSP Non-Assistance'!C18</f>
        <v>1544682</v>
      </c>
      <c r="D18" s="57">
        <f>'MOE in TANF Non-Assistance'!D18+'MOE SSP Non-Assistance'!D18</f>
        <v>1175820</v>
      </c>
      <c r="E18" s="57">
        <f>'MOE in TANF Non-Assistance'!E18+'MOE SSP Non-Assistance'!E18</f>
        <v>153813</v>
      </c>
      <c r="F18" s="57">
        <f>'MOE in TANF Non-Assistance'!F18+'MOE SSP Non-Assistance'!F18</f>
        <v>0</v>
      </c>
      <c r="G18" s="57">
        <f>'MOE in TANF Non-Assistance'!G18+'MOE SSP Non-Assistance'!G18</f>
        <v>0</v>
      </c>
      <c r="H18" s="57">
        <f>'MOE in TANF Non-Assistance'!H18+'MOE SSP Non-Assistance'!H18</f>
        <v>0</v>
      </c>
      <c r="I18" s="57">
        <f>'MOE in TANF Non-Assistance'!I18+'MOE SSP Non-Assistance'!I18</f>
        <v>576831</v>
      </c>
      <c r="J18" s="57">
        <f>'MOE in TANF Non-Assistance'!J18+'MOE SSP Non-Assistance'!J18</f>
        <v>0</v>
      </c>
      <c r="K18" s="57">
        <f>'MOE in TANF Non-Assistance'!K18+'MOE SSP Non-Assistance'!K18</f>
        <v>0</v>
      </c>
      <c r="L18" s="57">
        <f>'MOE in TANF Non-Assistance'!L18+'MOE SSP Non-Assistance'!L18</f>
        <v>878020</v>
      </c>
      <c r="M18" s="57">
        <f>'MOE in TANF Non-Assistance'!M18+'MOE SSP Non-Assistance'!M18</f>
        <v>61804</v>
      </c>
      <c r="N18" s="130"/>
      <c r="O18" s="57">
        <f>'MOE in TANF Non-Assistance'!O18+'MOE SSP Non-Assistance'!O18</f>
        <v>2059748</v>
      </c>
      <c r="Q18" s="29"/>
    </row>
    <row r="19" spans="1:17">
      <c r="A19" s="18" t="s">
        <v>24</v>
      </c>
      <c r="B19" s="57">
        <f>'MOE in TANF Non-Assistance'!B19+'MOE SSP Non-Assistance'!B19</f>
        <v>562323573</v>
      </c>
      <c r="C19" s="57">
        <f>'MOE in TANF Non-Assistance'!C19+'MOE SSP Non-Assistance'!C19</f>
        <v>6066682</v>
      </c>
      <c r="D19" s="57">
        <f>'MOE in TANF Non-Assistance'!D19+'MOE SSP Non-Assistance'!D19</f>
        <v>477419704</v>
      </c>
      <c r="E19" s="57">
        <f>'MOE in TANF Non-Assistance'!E19+'MOE SSP Non-Assistance'!E19</f>
        <v>21715</v>
      </c>
      <c r="F19" s="57">
        <f>'MOE in TANF Non-Assistance'!F19+'MOE SSP Non-Assistance'!F19</f>
        <v>0</v>
      </c>
      <c r="G19" s="57">
        <f>'MOE in TANF Non-Assistance'!G19+'MOE SSP Non-Assistance'!G19</f>
        <v>0</v>
      </c>
      <c r="H19" s="57">
        <f>'MOE in TANF Non-Assistance'!H19+'MOE SSP Non-Assistance'!H19</f>
        <v>0</v>
      </c>
      <c r="I19" s="57">
        <f>'MOE in TANF Non-Assistance'!I19+'MOE SSP Non-Assistance'!I19</f>
        <v>0</v>
      </c>
      <c r="J19" s="57">
        <f>'MOE in TANF Non-Assistance'!J19+'MOE SSP Non-Assistance'!J19</f>
        <v>0</v>
      </c>
      <c r="K19" s="57">
        <f>'MOE in TANF Non-Assistance'!K19+'MOE SSP Non-Assistance'!K19</f>
        <v>0</v>
      </c>
      <c r="L19" s="57">
        <f>'MOE in TANF Non-Assistance'!L19+'MOE SSP Non-Assistance'!L19</f>
        <v>6011296</v>
      </c>
      <c r="M19" s="57">
        <f>'MOE in TANF Non-Assistance'!M19+'MOE SSP Non-Assistance'!M19</f>
        <v>412767</v>
      </c>
      <c r="N19" s="130"/>
      <c r="O19" s="57">
        <f>'MOE in TANF Non-Assistance'!O19+'MOE SSP Non-Assistance'!O19</f>
        <v>72391409</v>
      </c>
      <c r="Q19" s="29"/>
    </row>
    <row r="20" spans="1:17">
      <c r="A20" s="18" t="s">
        <v>25</v>
      </c>
      <c r="B20" s="57">
        <f>'MOE in TANF Non-Assistance'!B20+'MOE SSP Non-Assistance'!B20</f>
        <v>112492041</v>
      </c>
      <c r="C20" s="57">
        <f>'MOE in TANF Non-Assistance'!C20+'MOE SSP Non-Assistance'!C20</f>
        <v>4725567</v>
      </c>
      <c r="D20" s="57">
        <f>'MOE in TANF Non-Assistance'!D20+'MOE SSP Non-Assistance'!D20</f>
        <v>15356947</v>
      </c>
      <c r="E20" s="57">
        <f>'MOE in TANF Non-Assistance'!E20+'MOE SSP Non-Assistance'!E20</f>
        <v>0</v>
      </c>
      <c r="F20" s="57">
        <f>'MOE in TANF Non-Assistance'!F20+'MOE SSP Non-Assistance'!F20</f>
        <v>0</v>
      </c>
      <c r="G20" s="57">
        <f>'MOE in TANF Non-Assistance'!G20+'MOE SSP Non-Assistance'!G20</f>
        <v>32030790</v>
      </c>
      <c r="H20" s="57">
        <f>'MOE in TANF Non-Assistance'!H20+'MOE SSP Non-Assistance'!H20</f>
        <v>0</v>
      </c>
      <c r="I20" s="57">
        <f>'MOE in TANF Non-Assistance'!I20+'MOE SSP Non-Assistance'!I20</f>
        <v>0</v>
      </c>
      <c r="J20" s="57">
        <f>'MOE in TANF Non-Assistance'!J20+'MOE SSP Non-Assistance'!J20</f>
        <v>0</v>
      </c>
      <c r="K20" s="57">
        <f>'MOE in TANF Non-Assistance'!K20+'MOE SSP Non-Assistance'!K20</f>
        <v>0</v>
      </c>
      <c r="L20" s="57">
        <f>'MOE in TANF Non-Assistance'!L20+'MOE SSP Non-Assistance'!L20</f>
        <v>0</v>
      </c>
      <c r="M20" s="57">
        <f>'MOE in TANF Non-Assistance'!M20+'MOE SSP Non-Assistance'!M20</f>
        <v>0</v>
      </c>
      <c r="N20" s="130"/>
      <c r="O20" s="57">
        <f>'MOE in TANF Non-Assistance'!O20+'MOE SSP Non-Assistance'!O20</f>
        <v>60378737</v>
      </c>
      <c r="Q20" s="29"/>
    </row>
    <row r="21" spans="1:17">
      <c r="A21" s="18" t="s">
        <v>26</v>
      </c>
      <c r="B21" s="57">
        <f>'MOE in TANF Non-Assistance'!B21+'MOE SSP Non-Assistance'!B21</f>
        <v>35478320</v>
      </c>
      <c r="C21" s="57">
        <f>'MOE in TANF Non-Assistance'!C21+'MOE SSP Non-Assistance'!C21</f>
        <v>5548262</v>
      </c>
      <c r="D21" s="57">
        <f>'MOE in TANF Non-Assistance'!D21+'MOE SSP Non-Assistance'!D21</f>
        <v>12232133</v>
      </c>
      <c r="E21" s="57">
        <f>'MOE in TANF Non-Assistance'!E21+'MOE SSP Non-Assistance'!E21</f>
        <v>945708</v>
      </c>
      <c r="F21" s="57">
        <f>'MOE in TANF Non-Assistance'!F21+'MOE SSP Non-Assistance'!F21</f>
        <v>0</v>
      </c>
      <c r="G21" s="57">
        <f>'MOE in TANF Non-Assistance'!G21+'MOE SSP Non-Assistance'!G21</f>
        <v>13219115</v>
      </c>
      <c r="H21" s="57">
        <f>'MOE in TANF Non-Assistance'!H21+'MOE SSP Non-Assistance'!H21</f>
        <v>0</v>
      </c>
      <c r="I21" s="57">
        <f>'MOE in TANF Non-Assistance'!I21+'MOE SSP Non-Assistance'!I21</f>
        <v>0</v>
      </c>
      <c r="J21" s="57">
        <f>'MOE in TANF Non-Assistance'!J21+'MOE SSP Non-Assistance'!J21</f>
        <v>0</v>
      </c>
      <c r="K21" s="57">
        <f>'MOE in TANF Non-Assistance'!K21+'MOE SSP Non-Assistance'!K21</f>
        <v>0</v>
      </c>
      <c r="L21" s="57">
        <f>'MOE in TANF Non-Assistance'!L21+'MOE SSP Non-Assistance'!L21</f>
        <v>2974817</v>
      </c>
      <c r="M21" s="57">
        <f>'MOE in TANF Non-Assistance'!M21+'MOE SSP Non-Assistance'!M21</f>
        <v>558285</v>
      </c>
      <c r="N21" s="130"/>
      <c r="O21" s="57">
        <f>'MOE in TANF Non-Assistance'!O21+'MOE SSP Non-Assistance'!O21</f>
        <v>0</v>
      </c>
      <c r="Q21" s="29"/>
    </row>
    <row r="22" spans="1:17">
      <c r="A22" s="18" t="s">
        <v>27</v>
      </c>
      <c r="B22" s="57">
        <f>'MOE in TANF Non-Assistance'!B22+'MOE SSP Non-Assistance'!B22</f>
        <v>74834776</v>
      </c>
      <c r="C22" s="57">
        <f>'MOE in TANF Non-Assistance'!C22+'MOE SSP Non-Assistance'!C22</f>
        <v>0</v>
      </c>
      <c r="D22" s="57">
        <f>'MOE in TANF Non-Assistance'!D22+'MOE SSP Non-Assistance'!D22</f>
        <v>0</v>
      </c>
      <c r="E22" s="57">
        <f>'MOE in TANF Non-Assistance'!E22+'MOE SSP Non-Assistance'!E22</f>
        <v>0</v>
      </c>
      <c r="F22" s="57">
        <f>'MOE in TANF Non-Assistance'!F22+'MOE SSP Non-Assistance'!F22</f>
        <v>0</v>
      </c>
      <c r="G22" s="57">
        <f>'MOE in TANF Non-Assistance'!G22+'MOE SSP Non-Assistance'!G22</f>
        <v>56608176</v>
      </c>
      <c r="H22" s="57">
        <f>'MOE in TANF Non-Assistance'!H22+'MOE SSP Non-Assistance'!H22</f>
        <v>0</v>
      </c>
      <c r="I22" s="57">
        <f>'MOE in TANF Non-Assistance'!I22+'MOE SSP Non-Assistance'!I22</f>
        <v>0</v>
      </c>
      <c r="J22" s="57">
        <f>'MOE in TANF Non-Assistance'!J22+'MOE SSP Non-Assistance'!J22</f>
        <v>0</v>
      </c>
      <c r="K22" s="57">
        <f>'MOE in TANF Non-Assistance'!K22+'MOE SSP Non-Assistance'!K22</f>
        <v>0</v>
      </c>
      <c r="L22" s="57">
        <f>'MOE in TANF Non-Assistance'!L22+'MOE SSP Non-Assistance'!L22</f>
        <v>0</v>
      </c>
      <c r="M22" s="57">
        <f>'MOE in TANF Non-Assistance'!M22+'MOE SSP Non-Assistance'!M22</f>
        <v>0</v>
      </c>
      <c r="N22" s="130"/>
      <c r="O22" s="57">
        <f>'MOE in TANF Non-Assistance'!O22+'MOE SSP Non-Assistance'!O22</f>
        <v>18226600</v>
      </c>
      <c r="Q22" s="29"/>
    </row>
    <row r="23" spans="1:17">
      <c r="A23" s="18" t="s">
        <v>28</v>
      </c>
      <c r="B23" s="57">
        <f>'MOE in TANF Non-Assistance'!B23+'MOE SSP Non-Assistance'!B23</f>
        <v>29878861</v>
      </c>
      <c r="C23" s="57">
        <f>'MOE in TANF Non-Assistance'!C23+'MOE SSP Non-Assistance'!C23</f>
        <v>13480792</v>
      </c>
      <c r="D23" s="57">
        <f>'MOE in TANF Non-Assistance'!D23+'MOE SSP Non-Assistance'!D23</f>
        <v>1485849</v>
      </c>
      <c r="E23" s="57">
        <f>'MOE in TANF Non-Assistance'!E23+'MOE SSP Non-Assistance'!E23</f>
        <v>898600</v>
      </c>
      <c r="F23" s="57">
        <f>'MOE in TANF Non-Assistance'!F23+'MOE SSP Non-Assistance'!F23</f>
        <v>0</v>
      </c>
      <c r="G23" s="57">
        <f>'MOE in TANF Non-Assistance'!G23+'MOE SSP Non-Assistance'!G23</f>
        <v>0</v>
      </c>
      <c r="H23" s="57">
        <f>'MOE in TANF Non-Assistance'!H23+'MOE SSP Non-Assistance'!H23</f>
        <v>0</v>
      </c>
      <c r="I23" s="57">
        <f>'MOE in TANF Non-Assistance'!I23+'MOE SSP Non-Assistance'!I23</f>
        <v>0</v>
      </c>
      <c r="J23" s="57">
        <f>'MOE in TANF Non-Assistance'!J23+'MOE SSP Non-Assistance'!J23</f>
        <v>0</v>
      </c>
      <c r="K23" s="57">
        <f>'MOE in TANF Non-Assistance'!K23+'MOE SSP Non-Assistance'!K23</f>
        <v>0</v>
      </c>
      <c r="L23" s="57">
        <f>'MOE in TANF Non-Assistance'!L23+'MOE SSP Non-Assistance'!L23</f>
        <v>431540</v>
      </c>
      <c r="M23" s="57">
        <f>'MOE in TANF Non-Assistance'!M23+'MOE SSP Non-Assistance'!M23</f>
        <v>4109</v>
      </c>
      <c r="N23" s="130"/>
      <c r="O23" s="57">
        <f>'MOE in TANF Non-Assistance'!O23+'MOE SSP Non-Assistance'!O23</f>
        <v>13577971</v>
      </c>
      <c r="Q23" s="29"/>
    </row>
    <row r="24" spans="1:17">
      <c r="A24" s="18" t="s">
        <v>29</v>
      </c>
      <c r="B24" s="57">
        <f>'MOE in TANF Non-Assistance'!B24+'MOE SSP Non-Assistance'!B24</f>
        <v>72651846</v>
      </c>
      <c r="C24" s="57">
        <f>'MOE in TANF Non-Assistance'!C24+'MOE SSP Non-Assistance'!C24</f>
        <v>0</v>
      </c>
      <c r="D24" s="57">
        <f>'MOE in TANF Non-Assistance'!D24+'MOE SSP Non-Assistance'!D24</f>
        <v>5219488</v>
      </c>
      <c r="E24" s="57">
        <f>'MOE in TANF Non-Assistance'!E24+'MOE SSP Non-Assistance'!E24</f>
        <v>0</v>
      </c>
      <c r="F24" s="57">
        <f>'MOE in TANF Non-Assistance'!F24+'MOE SSP Non-Assistance'!F24</f>
        <v>0</v>
      </c>
      <c r="G24" s="57">
        <f>'MOE in TANF Non-Assistance'!G24+'MOE SSP Non-Assistance'!G24</f>
        <v>19876047</v>
      </c>
      <c r="H24" s="57">
        <f>'MOE in TANF Non-Assistance'!H24+'MOE SSP Non-Assistance'!H24</f>
        <v>0</v>
      </c>
      <c r="I24" s="57">
        <f>'MOE in TANF Non-Assistance'!I24+'MOE SSP Non-Assistance'!I24</f>
        <v>0</v>
      </c>
      <c r="J24" s="57">
        <f>'MOE in TANF Non-Assistance'!J24+'MOE SSP Non-Assistance'!J24</f>
        <v>46254212</v>
      </c>
      <c r="K24" s="57">
        <f>'MOE in TANF Non-Assistance'!K24+'MOE SSP Non-Assistance'!K24</f>
        <v>0</v>
      </c>
      <c r="L24" s="57">
        <f>'MOE in TANF Non-Assistance'!L24+'MOE SSP Non-Assistance'!L24</f>
        <v>42383</v>
      </c>
      <c r="M24" s="57">
        <f>'MOE in TANF Non-Assistance'!M24+'MOE SSP Non-Assistance'!M24</f>
        <v>0</v>
      </c>
      <c r="N24" s="130"/>
      <c r="O24" s="57">
        <f>'MOE in TANF Non-Assistance'!O24+'MOE SSP Non-Assistance'!O24</f>
        <v>1259716</v>
      </c>
      <c r="Q24" s="29"/>
    </row>
    <row r="25" spans="1:17">
      <c r="A25" s="18" t="s">
        <v>30</v>
      </c>
      <c r="B25" s="57">
        <f>'MOE in TANF Non-Assistance'!B25+'MOE SSP Non-Assistance'!B25</f>
        <v>6526026</v>
      </c>
      <c r="C25" s="57">
        <f>'MOE in TANF Non-Assistance'!C25+'MOE SSP Non-Assistance'!C25</f>
        <v>147565</v>
      </c>
      <c r="D25" s="57">
        <f>'MOE in TANF Non-Assistance'!D25+'MOE SSP Non-Assistance'!D25</f>
        <v>800385</v>
      </c>
      <c r="E25" s="57">
        <f>'MOE in TANF Non-Assistance'!E25+'MOE SSP Non-Assistance'!E25</f>
        <v>520470</v>
      </c>
      <c r="F25" s="57">
        <f>'MOE in TANF Non-Assistance'!F25+'MOE SSP Non-Assistance'!F25</f>
        <v>0</v>
      </c>
      <c r="G25" s="57">
        <f>'MOE in TANF Non-Assistance'!G25+'MOE SSP Non-Assistance'!G25</f>
        <v>0</v>
      </c>
      <c r="H25" s="57">
        <f>'MOE in TANF Non-Assistance'!H25+'MOE SSP Non-Assistance'!H25</f>
        <v>4610550</v>
      </c>
      <c r="I25" s="57">
        <f>'MOE in TANF Non-Assistance'!I25+'MOE SSP Non-Assistance'!I25</f>
        <v>447056</v>
      </c>
      <c r="J25" s="57">
        <f>'MOE in TANF Non-Assistance'!J25+'MOE SSP Non-Assistance'!J25</f>
        <v>0</v>
      </c>
      <c r="K25" s="57">
        <f>'MOE in TANF Non-Assistance'!K25+'MOE SSP Non-Assistance'!K25</f>
        <v>0</v>
      </c>
      <c r="L25" s="57">
        <f>'MOE in TANF Non-Assistance'!L25+'MOE SSP Non-Assistance'!L25</f>
        <v>0</v>
      </c>
      <c r="M25" s="57">
        <f>'MOE in TANF Non-Assistance'!M25+'MOE SSP Non-Assistance'!M25</f>
        <v>0</v>
      </c>
      <c r="N25" s="130"/>
      <c r="O25" s="57">
        <f>'MOE in TANF Non-Assistance'!O25+'MOE SSP Non-Assistance'!O25</f>
        <v>0</v>
      </c>
      <c r="Q25" s="29"/>
    </row>
    <row r="26" spans="1:17">
      <c r="A26" s="18" t="s">
        <v>31</v>
      </c>
      <c r="B26" s="57">
        <f>'MOE in TANF Non-Assistance'!B26+'MOE SSP Non-Assistance'!B26</f>
        <v>269390973</v>
      </c>
      <c r="C26" s="57">
        <f>'MOE in TANF Non-Assistance'!C26+'MOE SSP Non-Assistance'!C26</f>
        <v>1200000</v>
      </c>
      <c r="D26" s="57">
        <f>'MOE in TANF Non-Assistance'!D26+'MOE SSP Non-Assistance'!D26</f>
        <v>23267451</v>
      </c>
      <c r="E26" s="57">
        <f>'MOE in TANF Non-Assistance'!E26+'MOE SSP Non-Assistance'!E26</f>
        <v>0</v>
      </c>
      <c r="F26" s="57">
        <f>'MOE in TANF Non-Assistance'!F26+'MOE SSP Non-Assistance'!F26</f>
        <v>0</v>
      </c>
      <c r="G26" s="57">
        <f>'MOE in TANF Non-Assistance'!G26+'MOE SSP Non-Assistance'!G26</f>
        <v>124302769</v>
      </c>
      <c r="H26" s="57">
        <f>'MOE in TANF Non-Assistance'!H26+'MOE SSP Non-Assistance'!H26</f>
        <v>0</v>
      </c>
      <c r="I26" s="57">
        <f>'MOE in TANF Non-Assistance'!I26+'MOE SSP Non-Assistance'!I26</f>
        <v>24782456</v>
      </c>
      <c r="J26" s="57">
        <f>'MOE in TANF Non-Assistance'!J26+'MOE SSP Non-Assistance'!J26</f>
        <v>0</v>
      </c>
      <c r="K26" s="57">
        <f>'MOE in TANF Non-Assistance'!K26+'MOE SSP Non-Assistance'!K26</f>
        <v>91368</v>
      </c>
      <c r="L26" s="57">
        <f>'MOE in TANF Non-Assistance'!L26+'MOE SSP Non-Assistance'!L26</f>
        <v>9256182</v>
      </c>
      <c r="M26" s="57">
        <f>'MOE in TANF Non-Assistance'!M26+'MOE SSP Non-Assistance'!M26</f>
        <v>0</v>
      </c>
      <c r="N26" s="130"/>
      <c r="O26" s="57">
        <f>'MOE in TANF Non-Assistance'!O26+'MOE SSP Non-Assistance'!O26</f>
        <v>86490747</v>
      </c>
      <c r="Q26" s="29"/>
    </row>
    <row r="27" spans="1:17">
      <c r="A27" s="18" t="s">
        <v>32</v>
      </c>
      <c r="B27" s="57">
        <f>'MOE in TANF Non-Assistance'!B27+'MOE SSP Non-Assistance'!B27</f>
        <v>322047551</v>
      </c>
      <c r="C27" s="57">
        <f>'MOE in TANF Non-Assistance'!C27+'MOE SSP Non-Assistance'!C27</f>
        <v>6658504</v>
      </c>
      <c r="D27" s="57">
        <f>'MOE in TANF Non-Assistance'!D27+'MOE SSP Non-Assistance'!D27</f>
        <v>45890034</v>
      </c>
      <c r="E27" s="57">
        <f>'MOE in TANF Non-Assistance'!E27+'MOE SSP Non-Assistance'!E27</f>
        <v>0</v>
      </c>
      <c r="F27" s="57">
        <f>'MOE in TANF Non-Assistance'!F27+'MOE SSP Non-Assistance'!F27</f>
        <v>0</v>
      </c>
      <c r="G27" s="57">
        <f>'MOE in TANF Non-Assistance'!G27+'MOE SSP Non-Assistance'!G27</f>
        <v>107378299</v>
      </c>
      <c r="H27" s="57">
        <f>'MOE in TANF Non-Assistance'!H27+'MOE SSP Non-Assistance'!H27</f>
        <v>0</v>
      </c>
      <c r="I27" s="57">
        <f>'MOE in TANF Non-Assistance'!I27+'MOE SSP Non-Assistance'!I27</f>
        <v>63993493</v>
      </c>
      <c r="J27" s="57">
        <f>'MOE in TANF Non-Assistance'!J27+'MOE SSP Non-Assistance'!J27</f>
        <v>12532224</v>
      </c>
      <c r="K27" s="57">
        <f>'MOE in TANF Non-Assistance'!K27+'MOE SSP Non-Assistance'!K27</f>
        <v>0</v>
      </c>
      <c r="L27" s="57">
        <f>'MOE in TANF Non-Assistance'!L27+'MOE SSP Non-Assistance'!L27</f>
        <v>31318564</v>
      </c>
      <c r="M27" s="57">
        <f>'MOE in TANF Non-Assistance'!M27+'MOE SSP Non-Assistance'!M27</f>
        <v>0</v>
      </c>
      <c r="N27" s="130"/>
      <c r="O27" s="57">
        <f>'MOE in TANF Non-Assistance'!O27+'MOE SSP Non-Assistance'!O27</f>
        <v>54276433</v>
      </c>
      <c r="Q27" s="29"/>
    </row>
    <row r="28" spans="1:17">
      <c r="A28" s="18" t="s">
        <v>33</v>
      </c>
      <c r="B28" s="57">
        <f>'MOE in TANF Non-Assistance'!B28+'MOE SSP Non-Assistance'!B28</f>
        <v>647463714</v>
      </c>
      <c r="C28" s="57">
        <f>'MOE in TANF Non-Assistance'!C28+'MOE SSP Non-Assistance'!C28</f>
        <v>15510054</v>
      </c>
      <c r="D28" s="57">
        <f>'MOE in TANF Non-Assistance'!D28+'MOE SSP Non-Assistance'!D28</f>
        <v>23129083</v>
      </c>
      <c r="E28" s="57">
        <f>'MOE in TANF Non-Assistance'!E28+'MOE SSP Non-Assistance'!E28</f>
        <v>1203792</v>
      </c>
      <c r="F28" s="57">
        <f>'MOE in TANF Non-Assistance'!F28+'MOE SSP Non-Assistance'!F28</f>
        <v>0</v>
      </c>
      <c r="G28" s="57">
        <f>'MOE in TANF Non-Assistance'!G28+'MOE SSP Non-Assistance'!G28</f>
        <v>237535310</v>
      </c>
      <c r="H28" s="57">
        <f>'MOE in TANF Non-Assistance'!H28+'MOE SSP Non-Assistance'!H28</f>
        <v>0</v>
      </c>
      <c r="I28" s="57">
        <f>'MOE in TANF Non-Assistance'!I28+'MOE SSP Non-Assistance'!I28</f>
        <v>264461</v>
      </c>
      <c r="J28" s="57">
        <f>'MOE in TANF Non-Assistance'!J28+'MOE SSP Non-Assistance'!J28</f>
        <v>280032568</v>
      </c>
      <c r="K28" s="57">
        <f>'MOE in TANF Non-Assistance'!K28+'MOE SSP Non-Assistance'!K28</f>
        <v>1227928</v>
      </c>
      <c r="L28" s="57">
        <f>'MOE in TANF Non-Assistance'!L28+'MOE SSP Non-Assistance'!L28</f>
        <v>31244737</v>
      </c>
      <c r="M28" s="57">
        <f>'MOE in TANF Non-Assistance'!M28+'MOE SSP Non-Assistance'!M28</f>
        <v>140740</v>
      </c>
      <c r="N28" s="130"/>
      <c r="O28" s="57">
        <f>'MOE in TANF Non-Assistance'!O28+'MOE SSP Non-Assistance'!O28</f>
        <v>57175041</v>
      </c>
      <c r="Q28" s="29"/>
    </row>
    <row r="29" spans="1:17">
      <c r="A29" s="18" t="s">
        <v>34</v>
      </c>
      <c r="B29" s="57">
        <f>'MOE in TANF Non-Assistance'!B29+'MOE SSP Non-Assistance'!B29</f>
        <v>201164134</v>
      </c>
      <c r="C29" s="57">
        <f>'MOE in TANF Non-Assistance'!C29+'MOE SSP Non-Assistance'!C29</f>
        <v>2851649</v>
      </c>
      <c r="D29" s="57">
        <f>'MOE in TANF Non-Assistance'!D29+'MOE SSP Non-Assistance'!D29</f>
        <v>60662475</v>
      </c>
      <c r="E29" s="57">
        <f>'MOE in TANF Non-Assistance'!E29+'MOE SSP Non-Assistance'!E29</f>
        <v>0</v>
      </c>
      <c r="F29" s="57">
        <f>'MOE in TANF Non-Assistance'!F29+'MOE SSP Non-Assistance'!F29</f>
        <v>0</v>
      </c>
      <c r="G29" s="57">
        <f>'MOE in TANF Non-Assistance'!G29+'MOE SSP Non-Assistance'!G29</f>
        <v>103159346</v>
      </c>
      <c r="H29" s="57">
        <f>'MOE in TANF Non-Assistance'!H29+'MOE SSP Non-Assistance'!H29</f>
        <v>12403001</v>
      </c>
      <c r="I29" s="57">
        <f>'MOE in TANF Non-Assistance'!I29+'MOE SSP Non-Assistance'!I29</f>
        <v>218829</v>
      </c>
      <c r="J29" s="57">
        <f>'MOE in TANF Non-Assistance'!J29+'MOE SSP Non-Assistance'!J29</f>
        <v>0</v>
      </c>
      <c r="K29" s="57">
        <f>'MOE in TANF Non-Assistance'!K29+'MOE SSP Non-Assistance'!K29</f>
        <v>0</v>
      </c>
      <c r="L29" s="57">
        <f>'MOE in TANF Non-Assistance'!L29+'MOE SSP Non-Assistance'!L29</f>
        <v>16168834</v>
      </c>
      <c r="M29" s="57">
        <f>'MOE in TANF Non-Assistance'!M29+'MOE SSP Non-Assistance'!M29</f>
        <v>0</v>
      </c>
      <c r="N29" s="130"/>
      <c r="O29" s="57">
        <f>'MOE in TANF Non-Assistance'!O29+'MOE SSP Non-Assistance'!O29</f>
        <v>5700000</v>
      </c>
      <c r="Q29" s="29"/>
    </row>
    <row r="30" spans="1:17">
      <c r="A30" s="18" t="s">
        <v>35</v>
      </c>
      <c r="B30" s="57">
        <f>'MOE in TANF Non-Assistance'!B30+'MOE SSP Non-Assistance'!B30</f>
        <v>14097425</v>
      </c>
      <c r="C30" s="57">
        <f>'MOE in TANF Non-Assistance'!C30+'MOE SSP Non-Assistance'!C30</f>
        <v>10662104</v>
      </c>
      <c r="D30" s="57">
        <f>'MOE in TANF Non-Assistance'!D30+'MOE SSP Non-Assistance'!D30</f>
        <v>1715430</v>
      </c>
      <c r="E30" s="57">
        <f>'MOE in TANF Non-Assistance'!E30+'MOE SSP Non-Assistance'!E30</f>
        <v>680476</v>
      </c>
      <c r="F30" s="57">
        <f>'MOE in TANF Non-Assistance'!F30+'MOE SSP Non-Assistance'!F30</f>
        <v>0</v>
      </c>
      <c r="G30" s="57">
        <f>'MOE in TANF Non-Assistance'!G30+'MOE SSP Non-Assistance'!G30</f>
        <v>0</v>
      </c>
      <c r="H30" s="57">
        <f>'MOE in TANF Non-Assistance'!H30+'MOE SSP Non-Assistance'!H30</f>
        <v>0</v>
      </c>
      <c r="I30" s="57">
        <f>'MOE in TANF Non-Assistance'!I30+'MOE SSP Non-Assistance'!I30</f>
        <v>0</v>
      </c>
      <c r="J30" s="57">
        <f>'MOE in TANF Non-Assistance'!J30+'MOE SSP Non-Assistance'!J30</f>
        <v>0</v>
      </c>
      <c r="K30" s="57">
        <f>'MOE in TANF Non-Assistance'!K30+'MOE SSP Non-Assistance'!K30</f>
        <v>0</v>
      </c>
      <c r="L30" s="57">
        <f>'MOE in TANF Non-Assistance'!L30+'MOE SSP Non-Assistance'!L30</f>
        <v>734864</v>
      </c>
      <c r="M30" s="57">
        <f>'MOE in TANF Non-Assistance'!M30+'MOE SSP Non-Assistance'!M30</f>
        <v>138858</v>
      </c>
      <c r="N30" s="130"/>
      <c r="O30" s="57">
        <f>'MOE in TANF Non-Assistance'!O30+'MOE SSP Non-Assistance'!O30</f>
        <v>165693</v>
      </c>
      <c r="Q30" s="29"/>
    </row>
    <row r="31" spans="1:17">
      <c r="A31" s="18" t="s">
        <v>36</v>
      </c>
      <c r="B31" s="57">
        <f>'MOE in TANF Non-Assistance'!B31+'MOE SSP Non-Assistance'!B31</f>
        <v>97126608</v>
      </c>
      <c r="C31" s="57">
        <f>'MOE in TANF Non-Assistance'!C31+'MOE SSP Non-Assistance'!C31</f>
        <v>17193801</v>
      </c>
      <c r="D31" s="57">
        <f>'MOE in TANF Non-Assistance'!D31+'MOE SSP Non-Assistance'!D31</f>
        <v>16548756</v>
      </c>
      <c r="E31" s="57">
        <f>'MOE in TANF Non-Assistance'!E31+'MOE SSP Non-Assistance'!E31</f>
        <v>0</v>
      </c>
      <c r="F31" s="57">
        <f>'MOE in TANF Non-Assistance'!F31+'MOE SSP Non-Assistance'!F31</f>
        <v>0</v>
      </c>
      <c r="G31" s="57">
        <f>'MOE in TANF Non-Assistance'!G31+'MOE SSP Non-Assistance'!G31</f>
        <v>0</v>
      </c>
      <c r="H31" s="57">
        <f>'MOE in TANF Non-Assistance'!H31+'MOE SSP Non-Assistance'!H31</f>
        <v>0</v>
      </c>
      <c r="I31" s="57">
        <f>'MOE in TANF Non-Assistance'!I31+'MOE SSP Non-Assistance'!I31</f>
        <v>26523114</v>
      </c>
      <c r="J31" s="57">
        <f>'MOE in TANF Non-Assistance'!J31+'MOE SSP Non-Assistance'!J31</f>
        <v>14477674</v>
      </c>
      <c r="K31" s="57">
        <f>'MOE in TANF Non-Assistance'!K31+'MOE SSP Non-Assistance'!K31</f>
        <v>0</v>
      </c>
      <c r="L31" s="57">
        <f>'MOE in TANF Non-Assistance'!L31+'MOE SSP Non-Assistance'!L31</f>
        <v>9353552</v>
      </c>
      <c r="M31" s="57">
        <f>'MOE in TANF Non-Assistance'!M31+'MOE SSP Non-Assistance'!M31</f>
        <v>1747188</v>
      </c>
      <c r="N31" s="130"/>
      <c r="O31" s="57">
        <f>'MOE in TANF Non-Assistance'!O31+'MOE SSP Non-Assistance'!O31</f>
        <v>11282523</v>
      </c>
      <c r="Q31" s="29"/>
    </row>
    <row r="32" spans="1:17">
      <c r="A32" s="18" t="s">
        <v>37</v>
      </c>
      <c r="B32" s="57">
        <f>'MOE in TANF Non-Assistance'!B32+'MOE SSP Non-Assistance'!B32</f>
        <v>13937535</v>
      </c>
      <c r="C32" s="57">
        <f>'MOE in TANF Non-Assistance'!C32+'MOE SSP Non-Assistance'!C32</f>
        <v>8408062</v>
      </c>
      <c r="D32" s="57">
        <f>'MOE in TANF Non-Assistance'!D32+'MOE SSP Non-Assistance'!D32</f>
        <v>1563684</v>
      </c>
      <c r="E32" s="57">
        <f>'MOE in TANF Non-Assistance'!E32+'MOE SSP Non-Assistance'!E32</f>
        <v>0</v>
      </c>
      <c r="F32" s="57">
        <f>'MOE in TANF Non-Assistance'!F32+'MOE SSP Non-Assistance'!F32</f>
        <v>0</v>
      </c>
      <c r="G32" s="57">
        <f>'MOE in TANF Non-Assistance'!G32+'MOE SSP Non-Assistance'!G32</f>
        <v>0</v>
      </c>
      <c r="H32" s="57">
        <f>'MOE in TANF Non-Assistance'!H32+'MOE SSP Non-Assistance'!H32</f>
        <v>0</v>
      </c>
      <c r="I32" s="57">
        <f>'MOE in TANF Non-Assistance'!I32+'MOE SSP Non-Assistance'!I32</f>
        <v>0</v>
      </c>
      <c r="J32" s="57">
        <f>'MOE in TANF Non-Assistance'!J32+'MOE SSP Non-Assistance'!J32</f>
        <v>0</v>
      </c>
      <c r="K32" s="57">
        <f>'MOE in TANF Non-Assistance'!K32+'MOE SSP Non-Assistance'!K32</f>
        <v>0</v>
      </c>
      <c r="L32" s="57">
        <f>'MOE in TANF Non-Assistance'!L32+'MOE SSP Non-Assistance'!L32</f>
        <v>529603</v>
      </c>
      <c r="M32" s="57">
        <f>'MOE in TANF Non-Assistance'!M32+'MOE SSP Non-Assistance'!M32</f>
        <v>2658241</v>
      </c>
      <c r="N32" s="130"/>
      <c r="O32" s="57">
        <f>'MOE in TANF Non-Assistance'!O32+'MOE SSP Non-Assistance'!O32</f>
        <v>777945</v>
      </c>
      <c r="Q32" s="29"/>
    </row>
    <row r="33" spans="1:17">
      <c r="A33" s="18" t="s">
        <v>38</v>
      </c>
      <c r="B33" s="57">
        <f>'MOE in TANF Non-Assistance'!B33+'MOE SSP Non-Assistance'!B33</f>
        <v>43705808</v>
      </c>
      <c r="C33" s="57">
        <f>'MOE in TANF Non-Assistance'!C33+'MOE SSP Non-Assistance'!C33</f>
        <v>1641644</v>
      </c>
      <c r="D33" s="57">
        <f>'MOE in TANF Non-Assistance'!D33+'MOE SSP Non-Assistance'!D33</f>
        <v>6498998</v>
      </c>
      <c r="E33" s="57">
        <f>'MOE in TANF Non-Assistance'!E33+'MOE SSP Non-Assistance'!E33</f>
        <v>0</v>
      </c>
      <c r="F33" s="57">
        <f>'MOE in TANF Non-Assistance'!F33+'MOE SSP Non-Assistance'!F33</f>
        <v>0</v>
      </c>
      <c r="G33" s="57">
        <f>'MOE in TANF Non-Assistance'!G33+'MOE SSP Non-Assistance'!G33</f>
        <v>28471991</v>
      </c>
      <c r="H33" s="57">
        <f>'MOE in TANF Non-Assistance'!H33+'MOE SSP Non-Assistance'!H33</f>
        <v>6943488</v>
      </c>
      <c r="I33" s="57">
        <f>'MOE in TANF Non-Assistance'!I33+'MOE SSP Non-Assistance'!I33</f>
        <v>0</v>
      </c>
      <c r="J33" s="57">
        <f>'MOE in TANF Non-Assistance'!J33+'MOE SSP Non-Assistance'!J33</f>
        <v>0</v>
      </c>
      <c r="K33" s="57">
        <f>'MOE in TANF Non-Assistance'!K33+'MOE SSP Non-Assistance'!K33</f>
        <v>0</v>
      </c>
      <c r="L33" s="57">
        <f>'MOE in TANF Non-Assistance'!L33+'MOE SSP Non-Assistance'!L33</f>
        <v>0</v>
      </c>
      <c r="M33" s="57">
        <f>'MOE in TANF Non-Assistance'!M33+'MOE SSP Non-Assistance'!M33</f>
        <v>0</v>
      </c>
      <c r="N33" s="130"/>
      <c r="O33" s="57">
        <f>'MOE in TANF Non-Assistance'!O33+'MOE SSP Non-Assistance'!O33</f>
        <v>149687</v>
      </c>
      <c r="Q33" s="29"/>
    </row>
    <row r="34" spans="1:17">
      <c r="A34" s="18" t="s">
        <v>39</v>
      </c>
      <c r="B34" s="57">
        <f>'MOE in TANF Non-Assistance'!B34+'MOE SSP Non-Assistance'!B34</f>
        <v>27242801</v>
      </c>
      <c r="C34" s="57">
        <f>'MOE in TANF Non-Assistance'!C34+'MOE SSP Non-Assistance'!C34</f>
        <v>1493916</v>
      </c>
      <c r="D34" s="57">
        <f>'MOE in TANF Non-Assistance'!D34+'MOE SSP Non-Assistance'!D34</f>
        <v>0</v>
      </c>
      <c r="E34" s="57">
        <f>'MOE in TANF Non-Assistance'!E34+'MOE SSP Non-Assistance'!E34</f>
        <v>0</v>
      </c>
      <c r="F34" s="57">
        <f>'MOE in TANF Non-Assistance'!F34+'MOE SSP Non-Assistance'!F34</f>
        <v>0</v>
      </c>
      <c r="G34" s="57">
        <f>'MOE in TANF Non-Assistance'!G34+'MOE SSP Non-Assistance'!G34</f>
        <v>0</v>
      </c>
      <c r="H34" s="57">
        <f>'MOE in TANF Non-Assistance'!H34+'MOE SSP Non-Assistance'!H34</f>
        <v>0</v>
      </c>
      <c r="I34" s="57">
        <f>'MOE in TANF Non-Assistance'!I34+'MOE SSP Non-Assistance'!I34</f>
        <v>0</v>
      </c>
      <c r="J34" s="57">
        <f>'MOE in TANF Non-Assistance'!J34+'MOE SSP Non-Assistance'!J34</f>
        <v>0</v>
      </c>
      <c r="K34" s="57">
        <f>'MOE in TANF Non-Assistance'!K34+'MOE SSP Non-Assistance'!K34</f>
        <v>0</v>
      </c>
      <c r="L34" s="57">
        <f>'MOE in TANF Non-Assistance'!L34+'MOE SSP Non-Assistance'!L34</f>
        <v>1901203</v>
      </c>
      <c r="M34" s="57">
        <f>'MOE in TANF Non-Assistance'!M34+'MOE SSP Non-Assistance'!M34</f>
        <v>1834425</v>
      </c>
      <c r="N34" s="130"/>
      <c r="O34" s="57">
        <f>'MOE in TANF Non-Assistance'!O34+'MOE SSP Non-Assistance'!O34</f>
        <v>22013257</v>
      </c>
      <c r="Q34" s="29"/>
    </row>
    <row r="35" spans="1:17">
      <c r="A35" s="18" t="s">
        <v>40</v>
      </c>
      <c r="B35" s="57">
        <f>'MOE in TANF Non-Assistance'!B35+'MOE SSP Non-Assistance'!B35</f>
        <v>17477549</v>
      </c>
      <c r="C35" s="57">
        <f>'MOE in TANF Non-Assistance'!C35+'MOE SSP Non-Assistance'!C35</f>
        <v>1339696</v>
      </c>
      <c r="D35" s="57">
        <f>'MOE in TANF Non-Assistance'!D35+'MOE SSP Non-Assistance'!D35</f>
        <v>4581870</v>
      </c>
      <c r="E35" s="57">
        <f>'MOE in TANF Non-Assistance'!E35+'MOE SSP Non-Assistance'!E35</f>
        <v>284753</v>
      </c>
      <c r="F35" s="57">
        <f>'MOE in TANF Non-Assistance'!F35+'MOE SSP Non-Assistance'!F35</f>
        <v>0</v>
      </c>
      <c r="G35" s="57">
        <f>'MOE in TANF Non-Assistance'!G35+'MOE SSP Non-Assistance'!G35</f>
        <v>0</v>
      </c>
      <c r="H35" s="57">
        <f>'MOE in TANF Non-Assistance'!H35+'MOE SSP Non-Assistance'!H35</f>
        <v>0</v>
      </c>
      <c r="I35" s="57">
        <f>'MOE in TANF Non-Assistance'!I35+'MOE SSP Non-Assistance'!I35</f>
        <v>2222952</v>
      </c>
      <c r="J35" s="57">
        <f>'MOE in TANF Non-Assistance'!J35+'MOE SSP Non-Assistance'!J35</f>
        <v>1292555</v>
      </c>
      <c r="K35" s="57">
        <f>'MOE in TANF Non-Assistance'!K35+'MOE SSP Non-Assistance'!K35</f>
        <v>1412508</v>
      </c>
      <c r="L35" s="57">
        <f>'MOE in TANF Non-Assistance'!L35+'MOE SSP Non-Assistance'!L35</f>
        <v>3014443</v>
      </c>
      <c r="M35" s="57">
        <f>'MOE in TANF Non-Assistance'!M35+'MOE SSP Non-Assistance'!M35</f>
        <v>1522709</v>
      </c>
      <c r="N35" s="130"/>
      <c r="O35" s="57">
        <f>'MOE in TANF Non-Assistance'!O35+'MOE SSP Non-Assistance'!O35</f>
        <v>1806063</v>
      </c>
      <c r="Q35" s="29"/>
    </row>
    <row r="36" spans="1:17">
      <c r="A36" s="18" t="s">
        <v>41</v>
      </c>
      <c r="B36" s="57">
        <f>'MOE in TANF Non-Assistance'!B36+'MOE SSP Non-Assistance'!B36</f>
        <v>666412920</v>
      </c>
      <c r="C36" s="57">
        <f>'MOE in TANF Non-Assistance'!C36+'MOE SSP Non-Assistance'!C36</f>
        <v>30813375</v>
      </c>
      <c r="D36" s="57">
        <f>'MOE in TANF Non-Assistance'!D36+'MOE SSP Non-Assistance'!D36</f>
        <v>0</v>
      </c>
      <c r="E36" s="57">
        <f>'MOE in TANF Non-Assistance'!E36+'MOE SSP Non-Assistance'!E36</f>
        <v>0</v>
      </c>
      <c r="F36" s="57">
        <f>'MOE in TANF Non-Assistance'!F36+'MOE SSP Non-Assistance'!F36</f>
        <v>0</v>
      </c>
      <c r="G36" s="57">
        <f>'MOE in TANF Non-Assistance'!G36+'MOE SSP Non-Assistance'!G36</f>
        <v>153376891</v>
      </c>
      <c r="H36" s="57">
        <f>'MOE in TANF Non-Assistance'!H36+'MOE SSP Non-Assistance'!H36</f>
        <v>0</v>
      </c>
      <c r="I36" s="57">
        <f>'MOE in TANF Non-Assistance'!I36+'MOE SSP Non-Assistance'!I36</f>
        <v>3743805</v>
      </c>
      <c r="J36" s="57">
        <f>'MOE in TANF Non-Assistance'!J36+'MOE SSP Non-Assistance'!J36</f>
        <v>440343774</v>
      </c>
      <c r="K36" s="57">
        <f>'MOE in TANF Non-Assistance'!K36+'MOE SSP Non-Assistance'!K36</f>
        <v>142584</v>
      </c>
      <c r="L36" s="57">
        <f>'MOE in TANF Non-Assistance'!L36+'MOE SSP Non-Assistance'!L36</f>
        <v>29162663</v>
      </c>
      <c r="M36" s="57">
        <f>'MOE in TANF Non-Assistance'!M36+'MOE SSP Non-Assistance'!M36</f>
        <v>1944491</v>
      </c>
      <c r="N36" s="130"/>
      <c r="O36" s="57">
        <f>'MOE in TANF Non-Assistance'!O36+'MOE SSP Non-Assistance'!O36</f>
        <v>6885337</v>
      </c>
      <c r="Q36" s="29"/>
    </row>
    <row r="37" spans="1:17">
      <c r="A37" s="18" t="s">
        <v>42</v>
      </c>
      <c r="B37" s="57">
        <f>'MOE in TANF Non-Assistance'!B37+'MOE SSP Non-Assistance'!B37</f>
        <v>100022607</v>
      </c>
      <c r="C37" s="57">
        <f>'MOE in TANF Non-Assistance'!C37+'MOE SSP Non-Assistance'!C37</f>
        <v>0</v>
      </c>
      <c r="D37" s="57">
        <f>'MOE in TANF Non-Assistance'!D37+'MOE SSP Non-Assistance'!D37</f>
        <v>6754945</v>
      </c>
      <c r="E37" s="57">
        <f>'MOE in TANF Non-Assistance'!E37+'MOE SSP Non-Assistance'!E37</f>
        <v>0</v>
      </c>
      <c r="F37" s="57">
        <f>'MOE in TANF Non-Assistance'!F37+'MOE SSP Non-Assistance'!F37</f>
        <v>0</v>
      </c>
      <c r="G37" s="57">
        <f>'MOE in TANF Non-Assistance'!G37+'MOE SSP Non-Assistance'!G37</f>
        <v>47200000</v>
      </c>
      <c r="H37" s="57">
        <f>'MOE in TANF Non-Assistance'!H37+'MOE SSP Non-Assistance'!H37</f>
        <v>0</v>
      </c>
      <c r="I37" s="57">
        <f>'MOE in TANF Non-Assistance'!I37+'MOE SSP Non-Assistance'!I37</f>
        <v>0</v>
      </c>
      <c r="J37" s="57">
        <f>'MOE in TANF Non-Assistance'!J37+'MOE SSP Non-Assistance'!J37</f>
        <v>612855</v>
      </c>
      <c r="K37" s="57">
        <f>'MOE in TANF Non-Assistance'!K37+'MOE SSP Non-Assistance'!K37</f>
        <v>7771032</v>
      </c>
      <c r="L37" s="57">
        <f>'MOE in TANF Non-Assistance'!L37+'MOE SSP Non-Assistance'!L37</f>
        <v>0</v>
      </c>
      <c r="M37" s="57">
        <f>'MOE in TANF Non-Assistance'!M37+'MOE SSP Non-Assistance'!M37</f>
        <v>0</v>
      </c>
      <c r="N37" s="130"/>
      <c r="O37" s="57">
        <f>'MOE in TANF Non-Assistance'!O37+'MOE SSP Non-Assistance'!O37</f>
        <v>37683775</v>
      </c>
      <c r="Q37" s="29"/>
    </row>
    <row r="38" spans="1:17">
      <c r="A38" s="18" t="s">
        <v>43</v>
      </c>
      <c r="B38" s="57">
        <f>'MOE in TANF Non-Assistance'!B38+'MOE SSP Non-Assistance'!B38</f>
        <v>2231299208</v>
      </c>
      <c r="C38" s="57">
        <f>'MOE in TANF Non-Assistance'!C38+'MOE SSP Non-Assistance'!C38</f>
        <v>12686815</v>
      </c>
      <c r="D38" s="57">
        <f>'MOE in TANF Non-Assistance'!D38+'MOE SSP Non-Assistance'!D38</f>
        <v>0</v>
      </c>
      <c r="E38" s="57">
        <f>'MOE in TANF Non-Assistance'!E38+'MOE SSP Non-Assistance'!E38</f>
        <v>305154</v>
      </c>
      <c r="F38" s="57">
        <f>'MOE in TANF Non-Assistance'!F38+'MOE SSP Non-Assistance'!F38</f>
        <v>0</v>
      </c>
      <c r="G38" s="57">
        <f>'MOE in TANF Non-Assistance'!G38+'MOE SSP Non-Assistance'!G38</f>
        <v>919942648</v>
      </c>
      <c r="H38" s="57">
        <f>'MOE in TANF Non-Assistance'!H38+'MOE SSP Non-Assistance'!H38</f>
        <v>493694998</v>
      </c>
      <c r="I38" s="57">
        <f>'MOE in TANF Non-Assistance'!I38+'MOE SSP Non-Assistance'!I38</f>
        <v>24428446</v>
      </c>
      <c r="J38" s="57">
        <f>'MOE in TANF Non-Assistance'!J38+'MOE SSP Non-Assistance'!J38</f>
        <v>238492947</v>
      </c>
      <c r="K38" s="57">
        <f>'MOE in TANF Non-Assistance'!K38+'MOE SSP Non-Assistance'!K38</f>
        <v>0</v>
      </c>
      <c r="L38" s="57">
        <f>'MOE in TANF Non-Assistance'!L38+'MOE SSP Non-Assistance'!L38</f>
        <v>115051193</v>
      </c>
      <c r="M38" s="57">
        <f>'MOE in TANF Non-Assistance'!M38+'MOE SSP Non-Assistance'!M38</f>
        <v>3600330</v>
      </c>
      <c r="N38" s="130"/>
      <c r="O38" s="57">
        <f>'MOE in TANF Non-Assistance'!O38+'MOE SSP Non-Assistance'!O38</f>
        <v>423096677</v>
      </c>
      <c r="Q38" s="29"/>
    </row>
    <row r="39" spans="1:17">
      <c r="A39" s="18" t="s">
        <v>44</v>
      </c>
      <c r="B39" s="57">
        <f>'MOE in TANF Non-Assistance'!B39+'MOE SSP Non-Assistance'!B39</f>
        <v>267174333</v>
      </c>
      <c r="C39" s="57">
        <f>'MOE in TANF Non-Assistance'!C39+'MOE SSP Non-Assistance'!C39</f>
        <v>41811318</v>
      </c>
      <c r="D39" s="57">
        <f>'MOE in TANF Non-Assistance'!D39+'MOE SSP Non-Assistance'!D39</f>
        <v>23939456</v>
      </c>
      <c r="E39" s="57">
        <f>'MOE in TANF Non-Assistance'!E39+'MOE SSP Non-Assistance'!E39</f>
        <v>4001446</v>
      </c>
      <c r="F39" s="57">
        <f>'MOE in TANF Non-Assistance'!F39+'MOE SSP Non-Assistance'!F39</f>
        <v>0</v>
      </c>
      <c r="G39" s="57">
        <f>'MOE in TANF Non-Assistance'!G39+'MOE SSP Non-Assistance'!G39</f>
        <v>55166326</v>
      </c>
      <c r="H39" s="57">
        <f>'MOE in TANF Non-Assistance'!H39+'MOE SSP Non-Assistance'!H39</f>
        <v>0</v>
      </c>
      <c r="I39" s="57">
        <f>'MOE in TANF Non-Assistance'!I39+'MOE SSP Non-Assistance'!I39</f>
        <v>4992784</v>
      </c>
      <c r="J39" s="57">
        <f>'MOE in TANF Non-Assistance'!J39+'MOE SSP Non-Assistance'!J39</f>
        <v>87601602</v>
      </c>
      <c r="K39" s="57">
        <f>'MOE in TANF Non-Assistance'!K39+'MOE SSP Non-Assistance'!K39</f>
        <v>0</v>
      </c>
      <c r="L39" s="57">
        <f>'MOE in TANF Non-Assistance'!L39+'MOE SSP Non-Assistance'!L39</f>
        <v>19927938</v>
      </c>
      <c r="M39" s="57">
        <f>'MOE in TANF Non-Assistance'!M39+'MOE SSP Non-Assistance'!M39</f>
        <v>1041523</v>
      </c>
      <c r="N39" s="130"/>
      <c r="O39" s="57">
        <f>'MOE in TANF Non-Assistance'!O39+'MOE SSP Non-Assistance'!O39</f>
        <v>28691940</v>
      </c>
      <c r="Q39" s="29"/>
    </row>
    <row r="40" spans="1:17">
      <c r="A40" s="18" t="s">
        <v>45</v>
      </c>
      <c r="B40" s="57">
        <f>'MOE in TANF Non-Assistance'!B40+'MOE SSP Non-Assistance'!B40</f>
        <v>2248792</v>
      </c>
      <c r="C40" s="57">
        <f>'MOE in TANF Non-Assistance'!C40+'MOE SSP Non-Assistance'!C40</f>
        <v>1200000</v>
      </c>
      <c r="D40" s="57">
        <f>'MOE in TANF Non-Assistance'!D40+'MOE SSP Non-Assistance'!D40</f>
        <v>0</v>
      </c>
      <c r="E40" s="57">
        <f>'MOE in TANF Non-Assistance'!E40+'MOE SSP Non-Assistance'!E40</f>
        <v>0</v>
      </c>
      <c r="F40" s="57">
        <f>'MOE in TANF Non-Assistance'!F40+'MOE SSP Non-Assistance'!F40</f>
        <v>0</v>
      </c>
      <c r="G40" s="57">
        <f>'MOE in TANF Non-Assistance'!G40+'MOE SSP Non-Assistance'!G40</f>
        <v>0</v>
      </c>
      <c r="H40" s="57">
        <f>'MOE in TANF Non-Assistance'!H40+'MOE SSP Non-Assistance'!H40</f>
        <v>0</v>
      </c>
      <c r="I40" s="57">
        <f>'MOE in TANF Non-Assistance'!I40+'MOE SSP Non-Assistance'!I40</f>
        <v>0</v>
      </c>
      <c r="J40" s="57">
        <f>'MOE in TANF Non-Assistance'!J40+'MOE SSP Non-Assistance'!J40</f>
        <v>0</v>
      </c>
      <c r="K40" s="57">
        <f>'MOE in TANF Non-Assistance'!K40+'MOE SSP Non-Assistance'!K40</f>
        <v>1048792</v>
      </c>
      <c r="L40" s="57">
        <f>'MOE in TANF Non-Assistance'!L40+'MOE SSP Non-Assistance'!L40</f>
        <v>0</v>
      </c>
      <c r="M40" s="57">
        <f>'MOE in TANF Non-Assistance'!M40+'MOE SSP Non-Assistance'!M40</f>
        <v>0</v>
      </c>
      <c r="N40" s="130"/>
      <c r="O40" s="57">
        <f>'MOE in TANF Non-Assistance'!O40+'MOE SSP Non-Assistance'!O40</f>
        <v>0</v>
      </c>
      <c r="Q40" s="29"/>
    </row>
    <row r="41" spans="1:17">
      <c r="A41" s="18" t="s">
        <v>46</v>
      </c>
      <c r="B41" s="57">
        <f>'MOE in TANF Non-Assistance'!B41+'MOE SSP Non-Assistance'!B41</f>
        <v>279270170</v>
      </c>
      <c r="C41" s="57">
        <f>'MOE in TANF Non-Assistance'!C41+'MOE SSP Non-Assistance'!C41</f>
        <v>0</v>
      </c>
      <c r="D41" s="57">
        <f>'MOE in TANF Non-Assistance'!D41+'MOE SSP Non-Assistance'!D41</f>
        <v>165689127</v>
      </c>
      <c r="E41" s="57">
        <f>'MOE in TANF Non-Assistance'!E41+'MOE SSP Non-Assistance'!E41</f>
        <v>0</v>
      </c>
      <c r="F41" s="57">
        <f>'MOE in TANF Non-Assistance'!F41+'MOE SSP Non-Assistance'!F41</f>
        <v>0</v>
      </c>
      <c r="G41" s="57">
        <f>'MOE in TANF Non-Assistance'!G41+'MOE SSP Non-Assistance'!G41</f>
        <v>0</v>
      </c>
      <c r="H41" s="57">
        <f>'MOE in TANF Non-Assistance'!H41+'MOE SSP Non-Assistance'!H41</f>
        <v>0</v>
      </c>
      <c r="I41" s="57">
        <f>'MOE in TANF Non-Assistance'!I41+'MOE SSP Non-Assistance'!I41</f>
        <v>29601937</v>
      </c>
      <c r="J41" s="57">
        <f>'MOE in TANF Non-Assistance'!J41+'MOE SSP Non-Assistance'!J41</f>
        <v>22675102</v>
      </c>
      <c r="K41" s="57">
        <f>'MOE in TANF Non-Assistance'!K41+'MOE SSP Non-Assistance'!K41</f>
        <v>0</v>
      </c>
      <c r="L41" s="57">
        <f>'MOE in TANF Non-Assistance'!L41+'MOE SSP Non-Assistance'!L41</f>
        <v>56982952</v>
      </c>
      <c r="M41" s="57">
        <f>'MOE in TANF Non-Assistance'!M41+'MOE SSP Non-Assistance'!M41</f>
        <v>1071404</v>
      </c>
      <c r="N41" s="130"/>
      <c r="O41" s="57">
        <f>'MOE in TANF Non-Assistance'!O41+'MOE SSP Non-Assistance'!O41</f>
        <v>3249648</v>
      </c>
      <c r="Q41" s="29"/>
    </row>
    <row r="42" spans="1:17">
      <c r="A42" s="18" t="s">
        <v>47</v>
      </c>
      <c r="B42" s="57">
        <f>'MOE in TANF Non-Assistance'!B42+'MOE SSP Non-Assistance'!B42</f>
        <v>24404285</v>
      </c>
      <c r="C42" s="57">
        <f>'MOE in TANF Non-Assistance'!C42+'MOE SSP Non-Assistance'!C42</f>
        <v>0</v>
      </c>
      <c r="D42" s="57">
        <f>'MOE in TANF Non-Assistance'!D42+'MOE SSP Non-Assistance'!D42</f>
        <v>0</v>
      </c>
      <c r="E42" s="57">
        <f>'MOE in TANF Non-Assistance'!E42+'MOE SSP Non-Assistance'!E42</f>
        <v>0</v>
      </c>
      <c r="F42" s="57">
        <f>'MOE in TANF Non-Assistance'!F42+'MOE SSP Non-Assistance'!F42</f>
        <v>0</v>
      </c>
      <c r="G42" s="57">
        <f>'MOE in TANF Non-Assistance'!G42+'MOE SSP Non-Assistance'!G42</f>
        <v>0</v>
      </c>
      <c r="H42" s="57">
        <f>'MOE in TANF Non-Assistance'!H42+'MOE SSP Non-Assistance'!H42</f>
        <v>0</v>
      </c>
      <c r="I42" s="57">
        <f>'MOE in TANF Non-Assistance'!I42+'MOE SSP Non-Assistance'!I42</f>
        <v>886</v>
      </c>
      <c r="J42" s="57">
        <f>'MOE in TANF Non-Assistance'!J42+'MOE SSP Non-Assistance'!J42</f>
        <v>552811</v>
      </c>
      <c r="K42" s="57">
        <f>'MOE in TANF Non-Assistance'!K42+'MOE SSP Non-Assistance'!K42</f>
        <v>3873549</v>
      </c>
      <c r="L42" s="57">
        <f>'MOE in TANF Non-Assistance'!L42+'MOE SSP Non-Assistance'!L42</f>
        <v>9017957</v>
      </c>
      <c r="M42" s="57">
        <f>'MOE in TANF Non-Assistance'!M42+'MOE SSP Non-Assistance'!M42</f>
        <v>1066564</v>
      </c>
      <c r="N42" s="130"/>
      <c r="O42" s="57">
        <f>'MOE in TANF Non-Assistance'!O42+'MOE SSP Non-Assistance'!O42</f>
        <v>9892518</v>
      </c>
      <c r="Q42" s="29"/>
    </row>
    <row r="43" spans="1:17">
      <c r="A43" s="18" t="s">
        <v>48</v>
      </c>
      <c r="B43" s="57">
        <f>'MOE in TANF Non-Assistance'!B43+'MOE SSP Non-Assistance'!B43</f>
        <v>86508448</v>
      </c>
      <c r="C43" s="57">
        <f>'MOE in TANF Non-Assistance'!C43+'MOE SSP Non-Assistance'!C43</f>
        <v>6969440</v>
      </c>
      <c r="D43" s="57">
        <f>'MOE in TANF Non-Assistance'!D43+'MOE SSP Non-Assistance'!D43</f>
        <v>114609</v>
      </c>
      <c r="E43" s="57">
        <f>'MOE in TANF Non-Assistance'!E43+'MOE SSP Non-Assistance'!E43</f>
        <v>46495</v>
      </c>
      <c r="F43" s="57">
        <f>'MOE in TANF Non-Assistance'!F43+'MOE SSP Non-Assistance'!F43</f>
        <v>0</v>
      </c>
      <c r="G43" s="57">
        <f>'MOE in TANF Non-Assistance'!G43+'MOE SSP Non-Assistance'!G43</f>
        <v>0</v>
      </c>
      <c r="H43" s="57">
        <f>'MOE in TANF Non-Assistance'!H43+'MOE SSP Non-Assistance'!H43</f>
        <v>917689</v>
      </c>
      <c r="I43" s="57">
        <f>'MOE in TANF Non-Assistance'!I43+'MOE SSP Non-Assistance'!I43</f>
        <v>0</v>
      </c>
      <c r="J43" s="57">
        <f>'MOE in TANF Non-Assistance'!J43+'MOE SSP Non-Assistance'!J43</f>
        <v>0</v>
      </c>
      <c r="K43" s="57">
        <f>'MOE in TANF Non-Assistance'!K43+'MOE SSP Non-Assistance'!K43</f>
        <v>0</v>
      </c>
      <c r="L43" s="57">
        <f>'MOE in TANF Non-Assistance'!L43+'MOE SSP Non-Assistance'!L43</f>
        <v>9096054</v>
      </c>
      <c r="M43" s="57">
        <f>'MOE in TANF Non-Assistance'!M43+'MOE SSP Non-Assistance'!M43</f>
        <v>2643129</v>
      </c>
      <c r="N43" s="130"/>
      <c r="O43" s="57">
        <f>'MOE in TANF Non-Assistance'!O43+'MOE SSP Non-Assistance'!O43</f>
        <v>66721032</v>
      </c>
      <c r="Q43" s="29"/>
    </row>
    <row r="44" spans="1:17">
      <c r="A44" s="18" t="s">
        <v>49</v>
      </c>
      <c r="B44" s="57">
        <f>'MOE in TANF Non-Assistance'!B44+'MOE SSP Non-Assistance'!B44</f>
        <v>359699415</v>
      </c>
      <c r="C44" s="57">
        <f>'MOE in TANF Non-Assistance'!C44+'MOE SSP Non-Assistance'!C44</f>
        <v>10137266</v>
      </c>
      <c r="D44" s="57">
        <f>'MOE in TANF Non-Assistance'!D44+'MOE SSP Non-Assistance'!D44</f>
        <v>246675711</v>
      </c>
      <c r="E44" s="57">
        <f>'MOE in TANF Non-Assistance'!E44+'MOE SSP Non-Assistance'!E44</f>
        <v>697674</v>
      </c>
      <c r="F44" s="57">
        <f>'MOE in TANF Non-Assistance'!F44+'MOE SSP Non-Assistance'!F44</f>
        <v>0</v>
      </c>
      <c r="G44" s="57">
        <f>'MOE in TANF Non-Assistance'!G44+'MOE SSP Non-Assistance'!G44</f>
        <v>0</v>
      </c>
      <c r="H44" s="57">
        <f>'MOE in TANF Non-Assistance'!H44+'MOE SSP Non-Assistance'!H44</f>
        <v>0</v>
      </c>
      <c r="I44" s="57">
        <f>'MOE in TANF Non-Assistance'!I44+'MOE SSP Non-Assistance'!I44</f>
        <v>12335076</v>
      </c>
      <c r="J44" s="57">
        <f>'MOE in TANF Non-Assistance'!J44+'MOE SSP Non-Assistance'!J44</f>
        <v>28699604</v>
      </c>
      <c r="K44" s="57">
        <f>'MOE in TANF Non-Assistance'!K44+'MOE SSP Non-Assistance'!K44</f>
        <v>0</v>
      </c>
      <c r="L44" s="57">
        <f>'MOE in TANF Non-Assistance'!L44+'MOE SSP Non-Assistance'!L44</f>
        <v>55820170</v>
      </c>
      <c r="M44" s="57">
        <f>'MOE in TANF Non-Assistance'!M44+'MOE SSP Non-Assistance'!M44</f>
        <v>5333914</v>
      </c>
      <c r="N44" s="130"/>
      <c r="O44" s="57">
        <f>'MOE in TANF Non-Assistance'!O44+'MOE SSP Non-Assistance'!O44</f>
        <v>0</v>
      </c>
      <c r="Q44" s="29"/>
    </row>
    <row r="45" spans="1:17">
      <c r="A45" s="18" t="s">
        <v>50</v>
      </c>
      <c r="B45" s="57">
        <f>'MOE in TANF Non-Assistance'!B45+'MOE SSP Non-Assistance'!B45</f>
        <v>65051130</v>
      </c>
      <c r="C45" s="57">
        <f>'MOE in TANF Non-Assistance'!C45+'MOE SSP Non-Assistance'!C45</f>
        <v>0</v>
      </c>
      <c r="D45" s="57">
        <f>'MOE in TANF Non-Assistance'!D45+'MOE SSP Non-Assistance'!D45</f>
        <v>4469745</v>
      </c>
      <c r="E45" s="57">
        <f>'MOE in TANF Non-Assistance'!E45+'MOE SSP Non-Assistance'!E45</f>
        <v>0</v>
      </c>
      <c r="F45" s="57">
        <f>'MOE in TANF Non-Assistance'!F45+'MOE SSP Non-Assistance'!F45</f>
        <v>0</v>
      </c>
      <c r="G45" s="57">
        <f>'MOE in TANF Non-Assistance'!G45+'MOE SSP Non-Assistance'!G45</f>
        <v>5889193</v>
      </c>
      <c r="H45" s="57">
        <f>'MOE in TANF Non-Assistance'!H45+'MOE SSP Non-Assistance'!H45</f>
        <v>4237012</v>
      </c>
      <c r="I45" s="57">
        <f>'MOE in TANF Non-Assistance'!I45+'MOE SSP Non-Assistance'!I45</f>
        <v>0</v>
      </c>
      <c r="J45" s="57">
        <f>'MOE in TANF Non-Assistance'!J45+'MOE SSP Non-Assistance'!J45</f>
        <v>0</v>
      </c>
      <c r="K45" s="57">
        <f>'MOE in TANF Non-Assistance'!K45+'MOE SSP Non-Assistance'!K45</f>
        <v>0</v>
      </c>
      <c r="L45" s="57">
        <f>'MOE in TANF Non-Assistance'!L45+'MOE SSP Non-Assistance'!L45</f>
        <v>1492393</v>
      </c>
      <c r="M45" s="57">
        <f>'MOE in TANF Non-Assistance'!M45+'MOE SSP Non-Assistance'!M45</f>
        <v>220582</v>
      </c>
      <c r="N45" s="130"/>
      <c r="O45" s="57">
        <f>'MOE in TANF Non-Assistance'!O45+'MOE SSP Non-Assistance'!O45</f>
        <v>48742205</v>
      </c>
      <c r="Q45" s="29"/>
    </row>
    <row r="46" spans="1:17">
      <c r="A46" s="18" t="s">
        <v>51</v>
      </c>
      <c r="B46" s="57">
        <f>'MOE in TANF Non-Assistance'!B46+'MOE SSP Non-Assistance'!B46</f>
        <v>52169583</v>
      </c>
      <c r="C46" s="57">
        <f>'MOE in TANF Non-Assistance'!C46+'MOE SSP Non-Assistance'!C46</f>
        <v>490148</v>
      </c>
      <c r="D46" s="57">
        <f>'MOE in TANF Non-Assistance'!D46+'MOE SSP Non-Assistance'!D46</f>
        <v>4085268</v>
      </c>
      <c r="E46" s="57">
        <f>'MOE in TANF Non-Assistance'!E46+'MOE SSP Non-Assistance'!E46</f>
        <v>0</v>
      </c>
      <c r="F46" s="57">
        <f>'MOE in TANF Non-Assistance'!F46+'MOE SSP Non-Assistance'!F46</f>
        <v>0</v>
      </c>
      <c r="G46" s="57">
        <f>'MOE in TANF Non-Assistance'!G46+'MOE SSP Non-Assistance'!G46</f>
        <v>0</v>
      </c>
      <c r="H46" s="57">
        <f>'MOE in TANF Non-Assistance'!H46+'MOE SSP Non-Assistance'!H46</f>
        <v>0</v>
      </c>
      <c r="I46" s="57">
        <f>'MOE in TANF Non-Assistance'!I46+'MOE SSP Non-Assistance'!I46</f>
        <v>0</v>
      </c>
      <c r="J46" s="57">
        <f>'MOE in TANF Non-Assistance'!J46+'MOE SSP Non-Assistance'!J46</f>
        <v>0</v>
      </c>
      <c r="K46" s="57">
        <f>'MOE in TANF Non-Assistance'!K46+'MOE SSP Non-Assistance'!K46</f>
        <v>0</v>
      </c>
      <c r="L46" s="57">
        <f>'MOE in TANF Non-Assistance'!L46+'MOE SSP Non-Assistance'!L46</f>
        <v>2205273</v>
      </c>
      <c r="M46" s="57">
        <f>'MOE in TANF Non-Assistance'!M46+'MOE SSP Non-Assistance'!M46</f>
        <v>899076</v>
      </c>
      <c r="N46" s="130"/>
      <c r="O46" s="57">
        <f>'MOE in TANF Non-Assistance'!O46+'MOE SSP Non-Assistance'!O46</f>
        <v>44489818</v>
      </c>
      <c r="Q46" s="29"/>
    </row>
    <row r="47" spans="1:17">
      <c r="A47" s="18" t="s">
        <v>52</v>
      </c>
      <c r="B47" s="57">
        <f>'MOE in TANF Non-Assistance'!B47+'MOE SSP Non-Assistance'!B47</f>
        <v>2256488</v>
      </c>
      <c r="C47" s="57">
        <f>'MOE in TANF Non-Assistance'!C47+'MOE SSP Non-Assistance'!C47</f>
        <v>1425549</v>
      </c>
      <c r="D47" s="57">
        <f>'MOE in TANF Non-Assistance'!D47+'MOE SSP Non-Assistance'!D47</f>
        <v>0</v>
      </c>
      <c r="E47" s="57">
        <f>'MOE in TANF Non-Assistance'!E47+'MOE SSP Non-Assistance'!E47</f>
        <v>65825</v>
      </c>
      <c r="F47" s="57">
        <f>'MOE in TANF Non-Assistance'!F47+'MOE SSP Non-Assistance'!F47</f>
        <v>0</v>
      </c>
      <c r="G47" s="57">
        <f>'MOE in TANF Non-Assistance'!G47+'MOE SSP Non-Assistance'!G47</f>
        <v>0</v>
      </c>
      <c r="H47" s="57">
        <f>'MOE in TANF Non-Assistance'!H47+'MOE SSP Non-Assistance'!H47</f>
        <v>0</v>
      </c>
      <c r="I47" s="57">
        <f>'MOE in TANF Non-Assistance'!I47+'MOE SSP Non-Assistance'!I47</f>
        <v>0</v>
      </c>
      <c r="J47" s="57">
        <f>'MOE in TANF Non-Assistance'!J47+'MOE SSP Non-Assistance'!J47</f>
        <v>0</v>
      </c>
      <c r="K47" s="57">
        <f>'MOE in TANF Non-Assistance'!K47+'MOE SSP Non-Assistance'!K47</f>
        <v>0</v>
      </c>
      <c r="L47" s="57">
        <f>'MOE in TANF Non-Assistance'!L47+'MOE SSP Non-Assistance'!L47</f>
        <v>765114</v>
      </c>
      <c r="M47" s="57">
        <f>'MOE in TANF Non-Assistance'!M47+'MOE SSP Non-Assistance'!M47</f>
        <v>0</v>
      </c>
      <c r="N47" s="130"/>
      <c r="O47" s="57">
        <f>'MOE in TANF Non-Assistance'!O47+'MOE SSP Non-Assistance'!O47</f>
        <v>0</v>
      </c>
      <c r="Q47" s="29"/>
    </row>
    <row r="48" spans="1:17">
      <c r="A48" s="18" t="s">
        <v>53</v>
      </c>
      <c r="B48" s="57">
        <f>'MOE in TANF Non-Assistance'!B48+'MOE SSP Non-Assistance'!B48</f>
        <v>109074379</v>
      </c>
      <c r="C48" s="57">
        <f>'MOE in TANF Non-Assistance'!C48+'MOE SSP Non-Assistance'!C48</f>
        <v>15786168</v>
      </c>
      <c r="D48" s="57">
        <f>'MOE in TANF Non-Assistance'!D48+'MOE SSP Non-Assistance'!D48</f>
        <v>4136340</v>
      </c>
      <c r="E48" s="57">
        <f>'MOE in TANF Non-Assistance'!E48+'MOE SSP Non-Assistance'!E48</f>
        <v>0</v>
      </c>
      <c r="F48" s="57">
        <f>'MOE in TANF Non-Assistance'!F48+'MOE SSP Non-Assistance'!F48</f>
        <v>0</v>
      </c>
      <c r="G48" s="57">
        <f>'MOE in TANF Non-Assistance'!G48+'MOE SSP Non-Assistance'!G48</f>
        <v>0</v>
      </c>
      <c r="H48" s="57">
        <f>'MOE in TANF Non-Assistance'!H48+'MOE SSP Non-Assistance'!H48</f>
        <v>0</v>
      </c>
      <c r="I48" s="57">
        <f>'MOE in TANF Non-Assistance'!I48+'MOE SSP Non-Assistance'!I48</f>
        <v>0</v>
      </c>
      <c r="J48" s="57">
        <f>'MOE in TANF Non-Assistance'!J48+'MOE SSP Non-Assistance'!J48</f>
        <v>0</v>
      </c>
      <c r="K48" s="57">
        <f>'MOE in TANF Non-Assistance'!K48+'MOE SSP Non-Assistance'!K48</f>
        <v>0</v>
      </c>
      <c r="L48" s="57">
        <f>'MOE in TANF Non-Assistance'!L48+'MOE SSP Non-Assistance'!L48</f>
        <v>18598565</v>
      </c>
      <c r="M48" s="57">
        <f>'MOE in TANF Non-Assistance'!M48+'MOE SSP Non-Assistance'!M48</f>
        <v>1689650</v>
      </c>
      <c r="N48" s="130"/>
      <c r="O48" s="57">
        <f>'MOE in TANF Non-Assistance'!O48+'MOE SSP Non-Assistance'!O48</f>
        <v>68863656</v>
      </c>
      <c r="Q48" s="29"/>
    </row>
    <row r="49" spans="1:17">
      <c r="A49" s="18" t="s">
        <v>54</v>
      </c>
      <c r="B49" s="57">
        <f>'MOE in TANF Non-Assistance'!B49+'MOE SSP Non-Assistance'!B49</f>
        <v>375171479</v>
      </c>
      <c r="C49" s="57">
        <f>'MOE in TANF Non-Assistance'!C49+'MOE SSP Non-Assistance'!C49</f>
        <v>7597325</v>
      </c>
      <c r="D49" s="57">
        <f>'MOE in TANF Non-Assistance'!D49+'MOE SSP Non-Assistance'!D49</f>
        <v>26859178</v>
      </c>
      <c r="E49" s="57">
        <f>'MOE in TANF Non-Assistance'!E49+'MOE SSP Non-Assistance'!E49</f>
        <v>536916</v>
      </c>
      <c r="F49" s="57">
        <f>'MOE in TANF Non-Assistance'!F49+'MOE SSP Non-Assistance'!F49</f>
        <v>0</v>
      </c>
      <c r="G49" s="57">
        <f>'MOE in TANF Non-Assistance'!G49+'MOE SSP Non-Assistance'!G49</f>
        <v>0</v>
      </c>
      <c r="H49" s="57">
        <f>'MOE in TANF Non-Assistance'!H49+'MOE SSP Non-Assistance'!H49</f>
        <v>0</v>
      </c>
      <c r="I49" s="57">
        <f>'MOE in TANF Non-Assistance'!I49+'MOE SSP Non-Assistance'!I49</f>
        <v>101309</v>
      </c>
      <c r="J49" s="57">
        <f>'MOE in TANF Non-Assistance'!J49+'MOE SSP Non-Assistance'!J49</f>
        <v>0</v>
      </c>
      <c r="K49" s="57">
        <f>'MOE in TANF Non-Assistance'!K49+'MOE SSP Non-Assistance'!K49</f>
        <v>0</v>
      </c>
      <c r="L49" s="57">
        <f>'MOE in TANF Non-Assistance'!L49+'MOE SSP Non-Assistance'!L49</f>
        <v>1387715</v>
      </c>
      <c r="M49" s="57">
        <f>'MOE in TANF Non-Assistance'!M49+'MOE SSP Non-Assistance'!M49</f>
        <v>70001</v>
      </c>
      <c r="N49" s="130"/>
      <c r="O49" s="57">
        <f>'MOE in TANF Non-Assistance'!O49+'MOE SSP Non-Assistance'!O49</f>
        <v>338619035</v>
      </c>
      <c r="Q49" s="29"/>
    </row>
    <row r="50" spans="1:17">
      <c r="A50" s="18" t="s">
        <v>55</v>
      </c>
      <c r="B50" s="57">
        <f>'MOE in TANF Non-Assistance'!B50+'MOE SSP Non-Assistance'!B50</f>
        <v>21897798</v>
      </c>
      <c r="C50" s="57">
        <f>'MOE in TANF Non-Assistance'!C50+'MOE SSP Non-Assistance'!C50</f>
        <v>0</v>
      </c>
      <c r="D50" s="57">
        <f>'MOE in TANF Non-Assistance'!D50+'MOE SSP Non-Assistance'!D50</f>
        <v>4474924</v>
      </c>
      <c r="E50" s="57">
        <f>'MOE in TANF Non-Assistance'!E50+'MOE SSP Non-Assistance'!E50</f>
        <v>0</v>
      </c>
      <c r="F50" s="57">
        <f>'MOE in TANF Non-Assistance'!F50+'MOE SSP Non-Assistance'!F50</f>
        <v>0</v>
      </c>
      <c r="G50" s="57">
        <f>'MOE in TANF Non-Assistance'!G50+'MOE SSP Non-Assistance'!G50</f>
        <v>0</v>
      </c>
      <c r="H50" s="57">
        <f>'MOE in TANF Non-Assistance'!H50+'MOE SSP Non-Assistance'!H50</f>
        <v>0</v>
      </c>
      <c r="I50" s="57">
        <f>'MOE in TANF Non-Assistance'!I50+'MOE SSP Non-Assistance'!I50</f>
        <v>0</v>
      </c>
      <c r="J50" s="57">
        <f>'MOE in TANF Non-Assistance'!J50+'MOE SSP Non-Assistance'!J50</f>
        <v>0</v>
      </c>
      <c r="K50" s="57">
        <f>'MOE in TANF Non-Assistance'!K50+'MOE SSP Non-Assistance'!K50</f>
        <v>1827595</v>
      </c>
      <c r="L50" s="57">
        <f>'MOE in TANF Non-Assistance'!L50+'MOE SSP Non-Assistance'!L50</f>
        <v>0</v>
      </c>
      <c r="M50" s="57">
        <f>'MOE in TANF Non-Assistance'!M50+'MOE SSP Non-Assistance'!M50</f>
        <v>0</v>
      </c>
      <c r="N50" s="130"/>
      <c r="O50" s="57">
        <f>'MOE in TANF Non-Assistance'!O50+'MOE SSP Non-Assistance'!O50</f>
        <v>15595279</v>
      </c>
      <c r="Q50" s="29"/>
    </row>
    <row r="51" spans="1:17">
      <c r="A51" s="18" t="s">
        <v>56</v>
      </c>
      <c r="B51" s="57">
        <f>'MOE in TANF Non-Assistance'!B51+'MOE SSP Non-Assistance'!B51</f>
        <v>16797512</v>
      </c>
      <c r="C51" s="57">
        <f>'MOE in TANF Non-Assistance'!C51+'MOE SSP Non-Assistance'!C51</f>
        <v>194793</v>
      </c>
      <c r="D51" s="57">
        <f>'MOE in TANF Non-Assistance'!D51+'MOE SSP Non-Assistance'!D51</f>
        <v>12875649</v>
      </c>
      <c r="E51" s="57">
        <f>'MOE in TANF Non-Assistance'!E51+'MOE SSP Non-Assistance'!E51</f>
        <v>0</v>
      </c>
      <c r="F51" s="57">
        <f>'MOE in TANF Non-Assistance'!F51+'MOE SSP Non-Assistance'!F51</f>
        <v>0</v>
      </c>
      <c r="G51" s="57">
        <f>'MOE in TANF Non-Assistance'!G51+'MOE SSP Non-Assistance'!G51</f>
        <v>0</v>
      </c>
      <c r="H51" s="57">
        <f>'MOE in TANF Non-Assistance'!H51+'MOE SSP Non-Assistance'!H51</f>
        <v>0</v>
      </c>
      <c r="I51" s="57">
        <f>'MOE in TANF Non-Assistance'!I51+'MOE SSP Non-Assistance'!I51</f>
        <v>2260854</v>
      </c>
      <c r="J51" s="57">
        <f>'MOE in TANF Non-Assistance'!J51+'MOE SSP Non-Assistance'!J51</f>
        <v>0</v>
      </c>
      <c r="K51" s="57">
        <f>'MOE in TANF Non-Assistance'!K51+'MOE SSP Non-Assistance'!K51</f>
        <v>0</v>
      </c>
      <c r="L51" s="57">
        <f>'MOE in TANF Non-Assistance'!L51+'MOE SSP Non-Assistance'!L51</f>
        <v>1357418</v>
      </c>
      <c r="M51" s="57">
        <f>'MOE in TANF Non-Assistance'!M51+'MOE SSP Non-Assistance'!M51</f>
        <v>108798</v>
      </c>
      <c r="N51" s="130"/>
      <c r="O51" s="57">
        <f>'MOE in TANF Non-Assistance'!O51+'MOE SSP Non-Assistance'!O51</f>
        <v>0</v>
      </c>
      <c r="Q51" s="29"/>
    </row>
    <row r="52" spans="1:17">
      <c r="A52" s="18" t="s">
        <v>57</v>
      </c>
      <c r="B52" s="57">
        <f>'MOE in TANF Non-Assistance'!B52+'MOE SSP Non-Assistance'!B52</f>
        <v>98737529</v>
      </c>
      <c r="C52" s="57">
        <f>'MOE in TANF Non-Assistance'!C52+'MOE SSP Non-Assistance'!C52</f>
        <v>33629317</v>
      </c>
      <c r="D52" s="57">
        <f>'MOE in TANF Non-Assistance'!D52+'MOE SSP Non-Assistance'!D52</f>
        <v>21328762</v>
      </c>
      <c r="E52" s="57">
        <f>'MOE in TANF Non-Assistance'!E52+'MOE SSP Non-Assistance'!E52</f>
        <v>4197068</v>
      </c>
      <c r="F52" s="57">
        <f>'MOE in TANF Non-Assistance'!F52+'MOE SSP Non-Assistance'!F52</f>
        <v>0</v>
      </c>
      <c r="G52" s="57">
        <f>'MOE in TANF Non-Assistance'!G52+'MOE SSP Non-Assistance'!G52</f>
        <v>0</v>
      </c>
      <c r="H52" s="57">
        <f>'MOE in TANF Non-Assistance'!H52+'MOE SSP Non-Assistance'!H52</f>
        <v>0</v>
      </c>
      <c r="I52" s="57">
        <f>'MOE in TANF Non-Assistance'!I52+'MOE SSP Non-Assistance'!I52</f>
        <v>6872</v>
      </c>
      <c r="J52" s="57">
        <f>'MOE in TANF Non-Assistance'!J52+'MOE SSP Non-Assistance'!J52</f>
        <v>0</v>
      </c>
      <c r="K52" s="57">
        <f>'MOE in TANF Non-Assistance'!K52+'MOE SSP Non-Assistance'!K52</f>
        <v>13476142</v>
      </c>
      <c r="L52" s="57">
        <f>'MOE in TANF Non-Assistance'!L52+'MOE SSP Non-Assistance'!L52</f>
        <v>12173175</v>
      </c>
      <c r="M52" s="57">
        <f>'MOE in TANF Non-Assistance'!M52+'MOE SSP Non-Assistance'!M52</f>
        <v>955101</v>
      </c>
      <c r="N52" s="130"/>
      <c r="O52" s="57">
        <f>'MOE in TANF Non-Assistance'!O52+'MOE SSP Non-Assistance'!O52</f>
        <v>12971092</v>
      </c>
      <c r="Q52" s="29"/>
    </row>
    <row r="53" spans="1:17">
      <c r="A53" s="18" t="s">
        <v>58</v>
      </c>
      <c r="B53" s="57">
        <f>'MOE in TANF Non-Assistance'!B53+'MOE SSP Non-Assistance'!B53</f>
        <v>611778542</v>
      </c>
      <c r="C53" s="57">
        <f>'MOE in TANF Non-Assistance'!C53+'MOE SSP Non-Assistance'!C53</f>
        <v>101911297</v>
      </c>
      <c r="D53" s="57">
        <f>'MOE in TANF Non-Assistance'!D53+'MOE SSP Non-Assistance'!D53</f>
        <v>48955361</v>
      </c>
      <c r="E53" s="57">
        <f>'MOE in TANF Non-Assistance'!E53+'MOE SSP Non-Assistance'!E53</f>
        <v>0</v>
      </c>
      <c r="F53" s="57">
        <f>'MOE in TANF Non-Assistance'!F53+'MOE SSP Non-Assistance'!F53</f>
        <v>0</v>
      </c>
      <c r="G53" s="57">
        <f>'MOE in TANF Non-Assistance'!G53+'MOE SSP Non-Assistance'!G53</f>
        <v>0</v>
      </c>
      <c r="H53" s="57">
        <f>'MOE in TANF Non-Assistance'!H53+'MOE SSP Non-Assistance'!H53</f>
        <v>0</v>
      </c>
      <c r="I53" s="57">
        <f>'MOE in TANF Non-Assistance'!I53+'MOE SSP Non-Assistance'!I53</f>
        <v>37761753</v>
      </c>
      <c r="J53" s="57">
        <f>'MOE in TANF Non-Assistance'!J53+'MOE SSP Non-Assistance'!J53</f>
        <v>150933761</v>
      </c>
      <c r="K53" s="57">
        <f>'MOE in TANF Non-Assistance'!K53+'MOE SSP Non-Assistance'!K53</f>
        <v>876699</v>
      </c>
      <c r="L53" s="57">
        <f>'MOE in TANF Non-Assistance'!L53+'MOE SSP Non-Assistance'!L53</f>
        <v>18879982</v>
      </c>
      <c r="M53" s="57">
        <f>'MOE in TANF Non-Assistance'!M53+'MOE SSP Non-Assistance'!M53</f>
        <v>3743229</v>
      </c>
      <c r="N53" s="130"/>
      <c r="O53" s="57">
        <f>'MOE in TANF Non-Assistance'!O53+'MOE SSP Non-Assistance'!O53</f>
        <v>248716460</v>
      </c>
      <c r="Q53" s="29"/>
    </row>
    <row r="54" spans="1:17">
      <c r="A54" s="18" t="s">
        <v>59</v>
      </c>
      <c r="B54" s="57">
        <f>'MOE in TANF Non-Assistance'!B54+'MOE SSP Non-Assistance'!B54</f>
        <v>5166966</v>
      </c>
      <c r="C54" s="57">
        <f>'MOE in TANF Non-Assistance'!C54+'MOE SSP Non-Assistance'!C54</f>
        <v>0</v>
      </c>
      <c r="D54" s="57">
        <f>'MOE in TANF Non-Assistance'!D54+'MOE SSP Non-Assistance'!D54</f>
        <v>0</v>
      </c>
      <c r="E54" s="57">
        <f>'MOE in TANF Non-Assistance'!E54+'MOE SSP Non-Assistance'!E54</f>
        <v>0</v>
      </c>
      <c r="F54" s="57">
        <f>'MOE in TANF Non-Assistance'!F54+'MOE SSP Non-Assistance'!F54</f>
        <v>0</v>
      </c>
      <c r="G54" s="57">
        <f>'MOE in TANF Non-Assistance'!G54+'MOE SSP Non-Assistance'!G54</f>
        <v>0</v>
      </c>
      <c r="H54" s="57">
        <f>'MOE in TANF Non-Assistance'!H54+'MOE SSP Non-Assistance'!H54</f>
        <v>0</v>
      </c>
      <c r="I54" s="57">
        <f>'MOE in TANF Non-Assistance'!I54+'MOE SSP Non-Assistance'!I54</f>
        <v>0</v>
      </c>
      <c r="J54" s="57">
        <f>'MOE in TANF Non-Assistance'!J54+'MOE SSP Non-Assistance'!J54</f>
        <v>0</v>
      </c>
      <c r="K54" s="57">
        <f>'MOE in TANF Non-Assistance'!K54+'MOE SSP Non-Assistance'!K54</f>
        <v>0</v>
      </c>
      <c r="L54" s="57">
        <f>'MOE in TANF Non-Assistance'!L54+'MOE SSP Non-Assistance'!L54</f>
        <v>5166966</v>
      </c>
      <c r="M54" s="57">
        <f>'MOE in TANF Non-Assistance'!M54+'MOE SSP Non-Assistance'!M54</f>
        <v>0</v>
      </c>
      <c r="N54" s="130"/>
      <c r="O54" s="57">
        <f>'MOE in TANF Non-Assistance'!O54+'MOE SSP Non-Assistance'!O54</f>
        <v>0</v>
      </c>
      <c r="Q54" s="29"/>
    </row>
    <row r="55" spans="1:17">
      <c r="A55" s="18" t="s">
        <v>60</v>
      </c>
      <c r="B55" s="57">
        <f>'MOE in TANF Non-Assistance'!B55+'MOE SSP Non-Assistance'!B55</f>
        <v>186301818</v>
      </c>
      <c r="C55" s="57">
        <f>'MOE in TANF Non-Assistance'!C55+'MOE SSP Non-Assistance'!C55</f>
        <v>36645476</v>
      </c>
      <c r="D55" s="57">
        <f>'MOE in TANF Non-Assistance'!D55+'MOE SSP Non-Assistance'!D55</f>
        <v>0</v>
      </c>
      <c r="E55" s="57">
        <f>'MOE in TANF Non-Assistance'!E55+'MOE SSP Non-Assistance'!E55</f>
        <v>3595565</v>
      </c>
      <c r="F55" s="57">
        <f>'MOE in TANF Non-Assistance'!F55+'MOE SSP Non-Assistance'!F55</f>
        <v>0</v>
      </c>
      <c r="G55" s="57">
        <f>'MOE in TANF Non-Assistance'!G55+'MOE SSP Non-Assistance'!G55</f>
        <v>0</v>
      </c>
      <c r="H55" s="57">
        <f>'MOE in TANF Non-Assistance'!H55+'MOE SSP Non-Assistance'!H55</f>
        <v>0</v>
      </c>
      <c r="I55" s="57">
        <f>'MOE in TANF Non-Assistance'!I55+'MOE SSP Non-Assistance'!I55</f>
        <v>42439337</v>
      </c>
      <c r="J55" s="57">
        <f>'MOE in TANF Non-Assistance'!J55+'MOE SSP Non-Assistance'!J55</f>
        <v>1190872</v>
      </c>
      <c r="K55" s="57">
        <f>'MOE in TANF Non-Assistance'!K55+'MOE SSP Non-Assistance'!K55</f>
        <v>8185924</v>
      </c>
      <c r="L55" s="57">
        <f>'MOE in TANF Non-Assistance'!L55+'MOE SSP Non-Assistance'!L55</f>
        <v>8184730</v>
      </c>
      <c r="M55" s="57">
        <f>'MOE in TANF Non-Assistance'!M55+'MOE SSP Non-Assistance'!M55</f>
        <v>0</v>
      </c>
      <c r="N55" s="130"/>
      <c r="O55" s="57">
        <f>'MOE in TANF Non-Assistance'!O55+'MOE SSP Non-Assistance'!O55</f>
        <v>86059914</v>
      </c>
      <c r="Q55" s="29"/>
    </row>
    <row r="56" spans="1:17">
      <c r="A56" s="18" t="s">
        <v>61</v>
      </c>
      <c r="B56" s="57">
        <f>'MOE in TANF Non-Assistance'!B56+'MOE SSP Non-Assistance'!B56</f>
        <v>1933479</v>
      </c>
      <c r="C56" s="57">
        <f>'MOE in TANF Non-Assistance'!C56+'MOE SSP Non-Assistance'!C56</f>
        <v>13</v>
      </c>
      <c r="D56" s="57">
        <f>'MOE in TANF Non-Assistance'!D56+'MOE SSP Non-Assistance'!D56</f>
        <v>0</v>
      </c>
      <c r="E56" s="57">
        <f>'MOE in TANF Non-Assistance'!E56+'MOE SSP Non-Assistance'!E56</f>
        <v>0</v>
      </c>
      <c r="F56" s="57">
        <f>'MOE in TANF Non-Assistance'!F56+'MOE SSP Non-Assistance'!F56</f>
        <v>0</v>
      </c>
      <c r="G56" s="57">
        <f>'MOE in TANF Non-Assistance'!G56+'MOE SSP Non-Assistance'!G56</f>
        <v>0</v>
      </c>
      <c r="H56" s="57">
        <f>'MOE in TANF Non-Assistance'!H56+'MOE SSP Non-Assistance'!H56</f>
        <v>0</v>
      </c>
      <c r="I56" s="57">
        <f>'MOE in TANF Non-Assistance'!I56+'MOE SSP Non-Assistance'!I56</f>
        <v>0</v>
      </c>
      <c r="J56" s="57">
        <f>'MOE in TANF Non-Assistance'!J56+'MOE SSP Non-Assistance'!J56</f>
        <v>0</v>
      </c>
      <c r="K56" s="57">
        <f>'MOE in TANF Non-Assistance'!K56+'MOE SSP Non-Assistance'!K56</f>
        <v>0</v>
      </c>
      <c r="L56" s="57">
        <f>'MOE in TANF Non-Assistance'!L56+'MOE SSP Non-Assistance'!L56</f>
        <v>1806396</v>
      </c>
      <c r="M56" s="57">
        <f>'MOE in TANF Non-Assistance'!M56+'MOE SSP Non-Assistance'!M56</f>
        <v>127070</v>
      </c>
      <c r="N56" s="130"/>
      <c r="O56" s="57">
        <f>'MOE in TANF Non-Assistance'!O56+'MOE SSP Non-Assistance'!O56</f>
        <v>0</v>
      </c>
      <c r="Q56" s="29"/>
    </row>
  </sheetData>
  <mergeCells count="2">
    <mergeCell ref="A2:A4"/>
    <mergeCell ref="A1:O1"/>
  </mergeCells>
  <phoneticPr fontId="12" type="noConversion"/>
  <pageMargins left="0.7" right="0.7" top="0.75" bottom="0.75" header="0.3" footer="0.3"/>
  <pageSetup scale="53" orientation="landscape" r:id="rId1"/>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sheetPr codeName="Sheet4" enableFormatConditionsCalculation="0">
    <pageSetUpPr fitToPage="1"/>
  </sheetPr>
  <dimension ref="A1:K55"/>
  <sheetViews>
    <sheetView workbookViewId="0">
      <selection activeCell="A2" sqref="A2:A3"/>
    </sheetView>
  </sheetViews>
  <sheetFormatPr defaultColWidth="8.85546875" defaultRowHeight="15"/>
  <cols>
    <col min="1" max="1" width="22.42578125" customWidth="1"/>
    <col min="2" max="5" width="15.28515625" bestFit="1" customWidth="1"/>
    <col min="6" max="6" width="14.85546875" customWidth="1"/>
    <col min="7" max="7" width="13.28515625" bestFit="1" customWidth="1"/>
    <col min="8" max="8" width="14.28515625" bestFit="1" customWidth="1"/>
  </cols>
  <sheetData>
    <row r="1" spans="1:11" ht="15" customHeight="1">
      <c r="A1" s="562" t="s">
        <v>194</v>
      </c>
      <c r="B1" s="563"/>
      <c r="C1" s="563"/>
      <c r="D1" s="563"/>
      <c r="E1" s="563"/>
      <c r="F1" s="563"/>
      <c r="G1" s="563"/>
      <c r="H1" s="563"/>
    </row>
    <row r="2" spans="1:11">
      <c r="A2" s="570" t="s">
        <v>10</v>
      </c>
      <c r="B2" s="571" t="s">
        <v>66</v>
      </c>
      <c r="C2" s="554"/>
      <c r="D2" s="554"/>
      <c r="E2" s="555"/>
      <c r="F2" s="572" t="s">
        <v>64</v>
      </c>
      <c r="G2" s="572"/>
      <c r="H2" s="573"/>
    </row>
    <row r="3" spans="1:11" ht="40.5" customHeight="1">
      <c r="A3" s="570"/>
      <c r="B3" s="7" t="s">
        <v>83</v>
      </c>
      <c r="C3" s="7" t="s">
        <v>71</v>
      </c>
      <c r="D3" s="7" t="s">
        <v>72</v>
      </c>
      <c r="E3" s="35" t="s">
        <v>73</v>
      </c>
      <c r="F3" s="34" t="s">
        <v>83</v>
      </c>
      <c r="G3" s="7" t="s">
        <v>70</v>
      </c>
      <c r="H3" s="7" t="s">
        <v>69</v>
      </c>
    </row>
    <row r="4" spans="1:11">
      <c r="A4" s="30" t="s">
        <v>77</v>
      </c>
      <c r="B4" s="128">
        <f>IF(SUM(B5:B55)='MOE in TANF Non-A Subcategories'!B4+'MOE SSP Non-A Subcategories'!B4,SUM(B5:B55),"ERROR")</f>
        <v>536040956</v>
      </c>
      <c r="C4" s="128">
        <f t="shared" ref="C4:H4" si="0">SUM(C5:C55)</f>
        <v>14620933</v>
      </c>
      <c r="D4" s="128">
        <f t="shared" si="0"/>
        <v>147908403</v>
      </c>
      <c r="E4" s="131">
        <f t="shared" si="0"/>
        <v>373511620</v>
      </c>
      <c r="F4" s="132">
        <f>IF(SUM(F5:F55)='MOE in TANF Non-A Subcategories'!F4+'MOE SSP Non-A Subcategories'!F4,SUM(F5:F55),"ERROR")</f>
        <v>29815571</v>
      </c>
      <c r="G4" s="128">
        <f t="shared" si="0"/>
        <v>2389232</v>
      </c>
      <c r="H4" s="128">
        <f t="shared" si="0"/>
        <v>27426339</v>
      </c>
      <c r="J4" s="28"/>
      <c r="K4" s="28"/>
    </row>
    <row r="5" spans="1:11">
      <c r="A5" s="31" t="s">
        <v>11</v>
      </c>
      <c r="B5" s="57">
        <f>'MOE in TANF Non-A Subcategories'!B5+'MOE SSP Non-A Subcategories'!B5</f>
        <v>9600521</v>
      </c>
      <c r="C5" s="57">
        <f>'MOE in TANF Non-A Subcategories'!C5+'MOE SSP Non-A Subcategories'!C5</f>
        <v>0</v>
      </c>
      <c r="D5" s="57">
        <f>'MOE in TANF Non-A Subcategories'!D5+'MOE SSP Non-A Subcategories'!D5</f>
        <v>0</v>
      </c>
      <c r="E5" s="87">
        <f>'MOE in TANF Non-A Subcategories'!E5+'MOE SSP Non-A Subcategories'!E5</f>
        <v>9600521</v>
      </c>
      <c r="F5" s="58">
        <f>'MOE in TANF Non-A Subcategories'!F5+'MOE SSP Non-A Subcategories'!F5</f>
        <v>0</v>
      </c>
      <c r="G5" s="57">
        <f>'MOE in TANF Non-A Subcategories'!G5+'MOE SSP Non-A Subcategories'!G5</f>
        <v>0</v>
      </c>
      <c r="H5" s="57">
        <f>'MOE in TANF Non-A Subcategories'!H5+'MOE SSP Non-A Subcategories'!H5</f>
        <v>0</v>
      </c>
      <c r="J5" s="28"/>
      <c r="K5" s="28"/>
    </row>
    <row r="6" spans="1:11">
      <c r="A6" s="18" t="s">
        <v>12</v>
      </c>
      <c r="B6" s="57">
        <f>'MOE in TANF Non-A Subcategories'!B6+'MOE SSP Non-A Subcategories'!B6</f>
        <v>2044561</v>
      </c>
      <c r="C6" s="57">
        <f>'MOE in TANF Non-A Subcategories'!C6+'MOE SSP Non-A Subcategories'!C6</f>
        <v>0</v>
      </c>
      <c r="D6" s="57">
        <f>'MOE in TANF Non-A Subcategories'!D6+'MOE SSP Non-A Subcategories'!D6</f>
        <v>0</v>
      </c>
      <c r="E6" s="87">
        <f>'MOE in TANF Non-A Subcategories'!E6+'MOE SSP Non-A Subcategories'!E6</f>
        <v>2044561</v>
      </c>
      <c r="F6" s="58">
        <f>'MOE in TANF Non-A Subcategories'!F6+'MOE SSP Non-A Subcategories'!F6</f>
        <v>0</v>
      </c>
      <c r="G6" s="57">
        <f>'MOE in TANF Non-A Subcategories'!G6+'MOE SSP Non-A Subcategories'!G6</f>
        <v>0</v>
      </c>
      <c r="H6" s="57">
        <f>'MOE in TANF Non-A Subcategories'!H6+'MOE SSP Non-A Subcategories'!H6</f>
        <v>0</v>
      </c>
      <c r="J6" s="28"/>
      <c r="K6" s="28"/>
    </row>
    <row r="7" spans="1:11">
      <c r="A7" s="18" t="s">
        <v>13</v>
      </c>
      <c r="B7" s="57">
        <f>'MOE in TANF Non-A Subcategories'!B7+'MOE SSP Non-A Subcategories'!B7</f>
        <v>1110900</v>
      </c>
      <c r="C7" s="57">
        <f>'MOE in TANF Non-A Subcategories'!C7+'MOE SSP Non-A Subcategories'!C7</f>
        <v>0</v>
      </c>
      <c r="D7" s="57">
        <f>'MOE in TANF Non-A Subcategories'!D7+'MOE SSP Non-A Subcategories'!D7</f>
        <v>0</v>
      </c>
      <c r="E7" s="87">
        <f>'MOE in TANF Non-A Subcategories'!E7+'MOE SSP Non-A Subcategories'!E7</f>
        <v>1110900</v>
      </c>
      <c r="F7" s="58">
        <f>'MOE in TANF Non-A Subcategories'!F7+'MOE SSP Non-A Subcategories'!F7</f>
        <v>0</v>
      </c>
      <c r="G7" s="57">
        <f>'MOE in TANF Non-A Subcategories'!G7+'MOE SSP Non-A Subcategories'!G7</f>
        <v>0</v>
      </c>
      <c r="H7" s="57">
        <f>'MOE in TANF Non-A Subcategories'!H7+'MOE SSP Non-A Subcategories'!H7</f>
        <v>0</v>
      </c>
      <c r="J7" s="28"/>
      <c r="K7" s="28"/>
    </row>
    <row r="8" spans="1:11">
      <c r="A8" s="18" t="s">
        <v>14</v>
      </c>
      <c r="B8" s="57">
        <f>'MOE in TANF Non-A Subcategories'!B8+'MOE SSP Non-A Subcategories'!B8</f>
        <v>57600</v>
      </c>
      <c r="C8" s="57">
        <f>'MOE in TANF Non-A Subcategories'!C8+'MOE SSP Non-A Subcategories'!C8</f>
        <v>0</v>
      </c>
      <c r="D8" s="57">
        <f>'MOE in TANF Non-A Subcategories'!D8+'MOE SSP Non-A Subcategories'!D8</f>
        <v>0</v>
      </c>
      <c r="E8" s="87">
        <f>'MOE in TANF Non-A Subcategories'!E8+'MOE SSP Non-A Subcategories'!E8</f>
        <v>57600</v>
      </c>
      <c r="F8" s="58">
        <f>'MOE in TANF Non-A Subcategories'!F8+'MOE SSP Non-A Subcategories'!F8</f>
        <v>651400</v>
      </c>
      <c r="G8" s="57">
        <f>'MOE in TANF Non-A Subcategories'!G8+'MOE SSP Non-A Subcategories'!G8</f>
        <v>0</v>
      </c>
      <c r="H8" s="57">
        <f>'MOE in TANF Non-A Subcategories'!H8+'MOE SSP Non-A Subcategories'!H8</f>
        <v>651400</v>
      </c>
      <c r="J8" s="28"/>
      <c r="K8" s="28"/>
    </row>
    <row r="9" spans="1:11">
      <c r="A9" s="18" t="s">
        <v>15</v>
      </c>
      <c r="B9" s="57">
        <f>'MOE in TANF Non-A Subcategories'!B9+'MOE SSP Non-A Subcategories'!B9</f>
        <v>8001198</v>
      </c>
      <c r="C9" s="57">
        <f>'MOE in TANF Non-A Subcategories'!C9+'MOE SSP Non-A Subcategories'!C9</f>
        <v>132706</v>
      </c>
      <c r="D9" s="57">
        <f>'MOE in TANF Non-A Subcategories'!D9+'MOE SSP Non-A Subcategories'!D9</f>
        <v>3611939</v>
      </c>
      <c r="E9" s="87">
        <f>'MOE in TANF Non-A Subcategories'!E9+'MOE SSP Non-A Subcategories'!E9</f>
        <v>4256553</v>
      </c>
      <c r="F9" s="58">
        <f>'MOE in TANF Non-A Subcategories'!F9+'MOE SSP Non-A Subcategories'!F9</f>
        <v>6371352</v>
      </c>
      <c r="G9" s="57">
        <f>'MOE in TANF Non-A Subcategories'!G9+'MOE SSP Non-A Subcategories'!G9</f>
        <v>52831</v>
      </c>
      <c r="H9" s="57">
        <f>'MOE in TANF Non-A Subcategories'!H9+'MOE SSP Non-A Subcategories'!H9</f>
        <v>6318521</v>
      </c>
      <c r="J9" s="28"/>
      <c r="K9" s="28"/>
    </row>
    <row r="10" spans="1:11">
      <c r="A10" s="18" t="s">
        <v>16</v>
      </c>
      <c r="B10" s="57">
        <f>'MOE in TANF Non-A Subcategories'!B10+'MOE SSP Non-A Subcategories'!B10</f>
        <v>114885</v>
      </c>
      <c r="C10" s="57">
        <f>'MOE in TANF Non-A Subcategories'!C10+'MOE SSP Non-A Subcategories'!C10</f>
        <v>6300</v>
      </c>
      <c r="D10" s="57">
        <f>'MOE in TANF Non-A Subcategories'!D10+'MOE SSP Non-A Subcategories'!D10</f>
        <v>102295</v>
      </c>
      <c r="E10" s="87">
        <f>'MOE in TANF Non-A Subcategories'!E10+'MOE SSP Non-A Subcategories'!E10</f>
        <v>6290</v>
      </c>
      <c r="F10" s="58">
        <f>'MOE in TANF Non-A Subcategories'!F10+'MOE SSP Non-A Subcategories'!F10</f>
        <v>73598</v>
      </c>
      <c r="G10" s="57">
        <f>'MOE in TANF Non-A Subcategories'!G10+'MOE SSP Non-A Subcategories'!G10</f>
        <v>0</v>
      </c>
      <c r="H10" s="57">
        <f>'MOE in TANF Non-A Subcategories'!H10+'MOE SSP Non-A Subcategories'!H10</f>
        <v>73598</v>
      </c>
      <c r="J10" s="28"/>
      <c r="K10" s="28"/>
    </row>
    <row r="11" spans="1:11">
      <c r="A11" s="18" t="s">
        <v>17</v>
      </c>
      <c r="B11" s="57">
        <f>'MOE in TANF Non-A Subcategories'!B11+'MOE SSP Non-A Subcategories'!B11</f>
        <v>16786686</v>
      </c>
      <c r="C11" s="57">
        <f>'MOE in TANF Non-A Subcategories'!C11+'MOE SSP Non-A Subcategories'!C11</f>
        <v>0</v>
      </c>
      <c r="D11" s="57">
        <f>'MOE in TANF Non-A Subcategories'!D11+'MOE SSP Non-A Subcategories'!D11</f>
        <v>31686</v>
      </c>
      <c r="E11" s="87">
        <f>'MOE in TANF Non-A Subcategories'!E11+'MOE SSP Non-A Subcategories'!E11</f>
        <v>16755000</v>
      </c>
      <c r="F11" s="58">
        <f>'MOE in TANF Non-A Subcategories'!F11+'MOE SSP Non-A Subcategories'!F11</f>
        <v>2174031</v>
      </c>
      <c r="G11" s="57">
        <f>'MOE in TANF Non-A Subcategories'!G11+'MOE SSP Non-A Subcategories'!G11</f>
        <v>2174031</v>
      </c>
      <c r="H11" s="57">
        <f>'MOE in TANF Non-A Subcategories'!H11+'MOE SSP Non-A Subcategories'!H11</f>
        <v>0</v>
      </c>
      <c r="J11" s="28"/>
      <c r="K11" s="28"/>
    </row>
    <row r="12" spans="1:11">
      <c r="A12" s="18" t="s">
        <v>18</v>
      </c>
      <c r="B12" s="57">
        <f>'MOE in TANF Non-A Subcategories'!B12+'MOE SSP Non-A Subcategories'!B12</f>
        <v>1171433</v>
      </c>
      <c r="C12" s="57">
        <f>'MOE in TANF Non-A Subcategories'!C12+'MOE SSP Non-A Subcategories'!C12</f>
        <v>0</v>
      </c>
      <c r="D12" s="57">
        <f>'MOE in TANF Non-A Subcategories'!D12+'MOE SSP Non-A Subcategories'!D12</f>
        <v>0</v>
      </c>
      <c r="E12" s="87">
        <f>'MOE in TANF Non-A Subcategories'!E12+'MOE SSP Non-A Subcategories'!E12</f>
        <v>1171433</v>
      </c>
      <c r="F12" s="58">
        <f>'MOE in TANF Non-A Subcategories'!F12+'MOE SSP Non-A Subcategories'!F12</f>
        <v>0</v>
      </c>
      <c r="G12" s="57">
        <f>'MOE in TANF Non-A Subcategories'!G12+'MOE SSP Non-A Subcategories'!G12</f>
        <v>0</v>
      </c>
      <c r="H12" s="57">
        <f>'MOE in TANF Non-A Subcategories'!H12+'MOE SSP Non-A Subcategories'!H12</f>
        <v>0</v>
      </c>
      <c r="J12" s="28"/>
      <c r="K12" s="28"/>
    </row>
    <row r="13" spans="1:11">
      <c r="A13" s="18" t="s">
        <v>19</v>
      </c>
      <c r="B13" s="57">
        <f>'MOE in TANF Non-A Subcategories'!B13+'MOE SSP Non-A Subcategories'!B13</f>
        <v>6434234</v>
      </c>
      <c r="C13" s="57">
        <f>'MOE in TANF Non-A Subcategories'!C13+'MOE SSP Non-A Subcategories'!C13</f>
        <v>91918</v>
      </c>
      <c r="D13" s="57">
        <f>'MOE in TANF Non-A Subcategories'!D13+'MOE SSP Non-A Subcategories'!D13</f>
        <v>500000</v>
      </c>
      <c r="E13" s="87">
        <f>'MOE in TANF Non-A Subcategories'!E13+'MOE SSP Non-A Subcategories'!E13</f>
        <v>5842316</v>
      </c>
      <c r="F13" s="58">
        <f>'MOE in TANF Non-A Subcategories'!F13+'MOE SSP Non-A Subcategories'!F13</f>
        <v>0</v>
      </c>
      <c r="G13" s="57">
        <f>'MOE in TANF Non-A Subcategories'!G13+'MOE SSP Non-A Subcategories'!G13</f>
        <v>0</v>
      </c>
      <c r="H13" s="57">
        <f>'MOE in TANF Non-A Subcategories'!H13+'MOE SSP Non-A Subcategories'!H13</f>
        <v>0</v>
      </c>
      <c r="J13" s="28"/>
      <c r="K13" s="28"/>
    </row>
    <row r="14" spans="1:11">
      <c r="A14" s="18" t="s">
        <v>20</v>
      </c>
      <c r="B14" s="57">
        <f>'MOE in TANF Non-A Subcategories'!B14+'MOE SSP Non-A Subcategories'!B14</f>
        <v>0</v>
      </c>
      <c r="C14" s="57">
        <f>'MOE in TANF Non-A Subcategories'!C14+'MOE SSP Non-A Subcategories'!C14</f>
        <v>0</v>
      </c>
      <c r="D14" s="57">
        <f>'MOE in TANF Non-A Subcategories'!D14+'MOE SSP Non-A Subcategories'!D14</f>
        <v>0</v>
      </c>
      <c r="E14" s="87">
        <f>'MOE in TANF Non-A Subcategories'!E14+'MOE SSP Non-A Subcategories'!E14</f>
        <v>0</v>
      </c>
      <c r="F14" s="58">
        <f>'MOE in TANF Non-A Subcategories'!F14+'MOE SSP Non-A Subcategories'!F14</f>
        <v>0</v>
      </c>
      <c r="G14" s="57">
        <f>'MOE in TANF Non-A Subcategories'!G14+'MOE SSP Non-A Subcategories'!G14</f>
        <v>0</v>
      </c>
      <c r="H14" s="57">
        <f>'MOE in TANF Non-A Subcategories'!H14+'MOE SSP Non-A Subcategories'!H14</f>
        <v>0</v>
      </c>
      <c r="J14" s="28"/>
      <c r="K14" s="28"/>
    </row>
    <row r="15" spans="1:11">
      <c r="A15" s="18" t="s">
        <v>21</v>
      </c>
      <c r="B15" s="57">
        <f>'MOE in TANF Non-A Subcategories'!B15+'MOE SSP Non-A Subcategories'!B15</f>
        <v>1043266</v>
      </c>
      <c r="C15" s="57">
        <f>'MOE in TANF Non-A Subcategories'!C15+'MOE SSP Non-A Subcategories'!C15</f>
        <v>0</v>
      </c>
      <c r="D15" s="57">
        <f>'MOE in TANF Non-A Subcategories'!D15+'MOE SSP Non-A Subcategories'!D15</f>
        <v>1041789</v>
      </c>
      <c r="E15" s="87">
        <f>'MOE in TANF Non-A Subcategories'!E15+'MOE SSP Non-A Subcategories'!E15</f>
        <v>1477</v>
      </c>
      <c r="F15" s="58">
        <f>'MOE in TANF Non-A Subcategories'!F15+'MOE SSP Non-A Subcategories'!F15</f>
        <v>1256129</v>
      </c>
      <c r="G15" s="57">
        <f>'MOE in TANF Non-A Subcategories'!G15+'MOE SSP Non-A Subcategories'!G15</f>
        <v>0</v>
      </c>
      <c r="H15" s="57">
        <f>'MOE in TANF Non-A Subcategories'!H15+'MOE SSP Non-A Subcategories'!H15</f>
        <v>1256129</v>
      </c>
      <c r="J15" s="28"/>
      <c r="K15" s="28"/>
    </row>
    <row r="16" spans="1:11">
      <c r="A16" s="18" t="s">
        <v>22</v>
      </c>
      <c r="B16" s="57">
        <f>'MOE in TANF Non-A Subcategories'!B16+'MOE SSP Non-A Subcategories'!B16</f>
        <v>89904392</v>
      </c>
      <c r="C16" s="57">
        <f>'MOE in TANF Non-A Subcategories'!C16+'MOE SSP Non-A Subcategories'!C16</f>
        <v>2642764</v>
      </c>
      <c r="D16" s="57">
        <f>'MOE in TANF Non-A Subcategories'!D16+'MOE SSP Non-A Subcategories'!D16</f>
        <v>35625136</v>
      </c>
      <c r="E16" s="87">
        <f>'MOE in TANF Non-A Subcategories'!E16+'MOE SSP Non-A Subcategories'!E16</f>
        <v>51636492</v>
      </c>
      <c r="F16" s="58">
        <f>'MOE in TANF Non-A Subcategories'!F16+'MOE SSP Non-A Subcategories'!F16</f>
        <v>1133591</v>
      </c>
      <c r="G16" s="57">
        <f>'MOE in TANF Non-A Subcategories'!G16+'MOE SSP Non-A Subcategories'!G16</f>
        <v>0</v>
      </c>
      <c r="H16" s="57">
        <f>'MOE in TANF Non-A Subcategories'!H16+'MOE SSP Non-A Subcategories'!H16</f>
        <v>1133591</v>
      </c>
      <c r="J16" s="28"/>
      <c r="K16" s="28"/>
    </row>
    <row r="17" spans="1:11">
      <c r="A17" s="18" t="s">
        <v>23</v>
      </c>
      <c r="B17" s="57">
        <f>'MOE in TANF Non-A Subcategories'!B17+'MOE SSP Non-A Subcategories'!B17</f>
        <v>1544682</v>
      </c>
      <c r="C17" s="57">
        <f>'MOE in TANF Non-A Subcategories'!C17+'MOE SSP Non-A Subcategories'!C17</f>
        <v>0</v>
      </c>
      <c r="D17" s="57">
        <f>'MOE in TANF Non-A Subcategories'!D17+'MOE SSP Non-A Subcategories'!D17</f>
        <v>0</v>
      </c>
      <c r="E17" s="87">
        <f>'MOE in TANF Non-A Subcategories'!E17+'MOE SSP Non-A Subcategories'!E17</f>
        <v>1544682</v>
      </c>
      <c r="F17" s="58">
        <f>'MOE in TANF Non-A Subcategories'!F17+'MOE SSP Non-A Subcategories'!F17</f>
        <v>153813</v>
      </c>
      <c r="G17" s="57">
        <f>'MOE in TANF Non-A Subcategories'!G17+'MOE SSP Non-A Subcategories'!G17</f>
        <v>153813</v>
      </c>
      <c r="H17" s="57">
        <f>'MOE in TANF Non-A Subcategories'!H17+'MOE SSP Non-A Subcategories'!H17</f>
        <v>0</v>
      </c>
      <c r="J17" s="28"/>
      <c r="K17" s="28"/>
    </row>
    <row r="18" spans="1:11">
      <c r="A18" s="18" t="s">
        <v>24</v>
      </c>
      <c r="B18" s="57">
        <f>'MOE in TANF Non-A Subcategories'!B18+'MOE SSP Non-A Subcategories'!B18</f>
        <v>6066682</v>
      </c>
      <c r="C18" s="57">
        <f>'MOE in TANF Non-A Subcategories'!C18+'MOE SSP Non-A Subcategories'!C18</f>
        <v>0</v>
      </c>
      <c r="D18" s="57">
        <f>'MOE in TANF Non-A Subcategories'!D18+'MOE SSP Non-A Subcategories'!D18</f>
        <v>4452769</v>
      </c>
      <c r="E18" s="87">
        <f>'MOE in TANF Non-A Subcategories'!E18+'MOE SSP Non-A Subcategories'!E18</f>
        <v>1613913</v>
      </c>
      <c r="F18" s="58">
        <f>'MOE in TANF Non-A Subcategories'!F18+'MOE SSP Non-A Subcategories'!F18</f>
        <v>21715</v>
      </c>
      <c r="G18" s="57">
        <f>'MOE in TANF Non-A Subcategories'!G18+'MOE SSP Non-A Subcategories'!G18</f>
        <v>0</v>
      </c>
      <c r="H18" s="57">
        <f>'MOE in TANF Non-A Subcategories'!H18+'MOE SSP Non-A Subcategories'!H18</f>
        <v>21715</v>
      </c>
      <c r="J18" s="28"/>
      <c r="K18" s="28"/>
    </row>
    <row r="19" spans="1:11">
      <c r="A19" s="18" t="s">
        <v>25</v>
      </c>
      <c r="B19" s="57">
        <f>'MOE in TANF Non-A Subcategories'!B19+'MOE SSP Non-A Subcategories'!B19</f>
        <v>4725567</v>
      </c>
      <c r="C19" s="57">
        <f>'MOE in TANF Non-A Subcategories'!C19+'MOE SSP Non-A Subcategories'!C19</f>
        <v>0</v>
      </c>
      <c r="D19" s="57">
        <f>'MOE in TANF Non-A Subcategories'!D19+'MOE SSP Non-A Subcategories'!D19</f>
        <v>4725567</v>
      </c>
      <c r="E19" s="87">
        <f>'MOE in TANF Non-A Subcategories'!E19+'MOE SSP Non-A Subcategories'!E19</f>
        <v>0</v>
      </c>
      <c r="F19" s="58">
        <f>'MOE in TANF Non-A Subcategories'!F19+'MOE SSP Non-A Subcategories'!F19</f>
        <v>0</v>
      </c>
      <c r="G19" s="57">
        <f>'MOE in TANF Non-A Subcategories'!G19+'MOE SSP Non-A Subcategories'!G19</f>
        <v>0</v>
      </c>
      <c r="H19" s="57">
        <f>'MOE in TANF Non-A Subcategories'!H19+'MOE SSP Non-A Subcategories'!H19</f>
        <v>0</v>
      </c>
      <c r="J19" s="28"/>
      <c r="K19" s="28"/>
    </row>
    <row r="20" spans="1:11">
      <c r="A20" s="18" t="s">
        <v>26</v>
      </c>
      <c r="B20" s="57">
        <f>'MOE in TANF Non-A Subcategories'!B20+'MOE SSP Non-A Subcategories'!B20</f>
        <v>5548262</v>
      </c>
      <c r="C20" s="57">
        <f>'MOE in TANF Non-A Subcategories'!C20+'MOE SSP Non-A Subcategories'!C20</f>
        <v>0</v>
      </c>
      <c r="D20" s="57">
        <f>'MOE in TANF Non-A Subcategories'!D20+'MOE SSP Non-A Subcategories'!D20</f>
        <v>103861</v>
      </c>
      <c r="E20" s="87">
        <f>'MOE in TANF Non-A Subcategories'!E20+'MOE SSP Non-A Subcategories'!E20</f>
        <v>5444401</v>
      </c>
      <c r="F20" s="58">
        <f>'MOE in TANF Non-A Subcategories'!F20+'MOE SSP Non-A Subcategories'!F20</f>
        <v>945708</v>
      </c>
      <c r="G20" s="57">
        <f>'MOE in TANF Non-A Subcategories'!G20+'MOE SSP Non-A Subcategories'!G20</f>
        <v>0</v>
      </c>
      <c r="H20" s="57">
        <f>'MOE in TANF Non-A Subcategories'!H20+'MOE SSP Non-A Subcategories'!H20</f>
        <v>945708</v>
      </c>
      <c r="J20" s="28"/>
      <c r="K20" s="28"/>
    </row>
    <row r="21" spans="1:11">
      <c r="A21" s="18" t="s">
        <v>27</v>
      </c>
      <c r="B21" s="57">
        <f>'MOE in TANF Non-A Subcategories'!B21+'MOE SSP Non-A Subcategories'!B21</f>
        <v>0</v>
      </c>
      <c r="C21" s="57">
        <f>'MOE in TANF Non-A Subcategories'!C21+'MOE SSP Non-A Subcategories'!C21</f>
        <v>0</v>
      </c>
      <c r="D21" s="57">
        <f>'MOE in TANF Non-A Subcategories'!D21+'MOE SSP Non-A Subcategories'!D21</f>
        <v>0</v>
      </c>
      <c r="E21" s="87">
        <f>'MOE in TANF Non-A Subcategories'!E21+'MOE SSP Non-A Subcategories'!E21</f>
        <v>0</v>
      </c>
      <c r="F21" s="58">
        <f>'MOE in TANF Non-A Subcategories'!F21+'MOE SSP Non-A Subcategories'!F21</f>
        <v>0</v>
      </c>
      <c r="G21" s="57">
        <f>'MOE in TANF Non-A Subcategories'!G21+'MOE SSP Non-A Subcategories'!G21</f>
        <v>0</v>
      </c>
      <c r="H21" s="57">
        <f>'MOE in TANF Non-A Subcategories'!H21+'MOE SSP Non-A Subcategories'!H21</f>
        <v>0</v>
      </c>
      <c r="J21" s="28"/>
      <c r="K21" s="28"/>
    </row>
    <row r="22" spans="1:11">
      <c r="A22" s="18" t="s">
        <v>28</v>
      </c>
      <c r="B22" s="57">
        <f>'MOE in TANF Non-A Subcategories'!B22+'MOE SSP Non-A Subcategories'!B22</f>
        <v>13480792</v>
      </c>
      <c r="C22" s="57">
        <f>'MOE in TANF Non-A Subcategories'!C22+'MOE SSP Non-A Subcategories'!C22</f>
        <v>4500493</v>
      </c>
      <c r="D22" s="57">
        <f>'MOE in TANF Non-A Subcategories'!D22+'MOE SSP Non-A Subcategories'!D22</f>
        <v>0</v>
      </c>
      <c r="E22" s="87">
        <f>'MOE in TANF Non-A Subcategories'!E22+'MOE SSP Non-A Subcategories'!E22</f>
        <v>8980299</v>
      </c>
      <c r="F22" s="58">
        <f>'MOE in TANF Non-A Subcategories'!F22+'MOE SSP Non-A Subcategories'!F22</f>
        <v>898600</v>
      </c>
      <c r="G22" s="57">
        <f>'MOE in TANF Non-A Subcategories'!G22+'MOE SSP Non-A Subcategories'!G22</f>
        <v>0</v>
      </c>
      <c r="H22" s="57">
        <f>'MOE in TANF Non-A Subcategories'!H22+'MOE SSP Non-A Subcategories'!H22</f>
        <v>898600</v>
      </c>
      <c r="J22" s="28"/>
      <c r="K22" s="28"/>
    </row>
    <row r="23" spans="1:11">
      <c r="A23" s="18" t="s">
        <v>29</v>
      </c>
      <c r="B23" s="57">
        <f>'MOE in TANF Non-A Subcategories'!B23+'MOE SSP Non-A Subcategories'!B23</f>
        <v>0</v>
      </c>
      <c r="C23" s="57">
        <f>'MOE in TANF Non-A Subcategories'!C23+'MOE SSP Non-A Subcategories'!C23</f>
        <v>0</v>
      </c>
      <c r="D23" s="57">
        <f>'MOE in TANF Non-A Subcategories'!D23+'MOE SSP Non-A Subcategories'!D23</f>
        <v>0</v>
      </c>
      <c r="E23" s="87">
        <f>'MOE in TANF Non-A Subcategories'!E23+'MOE SSP Non-A Subcategories'!E23</f>
        <v>0</v>
      </c>
      <c r="F23" s="58">
        <f>'MOE in TANF Non-A Subcategories'!F23+'MOE SSP Non-A Subcategories'!F23</f>
        <v>0</v>
      </c>
      <c r="G23" s="57">
        <f>'MOE in TANF Non-A Subcategories'!G23+'MOE SSP Non-A Subcategories'!G23</f>
        <v>0</v>
      </c>
      <c r="H23" s="57">
        <f>'MOE in TANF Non-A Subcategories'!H23+'MOE SSP Non-A Subcategories'!H23</f>
        <v>0</v>
      </c>
      <c r="J23" s="28"/>
      <c r="K23" s="28"/>
    </row>
    <row r="24" spans="1:11">
      <c r="A24" s="18" t="s">
        <v>30</v>
      </c>
      <c r="B24" s="57">
        <f>'MOE in TANF Non-A Subcategories'!B24+'MOE SSP Non-A Subcategories'!B24</f>
        <v>147565</v>
      </c>
      <c r="C24" s="57">
        <f>'MOE in TANF Non-A Subcategories'!C24+'MOE SSP Non-A Subcategories'!C24</f>
        <v>0</v>
      </c>
      <c r="D24" s="57">
        <f>'MOE in TANF Non-A Subcategories'!D24+'MOE SSP Non-A Subcategories'!D24</f>
        <v>147565</v>
      </c>
      <c r="E24" s="87">
        <f>'MOE in TANF Non-A Subcategories'!E24+'MOE SSP Non-A Subcategories'!E24</f>
        <v>0</v>
      </c>
      <c r="F24" s="58">
        <f>'MOE in TANF Non-A Subcategories'!F24+'MOE SSP Non-A Subcategories'!F24</f>
        <v>520470</v>
      </c>
      <c r="G24" s="57">
        <f>'MOE in TANF Non-A Subcategories'!G24+'MOE SSP Non-A Subcategories'!G24</f>
        <v>0</v>
      </c>
      <c r="H24" s="57">
        <f>'MOE in TANF Non-A Subcategories'!H24+'MOE SSP Non-A Subcategories'!H24</f>
        <v>520470</v>
      </c>
      <c r="J24" s="28"/>
      <c r="K24" s="28"/>
    </row>
    <row r="25" spans="1:11">
      <c r="A25" s="18" t="s">
        <v>31</v>
      </c>
      <c r="B25" s="57">
        <f>'MOE in TANF Non-A Subcategories'!B25+'MOE SSP Non-A Subcategories'!B25</f>
        <v>1200000</v>
      </c>
      <c r="C25" s="57">
        <f>'MOE in TANF Non-A Subcategories'!C25+'MOE SSP Non-A Subcategories'!C25</f>
        <v>1200000</v>
      </c>
      <c r="D25" s="57">
        <f>'MOE in TANF Non-A Subcategories'!D25+'MOE SSP Non-A Subcategories'!D25</f>
        <v>0</v>
      </c>
      <c r="E25" s="87">
        <f>'MOE in TANF Non-A Subcategories'!E25+'MOE SSP Non-A Subcategories'!E25</f>
        <v>0</v>
      </c>
      <c r="F25" s="58">
        <f>'MOE in TANF Non-A Subcategories'!F25+'MOE SSP Non-A Subcategories'!F25</f>
        <v>0</v>
      </c>
      <c r="G25" s="57">
        <f>'MOE in TANF Non-A Subcategories'!G25+'MOE SSP Non-A Subcategories'!G25</f>
        <v>0</v>
      </c>
      <c r="H25" s="57">
        <f>'MOE in TANF Non-A Subcategories'!H25+'MOE SSP Non-A Subcategories'!H25</f>
        <v>0</v>
      </c>
      <c r="J25" s="28"/>
      <c r="K25" s="28"/>
    </row>
    <row r="26" spans="1:11">
      <c r="A26" s="18" t="s">
        <v>32</v>
      </c>
      <c r="B26" s="57">
        <f>'MOE in TANF Non-A Subcategories'!B26+'MOE SSP Non-A Subcategories'!B26</f>
        <v>6658504</v>
      </c>
      <c r="C26" s="57">
        <f>'MOE in TANF Non-A Subcategories'!C26+'MOE SSP Non-A Subcategories'!C26</f>
        <v>1786578</v>
      </c>
      <c r="D26" s="57">
        <f>'MOE in TANF Non-A Subcategories'!D26+'MOE SSP Non-A Subcategories'!D26</f>
        <v>4756149</v>
      </c>
      <c r="E26" s="87">
        <f>'MOE in TANF Non-A Subcategories'!E26+'MOE SSP Non-A Subcategories'!E26</f>
        <v>115777</v>
      </c>
      <c r="F26" s="58">
        <f>'MOE in TANF Non-A Subcategories'!F26+'MOE SSP Non-A Subcategories'!F26</f>
        <v>0</v>
      </c>
      <c r="G26" s="57">
        <f>'MOE in TANF Non-A Subcategories'!G26+'MOE SSP Non-A Subcategories'!G26</f>
        <v>0</v>
      </c>
      <c r="H26" s="57">
        <f>'MOE in TANF Non-A Subcategories'!H26+'MOE SSP Non-A Subcategories'!H26</f>
        <v>0</v>
      </c>
      <c r="J26" s="28"/>
      <c r="K26" s="28"/>
    </row>
    <row r="27" spans="1:11">
      <c r="A27" s="18" t="s">
        <v>33</v>
      </c>
      <c r="B27" s="57">
        <f>'MOE in TANF Non-A Subcategories'!B27+'MOE SSP Non-A Subcategories'!B27</f>
        <v>15510054</v>
      </c>
      <c r="C27" s="57">
        <f>'MOE in TANF Non-A Subcategories'!C27+'MOE SSP Non-A Subcategories'!C27</f>
        <v>36189</v>
      </c>
      <c r="D27" s="57">
        <f>'MOE in TANF Non-A Subcategories'!D27+'MOE SSP Non-A Subcategories'!D27</f>
        <v>390779</v>
      </c>
      <c r="E27" s="87">
        <f>'MOE in TANF Non-A Subcategories'!E27+'MOE SSP Non-A Subcategories'!E27</f>
        <v>15083086</v>
      </c>
      <c r="F27" s="58">
        <f>'MOE in TANF Non-A Subcategories'!F27+'MOE SSP Non-A Subcategories'!F27</f>
        <v>1203792</v>
      </c>
      <c r="G27" s="57">
        <f>'MOE in TANF Non-A Subcategories'!G27+'MOE SSP Non-A Subcategories'!G27</f>
        <v>0</v>
      </c>
      <c r="H27" s="57">
        <f>'MOE in TANF Non-A Subcategories'!H27+'MOE SSP Non-A Subcategories'!H27</f>
        <v>1203792</v>
      </c>
      <c r="J27" s="28"/>
      <c r="K27" s="28"/>
    </row>
    <row r="28" spans="1:11">
      <c r="A28" s="18" t="s">
        <v>34</v>
      </c>
      <c r="B28" s="57">
        <f>'MOE in TANF Non-A Subcategories'!B28+'MOE SSP Non-A Subcategories'!B28</f>
        <v>2851649</v>
      </c>
      <c r="C28" s="57">
        <f>'MOE in TANF Non-A Subcategories'!C28+'MOE SSP Non-A Subcategories'!C28</f>
        <v>0</v>
      </c>
      <c r="D28" s="57">
        <f>'MOE in TANF Non-A Subcategories'!D28+'MOE SSP Non-A Subcategories'!D28</f>
        <v>0</v>
      </c>
      <c r="E28" s="87">
        <f>'MOE in TANF Non-A Subcategories'!E28+'MOE SSP Non-A Subcategories'!E28</f>
        <v>2851649</v>
      </c>
      <c r="F28" s="58">
        <f>'MOE in TANF Non-A Subcategories'!F28+'MOE SSP Non-A Subcategories'!F28</f>
        <v>0</v>
      </c>
      <c r="G28" s="57">
        <f>'MOE in TANF Non-A Subcategories'!G28+'MOE SSP Non-A Subcategories'!G28</f>
        <v>0</v>
      </c>
      <c r="H28" s="57">
        <f>'MOE in TANF Non-A Subcategories'!H28+'MOE SSP Non-A Subcategories'!H28</f>
        <v>0</v>
      </c>
      <c r="J28" s="28"/>
      <c r="K28" s="28"/>
    </row>
    <row r="29" spans="1:11">
      <c r="A29" s="18" t="s">
        <v>35</v>
      </c>
      <c r="B29" s="57">
        <f>'MOE in TANF Non-A Subcategories'!B29+'MOE SSP Non-A Subcategories'!B29</f>
        <v>10662104</v>
      </c>
      <c r="C29" s="57">
        <f>'MOE in TANF Non-A Subcategories'!C29+'MOE SSP Non-A Subcategories'!C29</f>
        <v>0</v>
      </c>
      <c r="D29" s="57">
        <f>'MOE in TANF Non-A Subcategories'!D29+'MOE SSP Non-A Subcategories'!D29</f>
        <v>3832200</v>
      </c>
      <c r="E29" s="87">
        <f>'MOE in TANF Non-A Subcategories'!E29+'MOE SSP Non-A Subcategories'!E29</f>
        <v>6829904</v>
      </c>
      <c r="F29" s="58">
        <f>'MOE in TANF Non-A Subcategories'!F29+'MOE SSP Non-A Subcategories'!F29</f>
        <v>680476</v>
      </c>
      <c r="G29" s="57">
        <f>'MOE in TANF Non-A Subcategories'!G29+'MOE SSP Non-A Subcategories'!G29</f>
        <v>0</v>
      </c>
      <c r="H29" s="57">
        <f>'MOE in TANF Non-A Subcategories'!H29+'MOE SSP Non-A Subcategories'!H29</f>
        <v>680476</v>
      </c>
      <c r="J29" s="28"/>
      <c r="K29" s="28"/>
    </row>
    <row r="30" spans="1:11">
      <c r="A30" s="18" t="s">
        <v>36</v>
      </c>
      <c r="B30" s="57">
        <f>'MOE in TANF Non-A Subcategories'!B30+'MOE SSP Non-A Subcategories'!B30</f>
        <v>17193801</v>
      </c>
      <c r="C30" s="57">
        <f>'MOE in TANF Non-A Subcategories'!C30+'MOE SSP Non-A Subcategories'!C30</f>
        <v>0</v>
      </c>
      <c r="D30" s="57">
        <f>'MOE in TANF Non-A Subcategories'!D30+'MOE SSP Non-A Subcategories'!D30</f>
        <v>0</v>
      </c>
      <c r="E30" s="87">
        <f>'MOE in TANF Non-A Subcategories'!E30+'MOE SSP Non-A Subcategories'!E30</f>
        <v>17193801</v>
      </c>
      <c r="F30" s="58">
        <f>'MOE in TANF Non-A Subcategories'!F30+'MOE SSP Non-A Subcategories'!F30</f>
        <v>0</v>
      </c>
      <c r="G30" s="57">
        <f>'MOE in TANF Non-A Subcategories'!G30+'MOE SSP Non-A Subcategories'!G30</f>
        <v>0</v>
      </c>
      <c r="H30" s="57">
        <f>'MOE in TANF Non-A Subcategories'!H30+'MOE SSP Non-A Subcategories'!H30</f>
        <v>0</v>
      </c>
      <c r="J30" s="28"/>
      <c r="K30" s="28"/>
    </row>
    <row r="31" spans="1:11">
      <c r="A31" s="18" t="s">
        <v>37</v>
      </c>
      <c r="B31" s="57">
        <f>'MOE in TANF Non-A Subcategories'!B31+'MOE SSP Non-A Subcategories'!B31</f>
        <v>8408062</v>
      </c>
      <c r="C31" s="57">
        <f>'MOE in TANF Non-A Subcategories'!C31+'MOE SSP Non-A Subcategories'!C31</f>
        <v>0</v>
      </c>
      <c r="D31" s="57">
        <f>'MOE in TANF Non-A Subcategories'!D31+'MOE SSP Non-A Subcategories'!D31</f>
        <v>7152223</v>
      </c>
      <c r="E31" s="87">
        <f>'MOE in TANF Non-A Subcategories'!E31+'MOE SSP Non-A Subcategories'!E31</f>
        <v>1255839</v>
      </c>
      <c r="F31" s="58">
        <f>'MOE in TANF Non-A Subcategories'!F31+'MOE SSP Non-A Subcategories'!F31</f>
        <v>0</v>
      </c>
      <c r="G31" s="57">
        <f>'MOE in TANF Non-A Subcategories'!G31+'MOE SSP Non-A Subcategories'!G31</f>
        <v>0</v>
      </c>
      <c r="H31" s="57">
        <f>'MOE in TANF Non-A Subcategories'!H31+'MOE SSP Non-A Subcategories'!H31</f>
        <v>0</v>
      </c>
      <c r="J31" s="28"/>
      <c r="K31" s="28"/>
    </row>
    <row r="32" spans="1:11">
      <c r="A32" s="18" t="s">
        <v>38</v>
      </c>
      <c r="B32" s="57">
        <f>'MOE in TANF Non-A Subcategories'!B32+'MOE SSP Non-A Subcategories'!B32</f>
        <v>1641644</v>
      </c>
      <c r="C32" s="57">
        <f>'MOE in TANF Non-A Subcategories'!C32+'MOE SSP Non-A Subcategories'!C32</f>
        <v>0</v>
      </c>
      <c r="D32" s="57">
        <f>'MOE in TANF Non-A Subcategories'!D32+'MOE SSP Non-A Subcategories'!D32</f>
        <v>0</v>
      </c>
      <c r="E32" s="87">
        <f>'MOE in TANF Non-A Subcategories'!E32+'MOE SSP Non-A Subcategories'!E32</f>
        <v>1641644</v>
      </c>
      <c r="F32" s="58">
        <f>'MOE in TANF Non-A Subcategories'!F32+'MOE SSP Non-A Subcategories'!F32</f>
        <v>0</v>
      </c>
      <c r="G32" s="57">
        <f>'MOE in TANF Non-A Subcategories'!G32+'MOE SSP Non-A Subcategories'!G32</f>
        <v>0</v>
      </c>
      <c r="H32" s="57">
        <f>'MOE in TANF Non-A Subcategories'!H32+'MOE SSP Non-A Subcategories'!H32</f>
        <v>0</v>
      </c>
      <c r="J32" s="28"/>
      <c r="K32" s="28"/>
    </row>
    <row r="33" spans="1:11">
      <c r="A33" s="18" t="s">
        <v>39</v>
      </c>
      <c r="B33" s="57">
        <f>'MOE in TANF Non-A Subcategories'!B33+'MOE SSP Non-A Subcategories'!B33</f>
        <v>1493916</v>
      </c>
      <c r="C33" s="57">
        <f>'MOE in TANF Non-A Subcategories'!C33+'MOE SSP Non-A Subcategories'!C33</f>
        <v>0</v>
      </c>
      <c r="D33" s="57">
        <f>'MOE in TANF Non-A Subcategories'!D33+'MOE SSP Non-A Subcategories'!D33</f>
        <v>0</v>
      </c>
      <c r="E33" s="87">
        <f>'MOE in TANF Non-A Subcategories'!E33+'MOE SSP Non-A Subcategories'!E33</f>
        <v>1493916</v>
      </c>
      <c r="F33" s="58">
        <f>'MOE in TANF Non-A Subcategories'!F33+'MOE SSP Non-A Subcategories'!F33</f>
        <v>0</v>
      </c>
      <c r="G33" s="57">
        <f>'MOE in TANF Non-A Subcategories'!G33+'MOE SSP Non-A Subcategories'!G33</f>
        <v>0</v>
      </c>
      <c r="H33" s="57">
        <f>'MOE in TANF Non-A Subcategories'!H33+'MOE SSP Non-A Subcategories'!H33</f>
        <v>0</v>
      </c>
      <c r="J33" s="28"/>
      <c r="K33" s="28"/>
    </row>
    <row r="34" spans="1:11">
      <c r="A34" s="18" t="s">
        <v>40</v>
      </c>
      <c r="B34" s="57">
        <f>'MOE in TANF Non-A Subcategories'!B34+'MOE SSP Non-A Subcategories'!B34</f>
        <v>1339696</v>
      </c>
      <c r="C34" s="57">
        <f>'MOE in TANF Non-A Subcategories'!C34+'MOE SSP Non-A Subcategories'!C34</f>
        <v>0</v>
      </c>
      <c r="D34" s="57">
        <f>'MOE in TANF Non-A Subcategories'!D34+'MOE SSP Non-A Subcategories'!D34</f>
        <v>70634</v>
      </c>
      <c r="E34" s="87">
        <f>'MOE in TANF Non-A Subcategories'!E34+'MOE SSP Non-A Subcategories'!E34</f>
        <v>1269062</v>
      </c>
      <c r="F34" s="58">
        <f>'MOE in TANF Non-A Subcategories'!F34+'MOE SSP Non-A Subcategories'!F34</f>
        <v>284753</v>
      </c>
      <c r="G34" s="57">
        <f>'MOE in TANF Non-A Subcategories'!G34+'MOE SSP Non-A Subcategories'!G34</f>
        <v>0</v>
      </c>
      <c r="H34" s="57">
        <f>'MOE in TANF Non-A Subcategories'!H34+'MOE SSP Non-A Subcategories'!H34</f>
        <v>284753</v>
      </c>
      <c r="J34" s="28"/>
      <c r="K34" s="28"/>
    </row>
    <row r="35" spans="1:11">
      <c r="A35" s="18" t="s">
        <v>41</v>
      </c>
      <c r="B35" s="57">
        <f>'MOE in TANF Non-A Subcategories'!B35+'MOE SSP Non-A Subcategories'!B35</f>
        <v>30813375</v>
      </c>
      <c r="C35" s="57">
        <f>'MOE in TANF Non-A Subcategories'!C35+'MOE SSP Non-A Subcategories'!C35</f>
        <v>193639</v>
      </c>
      <c r="D35" s="57">
        <f>'MOE in TANF Non-A Subcategories'!D35+'MOE SSP Non-A Subcategories'!D35</f>
        <v>6353342</v>
      </c>
      <c r="E35" s="87">
        <f>'MOE in TANF Non-A Subcategories'!E35+'MOE SSP Non-A Subcategories'!E35</f>
        <v>24266394</v>
      </c>
      <c r="F35" s="58">
        <f>'MOE in TANF Non-A Subcategories'!F35+'MOE SSP Non-A Subcategories'!F35</f>
        <v>0</v>
      </c>
      <c r="G35" s="57">
        <f>'MOE in TANF Non-A Subcategories'!G35+'MOE SSP Non-A Subcategories'!G35</f>
        <v>0</v>
      </c>
      <c r="H35" s="57">
        <f>'MOE in TANF Non-A Subcategories'!H35+'MOE SSP Non-A Subcategories'!H35</f>
        <v>0</v>
      </c>
      <c r="J35" s="28"/>
      <c r="K35" s="28"/>
    </row>
    <row r="36" spans="1:11">
      <c r="A36" s="18" t="s">
        <v>42</v>
      </c>
      <c r="B36" s="57">
        <f>'MOE in TANF Non-A Subcategories'!B36+'MOE SSP Non-A Subcategories'!B36</f>
        <v>0</v>
      </c>
      <c r="C36" s="57">
        <f>'MOE in TANF Non-A Subcategories'!C36+'MOE SSP Non-A Subcategories'!C36</f>
        <v>0</v>
      </c>
      <c r="D36" s="57">
        <f>'MOE in TANF Non-A Subcategories'!D36+'MOE SSP Non-A Subcategories'!D36</f>
        <v>0</v>
      </c>
      <c r="E36" s="87">
        <f>'MOE in TANF Non-A Subcategories'!E36+'MOE SSP Non-A Subcategories'!E36</f>
        <v>0</v>
      </c>
      <c r="F36" s="58">
        <f>'MOE in TANF Non-A Subcategories'!F36+'MOE SSP Non-A Subcategories'!F36</f>
        <v>0</v>
      </c>
      <c r="G36" s="57">
        <f>'MOE in TANF Non-A Subcategories'!G36+'MOE SSP Non-A Subcategories'!G36</f>
        <v>0</v>
      </c>
      <c r="H36" s="57">
        <f>'MOE in TANF Non-A Subcategories'!H36+'MOE SSP Non-A Subcategories'!H36</f>
        <v>0</v>
      </c>
      <c r="J36" s="28"/>
      <c r="K36" s="28"/>
    </row>
    <row r="37" spans="1:11">
      <c r="A37" s="18" t="s">
        <v>43</v>
      </c>
      <c r="B37" s="57">
        <f>'MOE in TANF Non-A Subcategories'!B37+'MOE SSP Non-A Subcategories'!B37</f>
        <v>12686815</v>
      </c>
      <c r="C37" s="57">
        <f>'MOE in TANF Non-A Subcategories'!C37+'MOE SSP Non-A Subcategories'!C37</f>
        <v>23751</v>
      </c>
      <c r="D37" s="57">
        <f>'MOE in TANF Non-A Subcategories'!D37+'MOE SSP Non-A Subcategories'!D37</f>
        <v>38751</v>
      </c>
      <c r="E37" s="87">
        <f>'MOE in TANF Non-A Subcategories'!E37+'MOE SSP Non-A Subcategories'!E37</f>
        <v>12624313</v>
      </c>
      <c r="F37" s="58">
        <f>'MOE in TANF Non-A Subcategories'!F37+'MOE SSP Non-A Subcategories'!F37</f>
        <v>305154</v>
      </c>
      <c r="G37" s="57">
        <f>'MOE in TANF Non-A Subcategories'!G37+'MOE SSP Non-A Subcategories'!G37</f>
        <v>0</v>
      </c>
      <c r="H37" s="57">
        <f>'MOE in TANF Non-A Subcategories'!H37+'MOE SSP Non-A Subcategories'!H37</f>
        <v>305154</v>
      </c>
      <c r="J37" s="28"/>
      <c r="K37" s="28"/>
    </row>
    <row r="38" spans="1:11">
      <c r="A38" s="18" t="s">
        <v>44</v>
      </c>
      <c r="B38" s="57">
        <f>'MOE in TANF Non-A Subcategories'!B38+'MOE SSP Non-A Subcategories'!B38</f>
        <v>41811318</v>
      </c>
      <c r="C38" s="57">
        <f>'MOE in TANF Non-A Subcategories'!C38+'MOE SSP Non-A Subcategories'!C38</f>
        <v>17397</v>
      </c>
      <c r="D38" s="57">
        <f>'MOE in TANF Non-A Subcategories'!D38+'MOE SSP Non-A Subcategories'!D38</f>
        <v>1565526</v>
      </c>
      <c r="E38" s="87">
        <f>'MOE in TANF Non-A Subcategories'!E38+'MOE SSP Non-A Subcategories'!E38</f>
        <v>40228395</v>
      </c>
      <c r="F38" s="58">
        <f>'MOE in TANF Non-A Subcategories'!F38+'MOE SSP Non-A Subcategories'!F38</f>
        <v>4001446</v>
      </c>
      <c r="G38" s="57">
        <f>'MOE in TANF Non-A Subcategories'!G38+'MOE SSP Non-A Subcategories'!G38</f>
        <v>0</v>
      </c>
      <c r="H38" s="57">
        <f>'MOE in TANF Non-A Subcategories'!H38+'MOE SSP Non-A Subcategories'!H38</f>
        <v>4001446</v>
      </c>
      <c r="J38" s="28"/>
      <c r="K38" s="28"/>
    </row>
    <row r="39" spans="1:11">
      <c r="A39" s="18" t="s">
        <v>45</v>
      </c>
      <c r="B39" s="57">
        <f>'MOE in TANF Non-A Subcategories'!B39+'MOE SSP Non-A Subcategories'!B39</f>
        <v>1200000</v>
      </c>
      <c r="C39" s="57">
        <f>'MOE in TANF Non-A Subcategories'!C39+'MOE SSP Non-A Subcategories'!C39</f>
        <v>0</v>
      </c>
      <c r="D39" s="57">
        <f>'MOE in TANF Non-A Subcategories'!D39+'MOE SSP Non-A Subcategories'!D39</f>
        <v>0</v>
      </c>
      <c r="E39" s="87">
        <f>'MOE in TANF Non-A Subcategories'!E39+'MOE SSP Non-A Subcategories'!E39</f>
        <v>1200000</v>
      </c>
      <c r="F39" s="58">
        <f>'MOE in TANF Non-A Subcategories'!F39+'MOE SSP Non-A Subcategories'!F39</f>
        <v>0</v>
      </c>
      <c r="G39" s="57">
        <f>'MOE in TANF Non-A Subcategories'!G39+'MOE SSP Non-A Subcategories'!G39</f>
        <v>0</v>
      </c>
      <c r="H39" s="57">
        <f>'MOE in TANF Non-A Subcategories'!H39+'MOE SSP Non-A Subcategories'!H39</f>
        <v>0</v>
      </c>
      <c r="J39" s="28"/>
      <c r="K39" s="28"/>
    </row>
    <row r="40" spans="1:11">
      <c r="A40" s="18" t="s">
        <v>46</v>
      </c>
      <c r="B40" s="57">
        <f>'MOE in TANF Non-A Subcategories'!B40+'MOE SSP Non-A Subcategories'!B40</f>
        <v>0</v>
      </c>
      <c r="C40" s="57">
        <f>'MOE in TANF Non-A Subcategories'!C40+'MOE SSP Non-A Subcategories'!C40</f>
        <v>0</v>
      </c>
      <c r="D40" s="57">
        <f>'MOE in TANF Non-A Subcategories'!D40+'MOE SSP Non-A Subcategories'!D40</f>
        <v>0</v>
      </c>
      <c r="E40" s="87">
        <f>'MOE in TANF Non-A Subcategories'!E40+'MOE SSP Non-A Subcategories'!E40</f>
        <v>0</v>
      </c>
      <c r="F40" s="58">
        <f>'MOE in TANF Non-A Subcategories'!F40+'MOE SSP Non-A Subcategories'!F40</f>
        <v>0</v>
      </c>
      <c r="G40" s="57">
        <f>'MOE in TANF Non-A Subcategories'!G40+'MOE SSP Non-A Subcategories'!G40</f>
        <v>0</v>
      </c>
      <c r="H40" s="57">
        <f>'MOE in TANF Non-A Subcategories'!H40+'MOE SSP Non-A Subcategories'!H40</f>
        <v>0</v>
      </c>
      <c r="J40" s="28"/>
      <c r="K40" s="28"/>
    </row>
    <row r="41" spans="1:11">
      <c r="A41" s="18" t="s">
        <v>47</v>
      </c>
      <c r="B41" s="57">
        <f>'MOE in TANF Non-A Subcategories'!B41+'MOE SSP Non-A Subcategories'!B41</f>
        <v>0</v>
      </c>
      <c r="C41" s="57">
        <f>'MOE in TANF Non-A Subcategories'!C41+'MOE SSP Non-A Subcategories'!C41</f>
        <v>0</v>
      </c>
      <c r="D41" s="57">
        <f>'MOE in TANF Non-A Subcategories'!D41+'MOE SSP Non-A Subcategories'!D41</f>
        <v>0</v>
      </c>
      <c r="E41" s="87">
        <f>'MOE in TANF Non-A Subcategories'!E41+'MOE SSP Non-A Subcategories'!E41</f>
        <v>0</v>
      </c>
      <c r="F41" s="58">
        <f>'MOE in TANF Non-A Subcategories'!F41+'MOE SSP Non-A Subcategories'!F41</f>
        <v>0</v>
      </c>
      <c r="G41" s="57">
        <f>'MOE in TANF Non-A Subcategories'!G41+'MOE SSP Non-A Subcategories'!G41</f>
        <v>0</v>
      </c>
      <c r="H41" s="57">
        <f>'MOE in TANF Non-A Subcategories'!H41+'MOE SSP Non-A Subcategories'!H41</f>
        <v>0</v>
      </c>
      <c r="J41" s="28"/>
      <c r="K41" s="28"/>
    </row>
    <row r="42" spans="1:11">
      <c r="A42" s="18" t="s">
        <v>48</v>
      </c>
      <c r="B42" s="57">
        <f>'MOE in TANF Non-A Subcategories'!B42+'MOE SSP Non-A Subcategories'!B42</f>
        <v>6969440</v>
      </c>
      <c r="C42" s="57">
        <f>'MOE in TANF Non-A Subcategories'!C42+'MOE SSP Non-A Subcategories'!C42</f>
        <v>3739539</v>
      </c>
      <c r="D42" s="57">
        <f>'MOE in TANF Non-A Subcategories'!D42+'MOE SSP Non-A Subcategories'!D42</f>
        <v>6335</v>
      </c>
      <c r="E42" s="87">
        <f>'MOE in TANF Non-A Subcategories'!E42+'MOE SSP Non-A Subcategories'!E42</f>
        <v>3223566</v>
      </c>
      <c r="F42" s="58">
        <f>'MOE in TANF Non-A Subcategories'!F42+'MOE SSP Non-A Subcategories'!F42</f>
        <v>46495</v>
      </c>
      <c r="G42" s="57">
        <f>'MOE in TANF Non-A Subcategories'!G42+'MOE SSP Non-A Subcategories'!G42</f>
        <v>0</v>
      </c>
      <c r="H42" s="57">
        <f>'MOE in TANF Non-A Subcategories'!H42+'MOE SSP Non-A Subcategories'!H42</f>
        <v>46495</v>
      </c>
      <c r="J42" s="28"/>
      <c r="K42" s="28"/>
    </row>
    <row r="43" spans="1:11">
      <c r="A43" s="18" t="s">
        <v>49</v>
      </c>
      <c r="B43" s="57">
        <f>'MOE in TANF Non-A Subcategories'!B43+'MOE SSP Non-A Subcategories'!B43</f>
        <v>10137266</v>
      </c>
      <c r="C43" s="57">
        <f>'MOE in TANF Non-A Subcategories'!C43+'MOE SSP Non-A Subcategories'!C43</f>
        <v>0</v>
      </c>
      <c r="D43" s="57">
        <f>'MOE in TANF Non-A Subcategories'!D43+'MOE SSP Non-A Subcategories'!D43</f>
        <v>0</v>
      </c>
      <c r="E43" s="87">
        <f>'MOE in TANF Non-A Subcategories'!E43+'MOE SSP Non-A Subcategories'!E43</f>
        <v>10137266</v>
      </c>
      <c r="F43" s="58">
        <f>'MOE in TANF Non-A Subcategories'!F43+'MOE SSP Non-A Subcategories'!F43</f>
        <v>697674</v>
      </c>
      <c r="G43" s="57">
        <f>'MOE in TANF Non-A Subcategories'!G43+'MOE SSP Non-A Subcategories'!G43</f>
        <v>0</v>
      </c>
      <c r="H43" s="57">
        <f>'MOE in TANF Non-A Subcategories'!H43+'MOE SSP Non-A Subcategories'!H43</f>
        <v>697674</v>
      </c>
      <c r="J43" s="28"/>
      <c r="K43" s="28"/>
    </row>
    <row r="44" spans="1:11">
      <c r="A44" s="18" t="s">
        <v>50</v>
      </c>
      <c r="B44" s="57">
        <f>'MOE in TANF Non-A Subcategories'!B44+'MOE SSP Non-A Subcategories'!B44</f>
        <v>0</v>
      </c>
      <c r="C44" s="57">
        <f>'MOE in TANF Non-A Subcategories'!C44+'MOE SSP Non-A Subcategories'!C44</f>
        <v>0</v>
      </c>
      <c r="D44" s="57">
        <f>'MOE in TANF Non-A Subcategories'!D44+'MOE SSP Non-A Subcategories'!D44</f>
        <v>0</v>
      </c>
      <c r="E44" s="87">
        <f>'MOE in TANF Non-A Subcategories'!E44+'MOE SSP Non-A Subcategories'!E44</f>
        <v>0</v>
      </c>
      <c r="F44" s="58">
        <f>'MOE in TANF Non-A Subcategories'!F44+'MOE SSP Non-A Subcategories'!F44</f>
        <v>0</v>
      </c>
      <c r="G44" s="57">
        <f>'MOE in TANF Non-A Subcategories'!G44+'MOE SSP Non-A Subcategories'!G44</f>
        <v>0</v>
      </c>
      <c r="H44" s="57">
        <f>'MOE in TANF Non-A Subcategories'!H44+'MOE SSP Non-A Subcategories'!H44</f>
        <v>0</v>
      </c>
      <c r="J44" s="28"/>
      <c r="K44" s="28"/>
    </row>
    <row r="45" spans="1:11">
      <c r="A45" s="18" t="s">
        <v>51</v>
      </c>
      <c r="B45" s="57">
        <f>'MOE in TANF Non-A Subcategories'!B45+'MOE SSP Non-A Subcategories'!B45</f>
        <v>490148</v>
      </c>
      <c r="C45" s="57">
        <f>'MOE in TANF Non-A Subcategories'!C45+'MOE SSP Non-A Subcategories'!C45</f>
        <v>0</v>
      </c>
      <c r="D45" s="57">
        <f>'MOE in TANF Non-A Subcategories'!D45+'MOE SSP Non-A Subcategories'!D45</f>
        <v>490148</v>
      </c>
      <c r="E45" s="87">
        <f>'MOE in TANF Non-A Subcategories'!E45+'MOE SSP Non-A Subcategories'!E45</f>
        <v>0</v>
      </c>
      <c r="F45" s="58">
        <f>'MOE in TANF Non-A Subcategories'!F45+'MOE SSP Non-A Subcategories'!F45</f>
        <v>0</v>
      </c>
      <c r="G45" s="57">
        <f>'MOE in TANF Non-A Subcategories'!G45+'MOE SSP Non-A Subcategories'!G45</f>
        <v>0</v>
      </c>
      <c r="H45" s="57">
        <f>'MOE in TANF Non-A Subcategories'!H45+'MOE SSP Non-A Subcategories'!H45</f>
        <v>0</v>
      </c>
      <c r="J45" s="28"/>
      <c r="K45" s="28"/>
    </row>
    <row r="46" spans="1:11">
      <c r="A46" s="18" t="s">
        <v>52</v>
      </c>
      <c r="B46" s="57">
        <f>'MOE in TANF Non-A Subcategories'!B46+'MOE SSP Non-A Subcategories'!B46</f>
        <v>1425549</v>
      </c>
      <c r="C46" s="57">
        <f>'MOE in TANF Non-A Subcategories'!C46+'MOE SSP Non-A Subcategories'!C46</f>
        <v>0</v>
      </c>
      <c r="D46" s="57">
        <f>'MOE in TANF Non-A Subcategories'!D46+'MOE SSP Non-A Subcategories'!D46</f>
        <v>0</v>
      </c>
      <c r="E46" s="87">
        <f>'MOE in TANF Non-A Subcategories'!E46+'MOE SSP Non-A Subcategories'!E46</f>
        <v>1425549</v>
      </c>
      <c r="F46" s="58">
        <f>'MOE in TANF Non-A Subcategories'!F46+'MOE SSP Non-A Subcategories'!F46</f>
        <v>65825</v>
      </c>
      <c r="G46" s="57">
        <f>'MOE in TANF Non-A Subcategories'!G46+'MOE SSP Non-A Subcategories'!G46</f>
        <v>0</v>
      </c>
      <c r="H46" s="57">
        <f>'MOE in TANF Non-A Subcategories'!H46+'MOE SSP Non-A Subcategories'!H46</f>
        <v>65825</v>
      </c>
      <c r="J46" s="28"/>
      <c r="K46" s="28"/>
    </row>
    <row r="47" spans="1:11">
      <c r="A47" s="18" t="s">
        <v>53</v>
      </c>
      <c r="B47" s="57">
        <f>'MOE in TANF Non-A Subcategories'!B47+'MOE SSP Non-A Subcategories'!B47</f>
        <v>15786168</v>
      </c>
      <c r="C47" s="57">
        <f>'MOE in TANF Non-A Subcategories'!C47+'MOE SSP Non-A Subcategories'!C47</f>
        <v>0</v>
      </c>
      <c r="D47" s="57">
        <f>'MOE in TANF Non-A Subcategories'!D47+'MOE SSP Non-A Subcategories'!D47</f>
        <v>0</v>
      </c>
      <c r="E47" s="87">
        <f>'MOE in TANF Non-A Subcategories'!E47+'MOE SSP Non-A Subcategories'!E47</f>
        <v>15786168</v>
      </c>
      <c r="F47" s="58">
        <f>'MOE in TANF Non-A Subcategories'!F47+'MOE SSP Non-A Subcategories'!F47</f>
        <v>0</v>
      </c>
      <c r="G47" s="57">
        <f>'MOE in TANF Non-A Subcategories'!G47+'MOE SSP Non-A Subcategories'!G47</f>
        <v>0</v>
      </c>
      <c r="H47" s="57">
        <f>'MOE in TANF Non-A Subcategories'!H47+'MOE SSP Non-A Subcategories'!H47</f>
        <v>0</v>
      </c>
      <c r="J47" s="28"/>
      <c r="K47" s="28"/>
    </row>
    <row r="48" spans="1:11">
      <c r="A48" s="18" t="s">
        <v>54</v>
      </c>
      <c r="B48" s="57">
        <f>'MOE in TANF Non-A Subcategories'!B48+'MOE SSP Non-A Subcategories'!B48</f>
        <v>7597325</v>
      </c>
      <c r="C48" s="57">
        <f>'MOE in TANF Non-A Subcategories'!C48+'MOE SSP Non-A Subcategories'!C48</f>
        <v>239489</v>
      </c>
      <c r="D48" s="57">
        <f>'MOE in TANF Non-A Subcategories'!D48+'MOE SSP Non-A Subcategories'!D48</f>
        <v>2070140</v>
      </c>
      <c r="E48" s="87">
        <f>'MOE in TANF Non-A Subcategories'!E48+'MOE SSP Non-A Subcategories'!E48</f>
        <v>5287696</v>
      </c>
      <c r="F48" s="58">
        <f>'MOE in TANF Non-A Subcategories'!F48+'MOE SSP Non-A Subcategories'!F48</f>
        <v>536916</v>
      </c>
      <c r="G48" s="57">
        <f>'MOE in TANF Non-A Subcategories'!G48+'MOE SSP Non-A Subcategories'!G48</f>
        <v>8557</v>
      </c>
      <c r="H48" s="57">
        <f>'MOE in TANF Non-A Subcategories'!H48+'MOE SSP Non-A Subcategories'!H48</f>
        <v>528359</v>
      </c>
      <c r="J48" s="28"/>
      <c r="K48" s="28"/>
    </row>
    <row r="49" spans="1:11">
      <c r="A49" s="18" t="s">
        <v>55</v>
      </c>
      <c r="B49" s="57">
        <f>'MOE in TANF Non-A Subcategories'!B49+'MOE SSP Non-A Subcategories'!B49</f>
        <v>0</v>
      </c>
      <c r="C49" s="57">
        <f>'MOE in TANF Non-A Subcategories'!C49+'MOE SSP Non-A Subcategories'!C49</f>
        <v>0</v>
      </c>
      <c r="D49" s="57">
        <f>'MOE in TANF Non-A Subcategories'!D49+'MOE SSP Non-A Subcategories'!D49</f>
        <v>0</v>
      </c>
      <c r="E49" s="87">
        <f>'MOE in TANF Non-A Subcategories'!E49+'MOE SSP Non-A Subcategories'!E49</f>
        <v>0</v>
      </c>
      <c r="F49" s="58">
        <f>'MOE in TANF Non-A Subcategories'!F49+'MOE SSP Non-A Subcategories'!F49</f>
        <v>0</v>
      </c>
      <c r="G49" s="57">
        <f>'MOE in TANF Non-A Subcategories'!G49+'MOE SSP Non-A Subcategories'!G49</f>
        <v>0</v>
      </c>
      <c r="H49" s="57">
        <f>'MOE in TANF Non-A Subcategories'!H49+'MOE SSP Non-A Subcategories'!H49</f>
        <v>0</v>
      </c>
      <c r="J49" s="28"/>
      <c r="K49" s="28"/>
    </row>
    <row r="50" spans="1:11">
      <c r="A50" s="18" t="s">
        <v>56</v>
      </c>
      <c r="B50" s="57">
        <f>'MOE in TANF Non-A Subcategories'!B50+'MOE SSP Non-A Subcategories'!B50</f>
        <v>194793</v>
      </c>
      <c r="C50" s="57">
        <f>'MOE in TANF Non-A Subcategories'!C50+'MOE SSP Non-A Subcategories'!C50</f>
        <v>0</v>
      </c>
      <c r="D50" s="57">
        <f>'MOE in TANF Non-A Subcategories'!D50+'MOE SSP Non-A Subcategories'!D50</f>
        <v>0</v>
      </c>
      <c r="E50" s="87">
        <f>'MOE in TANF Non-A Subcategories'!E50+'MOE SSP Non-A Subcategories'!E50</f>
        <v>194793</v>
      </c>
      <c r="F50" s="58">
        <f>'MOE in TANF Non-A Subcategories'!F50+'MOE SSP Non-A Subcategories'!F50</f>
        <v>0</v>
      </c>
      <c r="G50" s="57">
        <f>'MOE in TANF Non-A Subcategories'!G50+'MOE SSP Non-A Subcategories'!G50</f>
        <v>0</v>
      </c>
      <c r="H50" s="57">
        <f>'MOE in TANF Non-A Subcategories'!H50+'MOE SSP Non-A Subcategories'!H50</f>
        <v>0</v>
      </c>
      <c r="J50" s="28"/>
      <c r="K50" s="28"/>
    </row>
    <row r="51" spans="1:11">
      <c r="A51" s="18" t="s">
        <v>57</v>
      </c>
      <c r="B51" s="57">
        <f>'MOE in TANF Non-A Subcategories'!B51+'MOE SSP Non-A Subcategories'!B51</f>
        <v>33629317</v>
      </c>
      <c r="C51" s="57">
        <f>'MOE in TANF Non-A Subcategories'!C51+'MOE SSP Non-A Subcategories'!C51</f>
        <v>0</v>
      </c>
      <c r="D51" s="57">
        <f>'MOE in TANF Non-A Subcategories'!D51+'MOE SSP Non-A Subcategories'!D51</f>
        <v>2153</v>
      </c>
      <c r="E51" s="87">
        <f>'MOE in TANF Non-A Subcategories'!E51+'MOE SSP Non-A Subcategories'!E51</f>
        <v>33627164</v>
      </c>
      <c r="F51" s="58">
        <f>'MOE in TANF Non-A Subcategories'!F51+'MOE SSP Non-A Subcategories'!F51</f>
        <v>4197068</v>
      </c>
      <c r="G51" s="57">
        <f>'MOE in TANF Non-A Subcategories'!G51+'MOE SSP Non-A Subcategories'!G51</f>
        <v>0</v>
      </c>
      <c r="H51" s="57">
        <f>'MOE in TANF Non-A Subcategories'!H51+'MOE SSP Non-A Subcategories'!H51</f>
        <v>4197068</v>
      </c>
      <c r="J51" s="28"/>
      <c r="K51" s="28"/>
    </row>
    <row r="52" spans="1:11">
      <c r="A52" s="18" t="s">
        <v>58</v>
      </c>
      <c r="B52" s="57">
        <f>'MOE in TANF Non-A Subcategories'!B52+'MOE SSP Non-A Subcategories'!B52</f>
        <v>101911297</v>
      </c>
      <c r="C52" s="57">
        <f>'MOE in TANF Non-A Subcategories'!C52+'MOE SSP Non-A Subcategories'!C52</f>
        <v>0</v>
      </c>
      <c r="D52" s="57">
        <f>'MOE in TANF Non-A Subcategories'!D52+'MOE SSP Non-A Subcategories'!D52</f>
        <v>68904200</v>
      </c>
      <c r="E52" s="87">
        <f>'MOE in TANF Non-A Subcategories'!E52+'MOE SSP Non-A Subcategories'!E52</f>
        <v>33007097</v>
      </c>
      <c r="F52" s="58">
        <f>'MOE in TANF Non-A Subcategories'!F52+'MOE SSP Non-A Subcategories'!F52</f>
        <v>0</v>
      </c>
      <c r="G52" s="57">
        <f>'MOE in TANF Non-A Subcategories'!G52+'MOE SSP Non-A Subcategories'!G52</f>
        <v>0</v>
      </c>
      <c r="H52" s="57">
        <f>'MOE in TANF Non-A Subcategories'!H52+'MOE SSP Non-A Subcategories'!H52</f>
        <v>0</v>
      </c>
      <c r="J52" s="28"/>
      <c r="K52" s="28"/>
    </row>
    <row r="53" spans="1:11">
      <c r="A53" s="18" t="s">
        <v>59</v>
      </c>
      <c r="B53" s="57">
        <f>'MOE in TANF Non-A Subcategories'!B53+'MOE SSP Non-A Subcategories'!B53</f>
        <v>0</v>
      </c>
      <c r="C53" s="57">
        <f>'MOE in TANF Non-A Subcategories'!C53+'MOE SSP Non-A Subcategories'!C53</f>
        <v>0</v>
      </c>
      <c r="D53" s="57">
        <f>'MOE in TANF Non-A Subcategories'!D53+'MOE SSP Non-A Subcategories'!D53</f>
        <v>0</v>
      </c>
      <c r="E53" s="87">
        <f>'MOE in TANF Non-A Subcategories'!E53+'MOE SSP Non-A Subcategories'!E53</f>
        <v>0</v>
      </c>
      <c r="F53" s="58">
        <f>'MOE in TANF Non-A Subcategories'!F53+'MOE SSP Non-A Subcategories'!F53</f>
        <v>0</v>
      </c>
      <c r="G53" s="57">
        <f>'MOE in TANF Non-A Subcategories'!G53+'MOE SSP Non-A Subcategories'!G53</f>
        <v>0</v>
      </c>
      <c r="H53" s="57">
        <f>'MOE in TANF Non-A Subcategories'!H53+'MOE SSP Non-A Subcategories'!H53</f>
        <v>0</v>
      </c>
      <c r="J53" s="28"/>
      <c r="K53" s="28"/>
    </row>
    <row r="54" spans="1:11">
      <c r="A54" s="18" t="s">
        <v>60</v>
      </c>
      <c r="B54" s="57">
        <f>'MOE in TANF Non-A Subcategories'!B54+'MOE SSP Non-A Subcategories'!B54</f>
        <v>36645476</v>
      </c>
      <c r="C54" s="57">
        <f>'MOE in TANF Non-A Subcategories'!C54+'MOE SSP Non-A Subcategories'!C54</f>
        <v>10170</v>
      </c>
      <c r="D54" s="57">
        <f>'MOE in TANF Non-A Subcategories'!D54+'MOE SSP Non-A Subcategories'!D54</f>
        <v>1933216</v>
      </c>
      <c r="E54" s="87">
        <f>'MOE in TANF Non-A Subcategories'!E54+'MOE SSP Non-A Subcategories'!E54</f>
        <v>34702090</v>
      </c>
      <c r="F54" s="58">
        <f>'MOE in TANF Non-A Subcategories'!F54+'MOE SSP Non-A Subcategories'!F54</f>
        <v>3595565</v>
      </c>
      <c r="G54" s="57">
        <f>'MOE in TANF Non-A Subcategories'!G54+'MOE SSP Non-A Subcategories'!G54</f>
        <v>0</v>
      </c>
      <c r="H54" s="57">
        <f>'MOE in TANF Non-A Subcategories'!H54+'MOE SSP Non-A Subcategories'!H54</f>
        <v>3595565</v>
      </c>
      <c r="J54" s="28"/>
      <c r="K54" s="28"/>
    </row>
    <row r="55" spans="1:11">
      <c r="A55" s="18" t="s">
        <v>61</v>
      </c>
      <c r="B55" s="57">
        <f>'MOE in TANF Non-A Subcategories'!B55+'MOE SSP Non-A Subcategories'!B55</f>
        <v>13</v>
      </c>
      <c r="C55" s="57">
        <f>'MOE in TANF Non-A Subcategories'!C55+'MOE SSP Non-A Subcategories'!C55</f>
        <v>0</v>
      </c>
      <c r="D55" s="57">
        <f>'MOE in TANF Non-A Subcategories'!D55+'MOE SSP Non-A Subcategories'!D55</f>
        <v>0</v>
      </c>
      <c r="E55" s="87">
        <f>'MOE in TANF Non-A Subcategories'!E55+'MOE SSP Non-A Subcategories'!E55</f>
        <v>13</v>
      </c>
      <c r="F55" s="58">
        <f>'MOE in TANF Non-A Subcategories'!F55+'MOE SSP Non-A Subcategories'!F55</f>
        <v>0</v>
      </c>
      <c r="G55" s="57">
        <f>'MOE in TANF Non-A Subcategories'!G55+'MOE SSP Non-A Subcategories'!G55</f>
        <v>0</v>
      </c>
      <c r="H55" s="57">
        <f>'MOE in TANF Non-A Subcategories'!H55+'MOE SSP Non-A Subcategories'!H55</f>
        <v>0</v>
      </c>
      <c r="J55" s="28"/>
      <c r="K55" s="28"/>
    </row>
  </sheetData>
  <mergeCells count="4">
    <mergeCell ref="A2:A3"/>
    <mergeCell ref="A1:H1"/>
    <mergeCell ref="B2:E2"/>
    <mergeCell ref="F2:H2"/>
  </mergeCells>
  <phoneticPr fontId="12" type="noConversion"/>
  <pageMargins left="0.7" right="0.7" top="0.75" bottom="0.75" header="0.3" footer="0.3"/>
  <pageSetup scale="71" orientation="portrait" r:id="rId1"/>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sheetPr codeName="Sheet5" enableFormatConditionsCalculation="0">
    <pageSetUpPr fitToPage="1"/>
  </sheetPr>
  <dimension ref="A1:J57"/>
  <sheetViews>
    <sheetView workbookViewId="0">
      <selection sqref="A1:H57"/>
    </sheetView>
  </sheetViews>
  <sheetFormatPr defaultColWidth="8.85546875" defaultRowHeight="15"/>
  <cols>
    <col min="1" max="1" width="20.7109375" bestFit="1" customWidth="1"/>
    <col min="2" max="2" width="16.140625" customWidth="1"/>
    <col min="3" max="3" width="16.140625" style="49" customWidth="1"/>
    <col min="4" max="4" width="16.140625" style="50" customWidth="1"/>
    <col min="5" max="8" width="16.140625" customWidth="1"/>
    <col min="10" max="10" width="19.42578125" customWidth="1"/>
    <col min="11" max="11" width="10" bestFit="1" customWidth="1"/>
  </cols>
  <sheetData>
    <row r="1" spans="1:10">
      <c r="A1" s="575" t="s">
        <v>195</v>
      </c>
      <c r="B1" s="576"/>
      <c r="C1" s="576"/>
      <c r="D1" s="576"/>
      <c r="E1" s="576"/>
      <c r="F1" s="576"/>
      <c r="G1" s="576"/>
      <c r="H1" s="559"/>
    </row>
    <row r="2" spans="1:10" ht="15" customHeight="1">
      <c r="A2" s="574" t="s">
        <v>10</v>
      </c>
      <c r="B2" s="577" t="s">
        <v>2</v>
      </c>
      <c r="C2" s="583" t="s">
        <v>84</v>
      </c>
      <c r="D2" s="583" t="s">
        <v>85</v>
      </c>
      <c r="E2" s="577" t="s">
        <v>3</v>
      </c>
      <c r="F2" s="577" t="s">
        <v>4</v>
      </c>
      <c r="G2" s="577" t="s">
        <v>6</v>
      </c>
      <c r="H2" s="580" t="s">
        <v>5</v>
      </c>
    </row>
    <row r="3" spans="1:10" ht="15" customHeight="1">
      <c r="A3" s="574"/>
      <c r="B3" s="578"/>
      <c r="C3" s="578"/>
      <c r="D3" s="578"/>
      <c r="E3" s="578"/>
      <c r="F3" s="578"/>
      <c r="G3" s="578"/>
      <c r="H3" s="581"/>
    </row>
    <row r="4" spans="1:10">
      <c r="A4" s="574"/>
      <c r="B4" s="578"/>
      <c r="C4" s="578"/>
      <c r="D4" s="578"/>
      <c r="E4" s="578"/>
      <c r="F4" s="578"/>
      <c r="G4" s="578"/>
      <c r="H4" s="581"/>
    </row>
    <row r="5" spans="1:10">
      <c r="A5" s="574"/>
      <c r="B5" s="579"/>
      <c r="C5" s="579"/>
      <c r="D5" s="579"/>
      <c r="E5" s="579"/>
      <c r="F5" s="579"/>
      <c r="G5" s="579"/>
      <c r="H5" s="582"/>
    </row>
    <row r="6" spans="1:10">
      <c r="A6" s="32" t="s">
        <v>77</v>
      </c>
      <c r="B6" s="63">
        <f>IF('Total State Expenditure Summary'!B4='MOE in TANF Summary'!B5+'MOE SSP Summary'!B5,'Total State Expenditure Summary'!B4,"ERROR")</f>
        <v>14747521469</v>
      </c>
      <c r="C6" s="63">
        <f>SUM(C7:C57)</f>
        <v>13757224766</v>
      </c>
      <c r="D6" s="63">
        <f>B6-C6</f>
        <v>990296703</v>
      </c>
      <c r="E6" s="63">
        <f>SUM(E7:E57)</f>
        <v>11005779814</v>
      </c>
      <c r="F6" s="63">
        <f t="shared" ref="F6" si="0">B6-E6</f>
        <v>3741741655</v>
      </c>
      <c r="G6" s="125">
        <f>SUM(G7:G57)</f>
        <v>10317918580.75</v>
      </c>
      <c r="H6" s="63">
        <f>B6-G6</f>
        <v>4429602888.25</v>
      </c>
      <c r="J6" s="24"/>
    </row>
    <row r="7" spans="1:10">
      <c r="A7" s="48" t="s">
        <v>11</v>
      </c>
      <c r="B7" s="63">
        <f>IF('Total State Expenditure Summary'!B5='MOE in TANF Summary'!B6+'MOE SSP Summary'!B6,'Total State Expenditure Summary'!B5,"ERROR")</f>
        <v>80236191</v>
      </c>
      <c r="C7" s="63">
        <v>52285491</v>
      </c>
      <c r="D7" s="63">
        <f t="shared" ref="D7:D57" si="1">B7-C7</f>
        <v>27950700</v>
      </c>
      <c r="E7" s="63">
        <v>41828393</v>
      </c>
      <c r="F7" s="63">
        <f>B7-E7</f>
        <v>38407798</v>
      </c>
      <c r="G7" s="63">
        <v>39214118</v>
      </c>
      <c r="H7" s="63">
        <f>B7-G7</f>
        <v>41022073</v>
      </c>
      <c r="J7" s="24"/>
    </row>
    <row r="8" spans="1:10">
      <c r="A8" s="48" t="s">
        <v>12</v>
      </c>
      <c r="B8" s="63">
        <f>IF('Total State Expenditure Summary'!B6='MOE in TANF Summary'!B7+'MOE SSP Summary'!B7,'Total State Expenditure Summary'!B6,"ERROR")</f>
        <v>37603641</v>
      </c>
      <c r="C8" s="63">
        <v>46432569</v>
      </c>
      <c r="D8" s="63">
        <f t="shared" si="1"/>
        <v>-8828928</v>
      </c>
      <c r="E8" s="63">
        <v>37146055</v>
      </c>
      <c r="F8" s="63">
        <f t="shared" ref="F8:F57" si="2">B8-E8</f>
        <v>457586</v>
      </c>
      <c r="G8" s="63">
        <v>34824427</v>
      </c>
      <c r="H8" s="63">
        <f t="shared" ref="H8:H57" si="3">B8-G8</f>
        <v>2779214</v>
      </c>
      <c r="J8" s="24"/>
    </row>
    <row r="9" spans="1:10">
      <c r="A9" s="48" t="s">
        <v>13</v>
      </c>
      <c r="B9" s="63">
        <f>IF('Total State Expenditure Summary'!B7='MOE in TANF Summary'!B8+'MOE SSP Summary'!B8,'Total State Expenditure Summary'!B7,"ERROR")</f>
        <v>123511938</v>
      </c>
      <c r="C9" s="63">
        <v>114012310</v>
      </c>
      <c r="D9" s="63">
        <f t="shared" si="1"/>
        <v>9499628</v>
      </c>
      <c r="E9" s="63">
        <v>91209848</v>
      </c>
      <c r="F9" s="63">
        <f t="shared" si="2"/>
        <v>32302090</v>
      </c>
      <c r="G9" s="63">
        <v>85509233</v>
      </c>
      <c r="H9" s="63">
        <f t="shared" si="3"/>
        <v>38002705</v>
      </c>
      <c r="J9" s="24"/>
    </row>
    <row r="10" spans="1:10">
      <c r="A10" s="48" t="s">
        <v>14</v>
      </c>
      <c r="B10" s="63">
        <f>IF('Total State Expenditure Summary'!B8='MOE in TANF Summary'!B9+'MOE SSP Summary'!B9,'Total State Expenditure Summary'!B8,"ERROR")</f>
        <v>97950041</v>
      </c>
      <c r="C10" s="63">
        <v>27785269</v>
      </c>
      <c r="D10" s="63">
        <f t="shared" si="1"/>
        <v>70164772</v>
      </c>
      <c r="E10" s="63">
        <v>22228215</v>
      </c>
      <c r="F10" s="63">
        <f t="shared" si="2"/>
        <v>75721826</v>
      </c>
      <c r="G10" s="63">
        <v>20838952</v>
      </c>
      <c r="H10" s="63">
        <f t="shared" si="3"/>
        <v>77111089</v>
      </c>
      <c r="J10" s="24"/>
    </row>
    <row r="11" spans="1:10">
      <c r="A11" s="48" t="s">
        <v>15</v>
      </c>
      <c r="B11" s="63">
        <f>IF('Total State Expenditure Summary'!B9='MOE in TANF Summary'!B10+'MOE SSP Summary'!B10,'Total State Expenditure Summary'!B9,"ERROR")</f>
        <v>2900029310</v>
      </c>
      <c r="C11" s="63">
        <v>3563379995</v>
      </c>
      <c r="D11" s="63">
        <f t="shared" si="1"/>
        <v>-663350685</v>
      </c>
      <c r="E11" s="63">
        <v>2850703996</v>
      </c>
      <c r="F11" s="63">
        <f t="shared" si="2"/>
        <v>49325314</v>
      </c>
      <c r="G11" s="63">
        <v>2672534996</v>
      </c>
      <c r="H11" s="63">
        <f t="shared" si="3"/>
        <v>227494314</v>
      </c>
      <c r="J11" s="24"/>
    </row>
    <row r="12" spans="1:10">
      <c r="A12" s="48" t="s">
        <v>16</v>
      </c>
      <c r="B12" s="63">
        <f>IF('Total State Expenditure Summary'!B10='MOE in TANF Summary'!B11+'MOE SSP Summary'!B11,'Total State Expenditure Summary'!B10,"ERROR")</f>
        <v>129732536</v>
      </c>
      <c r="C12" s="63">
        <v>110494527</v>
      </c>
      <c r="D12" s="63">
        <f t="shared" si="1"/>
        <v>19238009</v>
      </c>
      <c r="E12" s="63">
        <v>88395622</v>
      </c>
      <c r="F12" s="63">
        <f t="shared" si="2"/>
        <v>41336914</v>
      </c>
      <c r="G12" s="63">
        <v>82870895</v>
      </c>
      <c r="H12" s="63">
        <f t="shared" si="3"/>
        <v>46861641</v>
      </c>
      <c r="J12" s="24"/>
    </row>
    <row r="13" spans="1:10">
      <c r="A13" s="48" t="s">
        <v>17</v>
      </c>
      <c r="B13" s="63">
        <f>IF('Total State Expenditure Summary'!B11='MOE in TANF Summary'!B12+'MOE SSP Summary'!B12,'Total State Expenditure Summary'!B11,"ERROR")</f>
        <v>225865592</v>
      </c>
      <c r="C13" s="63">
        <v>244561409</v>
      </c>
      <c r="D13" s="63">
        <f t="shared" si="1"/>
        <v>-18695817</v>
      </c>
      <c r="E13" s="63">
        <v>195649127</v>
      </c>
      <c r="F13" s="63">
        <f t="shared" si="2"/>
        <v>30216465</v>
      </c>
      <c r="G13" s="63">
        <v>183421057</v>
      </c>
      <c r="H13" s="63">
        <f t="shared" si="3"/>
        <v>42444535</v>
      </c>
      <c r="J13" s="24"/>
    </row>
    <row r="14" spans="1:10">
      <c r="A14" s="48" t="s">
        <v>18</v>
      </c>
      <c r="B14" s="63">
        <f>IF('Total State Expenditure Summary'!B12='MOE in TANF Summary'!B13+'MOE SSP Summary'!B13,'Total State Expenditure Summary'!B12,"ERROR")</f>
        <v>59673154</v>
      </c>
      <c r="C14" s="63">
        <v>29028092</v>
      </c>
      <c r="D14" s="63">
        <f t="shared" si="1"/>
        <v>30645062</v>
      </c>
      <c r="E14" s="63">
        <v>23222474</v>
      </c>
      <c r="F14" s="63">
        <f t="shared" si="2"/>
        <v>36450680</v>
      </c>
      <c r="G14" s="63">
        <v>21771069</v>
      </c>
      <c r="H14" s="63">
        <f t="shared" si="3"/>
        <v>37902085</v>
      </c>
      <c r="J14" s="24"/>
    </row>
    <row r="15" spans="1:10">
      <c r="A15" s="48" t="s">
        <v>19</v>
      </c>
      <c r="B15" s="63">
        <f>IF('Total State Expenditure Summary'!B13='MOE in TANF Summary'!B14+'MOE SSP Summary'!B14,'Total State Expenditure Summary'!B13,"ERROR")</f>
        <v>96457447</v>
      </c>
      <c r="C15" s="63">
        <v>93931934</v>
      </c>
      <c r="D15" s="63">
        <f t="shared" si="1"/>
        <v>2525513</v>
      </c>
      <c r="E15" s="63">
        <v>75145547</v>
      </c>
      <c r="F15" s="63">
        <f t="shared" si="2"/>
        <v>21311900</v>
      </c>
      <c r="G15" s="63">
        <v>70448951</v>
      </c>
      <c r="H15" s="63">
        <f t="shared" si="3"/>
        <v>26008496</v>
      </c>
      <c r="J15" s="24"/>
    </row>
    <row r="16" spans="1:10">
      <c r="A16" s="48" t="s">
        <v>20</v>
      </c>
      <c r="B16" s="63">
        <f>IF('Total State Expenditure Summary'!B14='MOE in TANF Summary'!B15+'MOE SSP Summary'!B15,'Total State Expenditure Summary'!B14,"ERROR")</f>
        <v>415489668</v>
      </c>
      <c r="C16" s="63">
        <v>491151302</v>
      </c>
      <c r="D16" s="63">
        <f t="shared" si="1"/>
        <v>-75661634</v>
      </c>
      <c r="E16" s="63">
        <v>392921042</v>
      </c>
      <c r="F16" s="63">
        <f t="shared" si="2"/>
        <v>22568626</v>
      </c>
      <c r="G16" s="63">
        <v>368363477</v>
      </c>
      <c r="H16" s="63">
        <f t="shared" si="3"/>
        <v>47126191</v>
      </c>
      <c r="J16" s="24"/>
    </row>
    <row r="17" spans="1:10">
      <c r="A17" s="48" t="s">
        <v>21</v>
      </c>
      <c r="B17" s="63">
        <f>IF('Total State Expenditure Summary'!B15='MOE in TANF Summary'!B16+'MOE SSP Summary'!B16,'Total State Expenditure Summary'!B15,"ERROR")</f>
        <v>173368527</v>
      </c>
      <c r="C17" s="63">
        <v>231158036</v>
      </c>
      <c r="D17" s="63">
        <f t="shared" si="1"/>
        <v>-57789509</v>
      </c>
      <c r="E17" s="63">
        <v>184926429</v>
      </c>
      <c r="F17" s="63">
        <f t="shared" si="2"/>
        <v>-11557902</v>
      </c>
      <c r="G17" s="63">
        <v>173368527</v>
      </c>
      <c r="H17" s="63">
        <f t="shared" si="3"/>
        <v>0</v>
      </c>
      <c r="J17" s="24"/>
    </row>
    <row r="18" spans="1:10">
      <c r="A18" s="48" t="s">
        <v>22</v>
      </c>
      <c r="B18" s="63">
        <f>IF('Total State Expenditure Summary'!B16='MOE in TANF Summary'!B17+'MOE SSP Summary'!B17,'Total State Expenditure Summary'!B16,"ERROR")</f>
        <v>182845070</v>
      </c>
      <c r="C18" s="63">
        <v>94866459</v>
      </c>
      <c r="D18" s="63">
        <f t="shared" si="1"/>
        <v>87978611</v>
      </c>
      <c r="E18" s="63">
        <v>75893167</v>
      </c>
      <c r="F18" s="63">
        <f t="shared" si="2"/>
        <v>106951903</v>
      </c>
      <c r="G18" s="63">
        <v>71149844</v>
      </c>
      <c r="H18" s="63">
        <f t="shared" si="3"/>
        <v>111695226</v>
      </c>
      <c r="J18" s="24"/>
    </row>
    <row r="19" spans="1:10">
      <c r="A19" s="48" t="s">
        <v>23</v>
      </c>
      <c r="B19" s="63">
        <f>IF('Total State Expenditure Summary'!B17='MOE in TANF Summary'!B18+'MOE SSP Summary'!B18,'Total State Expenditure Summary'!B17,"ERROR")</f>
        <v>13190161</v>
      </c>
      <c r="C19" s="63">
        <v>17367172</v>
      </c>
      <c r="D19" s="63">
        <f t="shared" si="1"/>
        <v>-4177011</v>
      </c>
      <c r="E19" s="63">
        <v>13893738</v>
      </c>
      <c r="F19" s="63">
        <f t="shared" si="2"/>
        <v>-703577</v>
      </c>
      <c r="G19" s="63">
        <v>13025379</v>
      </c>
      <c r="H19" s="63">
        <f t="shared" si="3"/>
        <v>164782</v>
      </c>
      <c r="J19" s="24"/>
    </row>
    <row r="20" spans="1:10">
      <c r="A20" s="48" t="s">
        <v>24</v>
      </c>
      <c r="B20" s="63">
        <f>IF('Total State Expenditure Summary'!B18='MOE in TANF Summary'!B19+'MOE SSP Summary'!B19,'Total State Expenditure Summary'!B18,"ERROR")</f>
        <v>600106048</v>
      </c>
      <c r="C20" s="63">
        <v>573450924</v>
      </c>
      <c r="D20" s="63">
        <f t="shared" si="1"/>
        <v>26655124</v>
      </c>
      <c r="E20" s="63">
        <v>458760739</v>
      </c>
      <c r="F20" s="63">
        <f t="shared" si="2"/>
        <v>141345309</v>
      </c>
      <c r="G20" s="63">
        <v>430088193</v>
      </c>
      <c r="H20" s="63">
        <f t="shared" si="3"/>
        <v>170017855</v>
      </c>
      <c r="J20" s="24"/>
    </row>
    <row r="21" spans="1:10">
      <c r="A21" s="48" t="s">
        <v>25</v>
      </c>
      <c r="B21" s="63">
        <f>IF('Total State Expenditure Summary'!B19='MOE in TANF Summary'!B20+'MOE SSP Summary'!B20,'Total State Expenditure Summary'!B19,"ERROR")</f>
        <v>121093891</v>
      </c>
      <c r="C21" s="63">
        <v>151367364</v>
      </c>
      <c r="D21" s="63">
        <f t="shared" si="1"/>
        <v>-30273473</v>
      </c>
      <c r="E21" s="63">
        <v>121093891</v>
      </c>
      <c r="F21" s="63">
        <f t="shared" si="2"/>
        <v>0</v>
      </c>
      <c r="G21" s="63">
        <v>113525523</v>
      </c>
      <c r="H21" s="63">
        <f t="shared" si="3"/>
        <v>7568368</v>
      </c>
      <c r="J21" s="24"/>
    </row>
    <row r="22" spans="1:10">
      <c r="A22" s="48" t="s">
        <v>26</v>
      </c>
      <c r="B22" s="63">
        <f>IF('Total State Expenditure Summary'!B20='MOE in TANF Summary'!B21+'MOE SSP Summary'!B21,'Total State Expenditure Summary'!B20,"ERROR")</f>
        <v>99254782</v>
      </c>
      <c r="C22" s="63">
        <v>82307033</v>
      </c>
      <c r="D22" s="63">
        <f t="shared" si="1"/>
        <v>16947749</v>
      </c>
      <c r="E22" s="63">
        <v>65845626</v>
      </c>
      <c r="F22" s="63">
        <f t="shared" si="2"/>
        <v>33409156</v>
      </c>
      <c r="G22" s="63">
        <v>61730275</v>
      </c>
      <c r="H22" s="63">
        <f t="shared" si="3"/>
        <v>37524507</v>
      </c>
      <c r="J22" s="24"/>
    </row>
    <row r="23" spans="1:10">
      <c r="A23" s="48" t="s">
        <v>27</v>
      </c>
      <c r="B23" s="63">
        <f>IF('Total State Expenditure Summary'!B21='MOE in TANF Summary'!B22+'MOE SSP Summary'!B22,'Total State Expenditure Summary'!B21,"ERROR")</f>
        <v>97571913</v>
      </c>
      <c r="C23" s="63">
        <v>82332787</v>
      </c>
      <c r="D23" s="63">
        <f t="shared" si="1"/>
        <v>15239126</v>
      </c>
      <c r="E23" s="63">
        <v>65866230</v>
      </c>
      <c r="F23" s="63">
        <f t="shared" si="2"/>
        <v>31705683</v>
      </c>
      <c r="G23" s="63">
        <v>61749590</v>
      </c>
      <c r="H23" s="63">
        <f t="shared" si="3"/>
        <v>35822323</v>
      </c>
      <c r="J23" s="24"/>
    </row>
    <row r="24" spans="1:10">
      <c r="A24" s="48" t="s">
        <v>28</v>
      </c>
      <c r="B24" s="63">
        <f>IF('Total State Expenditure Summary'!B22='MOE in TANF Summary'!B23+'MOE SSP Summary'!B23,'Total State Expenditure Summary'!B22,"ERROR")</f>
        <v>93144807</v>
      </c>
      <c r="C24" s="63">
        <v>89891250</v>
      </c>
      <c r="D24" s="63">
        <f t="shared" si="1"/>
        <v>3253557</v>
      </c>
      <c r="E24" s="63">
        <v>71913000</v>
      </c>
      <c r="F24" s="63">
        <f t="shared" si="2"/>
        <v>21231807</v>
      </c>
      <c r="G24" s="63">
        <v>67418438</v>
      </c>
      <c r="H24" s="63">
        <f t="shared" si="3"/>
        <v>25726369</v>
      </c>
      <c r="J24" s="24"/>
    </row>
    <row r="25" spans="1:10">
      <c r="A25" s="48" t="s">
        <v>29</v>
      </c>
      <c r="B25" s="63">
        <f>IF('Total State Expenditure Summary'!B23='MOE in TANF Summary'!B24+'MOE SSP Summary'!B24,'Total State Expenditure Summary'!B23,"ERROR")</f>
        <v>75892244</v>
      </c>
      <c r="C25" s="63">
        <v>73886837</v>
      </c>
      <c r="D25" s="63">
        <f t="shared" si="1"/>
        <v>2005407</v>
      </c>
      <c r="E25" s="63">
        <v>59109470</v>
      </c>
      <c r="F25" s="63">
        <f t="shared" si="2"/>
        <v>16782774</v>
      </c>
      <c r="G25" s="63">
        <v>55415128</v>
      </c>
      <c r="H25" s="63">
        <f t="shared" si="3"/>
        <v>20477116</v>
      </c>
      <c r="J25" s="24"/>
    </row>
    <row r="26" spans="1:10">
      <c r="A26" s="48" t="s">
        <v>30</v>
      </c>
      <c r="B26" s="63">
        <f>IF('Total State Expenditure Summary'!B24='MOE in TANF Summary'!B25+'MOE SSP Summary'!B25,'Total State Expenditure Summary'!B24,"ERROR")</f>
        <v>40296038</v>
      </c>
      <c r="C26" s="63">
        <v>50031924</v>
      </c>
      <c r="D26" s="63">
        <f t="shared" si="1"/>
        <v>-9735886</v>
      </c>
      <c r="E26" s="63">
        <v>40025539</v>
      </c>
      <c r="F26" s="63">
        <f t="shared" si="2"/>
        <v>270499</v>
      </c>
      <c r="G26" s="63">
        <v>37523943</v>
      </c>
      <c r="H26" s="63">
        <f t="shared" si="3"/>
        <v>2772095</v>
      </c>
      <c r="J26" s="24"/>
    </row>
    <row r="27" spans="1:10">
      <c r="A27" s="48" t="s">
        <v>31</v>
      </c>
      <c r="B27" s="63">
        <f>IF('Total State Expenditure Summary'!B25='MOE in TANF Summary'!B26+'MOE SSP Summary'!B26,'Total State Expenditure Summary'!B25,"ERROR")</f>
        <v>320395204</v>
      </c>
      <c r="C27" s="63">
        <v>235953925</v>
      </c>
      <c r="D27" s="63">
        <f>B27-C27</f>
        <v>84441279</v>
      </c>
      <c r="E27" s="63">
        <f>C27*0.8</f>
        <v>188763140</v>
      </c>
      <c r="F27" s="63">
        <f t="shared" si="2"/>
        <v>131632064</v>
      </c>
      <c r="G27" s="63">
        <f>C27*0.75</f>
        <v>176965443.75</v>
      </c>
      <c r="H27" s="63">
        <f t="shared" si="3"/>
        <v>143429760.25</v>
      </c>
      <c r="J27" s="24"/>
    </row>
    <row r="28" spans="1:10">
      <c r="A28" s="48" t="s">
        <v>32</v>
      </c>
      <c r="B28" s="63">
        <f>IF('Total State Expenditure Summary'!B26='MOE in TANF Summary'!B27+'MOE SSP Summary'!B27,'Total State Expenditure Summary'!B26,"ERROR")</f>
        <v>667525811</v>
      </c>
      <c r="C28" s="63">
        <v>478596697</v>
      </c>
      <c r="D28" s="63">
        <f t="shared" si="1"/>
        <v>188929114</v>
      </c>
      <c r="E28" s="63">
        <v>382877358</v>
      </c>
      <c r="F28" s="63">
        <f t="shared" si="2"/>
        <v>284648453</v>
      </c>
      <c r="G28" s="63">
        <v>358947523</v>
      </c>
      <c r="H28" s="63">
        <f t="shared" si="3"/>
        <v>308578288</v>
      </c>
      <c r="J28" s="24"/>
    </row>
    <row r="29" spans="1:10">
      <c r="A29" s="48" t="s">
        <v>33</v>
      </c>
      <c r="B29" s="63">
        <f>IF('Total State Expenditure Summary'!B27='MOE in TANF Summary'!B28+'MOE SSP Summary'!B28,'Total State Expenditure Summary'!B27,"ERROR")</f>
        <v>699138313</v>
      </c>
      <c r="C29" s="63">
        <v>624691167</v>
      </c>
      <c r="D29" s="63">
        <f t="shared" si="1"/>
        <v>74447146</v>
      </c>
      <c r="E29" s="63">
        <v>499752934</v>
      </c>
      <c r="F29" s="63">
        <f t="shared" si="2"/>
        <v>199385379</v>
      </c>
      <c r="G29" s="63">
        <v>468518375</v>
      </c>
      <c r="H29" s="63">
        <f t="shared" si="3"/>
        <v>230619938</v>
      </c>
      <c r="J29" s="24"/>
    </row>
    <row r="30" spans="1:10">
      <c r="A30" s="48" t="s">
        <v>34</v>
      </c>
      <c r="B30" s="63">
        <f>IF('Total State Expenditure Summary'!B28='MOE in TANF Summary'!B29+'MOE SSP Summary'!B29,'Total State Expenditure Summary'!B28,"ERROR")</f>
        <v>238511244</v>
      </c>
      <c r="C30" s="63">
        <v>235590527</v>
      </c>
      <c r="D30" s="63">
        <f t="shared" si="1"/>
        <v>2920717</v>
      </c>
      <c r="E30" s="63">
        <v>188472422</v>
      </c>
      <c r="F30" s="63">
        <f t="shared" si="2"/>
        <v>50038822</v>
      </c>
      <c r="G30" s="63">
        <v>176692895</v>
      </c>
      <c r="H30" s="63">
        <f t="shared" si="3"/>
        <v>61818349</v>
      </c>
      <c r="J30" s="24"/>
    </row>
    <row r="31" spans="1:10">
      <c r="A31" s="48" t="s">
        <v>35</v>
      </c>
      <c r="B31" s="63">
        <f>IF('Total State Expenditure Summary'!B29='MOE in TANF Summary'!B30+'MOE SSP Summary'!B30,'Total State Expenditure Summary'!B29,"ERROR")</f>
        <v>21724308</v>
      </c>
      <c r="C31" s="63">
        <v>28965744</v>
      </c>
      <c r="D31" s="63">
        <f t="shared" si="1"/>
        <v>-7241436</v>
      </c>
      <c r="E31" s="63">
        <v>23172595</v>
      </c>
      <c r="F31" s="63">
        <f t="shared" si="2"/>
        <v>-1448287</v>
      </c>
      <c r="G31" s="63">
        <v>21724308</v>
      </c>
      <c r="H31" s="63">
        <f t="shared" si="3"/>
        <v>0</v>
      </c>
      <c r="J31" s="24"/>
    </row>
    <row r="32" spans="1:10">
      <c r="A32" s="48" t="s">
        <v>36</v>
      </c>
      <c r="B32" s="63">
        <f>IF('Total State Expenditure Summary'!B30='MOE in TANF Summary'!B31+'MOE SSP Summary'!B31,'Total State Expenditure Summary'!B30,"ERROR")</f>
        <v>187786305</v>
      </c>
      <c r="C32" s="63">
        <v>160161033</v>
      </c>
      <c r="D32" s="63">
        <f t="shared" si="1"/>
        <v>27625272</v>
      </c>
      <c r="E32" s="63">
        <v>128128826</v>
      </c>
      <c r="F32" s="63">
        <f t="shared" si="2"/>
        <v>59657479</v>
      </c>
      <c r="G32" s="63">
        <v>120120775</v>
      </c>
      <c r="H32" s="63">
        <f t="shared" si="3"/>
        <v>67665530</v>
      </c>
      <c r="J32" s="24"/>
    </row>
    <row r="33" spans="1:10">
      <c r="A33" s="48" t="s">
        <v>37</v>
      </c>
      <c r="B33" s="63">
        <f>IF('Total State Expenditure Summary'!B31='MOE in TANF Summary'!B32+'MOE SSP Summary'!B32,'Total State Expenditure Summary'!B31,"ERROR")</f>
        <v>15251525</v>
      </c>
      <c r="C33" s="63">
        <v>17505466</v>
      </c>
      <c r="D33" s="63">
        <f t="shared" si="1"/>
        <v>-2253941</v>
      </c>
      <c r="E33" s="63">
        <v>14004373</v>
      </c>
      <c r="F33" s="63">
        <f t="shared" si="2"/>
        <v>1247152</v>
      </c>
      <c r="G33" s="63">
        <v>13129100</v>
      </c>
      <c r="H33" s="63">
        <f t="shared" si="3"/>
        <v>2122425</v>
      </c>
      <c r="J33" s="24"/>
    </row>
    <row r="34" spans="1:10">
      <c r="A34" s="48" t="s">
        <v>38</v>
      </c>
      <c r="B34" s="63">
        <f>IF('Total State Expenditure Summary'!B32='MOE in TANF Summary'!B33+'MOE SSP Summary'!B33,'Total State Expenditure Summary'!B32,"ERROR")</f>
        <v>52018809</v>
      </c>
      <c r="C34" s="63">
        <v>37833820</v>
      </c>
      <c r="D34" s="63">
        <f t="shared" si="1"/>
        <v>14184989</v>
      </c>
      <c r="E34" s="63">
        <v>30267056</v>
      </c>
      <c r="F34" s="63">
        <f t="shared" si="2"/>
        <v>21751753</v>
      </c>
      <c r="G34" s="63">
        <v>28375365</v>
      </c>
      <c r="H34" s="63">
        <f t="shared" si="3"/>
        <v>23643444</v>
      </c>
      <c r="J34" s="24"/>
    </row>
    <row r="35" spans="1:10">
      <c r="A35" s="48" t="s">
        <v>39</v>
      </c>
      <c r="B35" s="63">
        <f>IF('Total State Expenditure Summary'!B33='MOE in TANF Summary'!B34+'MOE SSP Summary'!B34,'Total State Expenditure Summary'!B33,"ERROR")</f>
        <v>49220384</v>
      </c>
      <c r="C35" s="63">
        <v>33931649</v>
      </c>
      <c r="D35" s="63">
        <f t="shared" si="1"/>
        <v>15288735</v>
      </c>
      <c r="E35" s="63">
        <v>27145319</v>
      </c>
      <c r="F35" s="63">
        <f t="shared" si="2"/>
        <v>22075065</v>
      </c>
      <c r="G35" s="63">
        <v>25448737</v>
      </c>
      <c r="H35" s="63">
        <f t="shared" si="3"/>
        <v>23771647</v>
      </c>
      <c r="J35" s="24"/>
    </row>
    <row r="36" spans="1:10">
      <c r="A36" s="48" t="s">
        <v>40</v>
      </c>
      <c r="B36" s="63">
        <f>IF('Total State Expenditure Summary'!B34='MOE in TANF Summary'!B35+'MOE SSP Summary'!B35,'Total State Expenditure Summary'!B34,"ERROR")</f>
        <v>36385974</v>
      </c>
      <c r="C36" s="63">
        <v>42820004</v>
      </c>
      <c r="D36" s="63">
        <f t="shared" si="1"/>
        <v>-6434030</v>
      </c>
      <c r="E36" s="63">
        <v>34256003</v>
      </c>
      <c r="F36" s="63">
        <f t="shared" si="2"/>
        <v>2129971</v>
      </c>
      <c r="G36" s="63">
        <v>32115003</v>
      </c>
      <c r="H36" s="63">
        <f t="shared" si="3"/>
        <v>4270971</v>
      </c>
      <c r="J36" s="24"/>
    </row>
    <row r="37" spans="1:10">
      <c r="A37" s="48" t="s">
        <v>41</v>
      </c>
      <c r="B37" s="63">
        <f>IF('Total State Expenditure Summary'!B35='MOE in TANF Summary'!B36+'MOE SSP Summary'!B36,'Total State Expenditure Summary'!B35,"ERROR")</f>
        <v>779491464</v>
      </c>
      <c r="C37" s="63">
        <v>400213342</v>
      </c>
      <c r="D37" s="63">
        <f t="shared" si="1"/>
        <v>379278122</v>
      </c>
      <c r="E37" s="63">
        <v>320170674</v>
      </c>
      <c r="F37" s="63">
        <f t="shared" si="2"/>
        <v>459320790</v>
      </c>
      <c r="G37" s="63">
        <v>300160007</v>
      </c>
      <c r="H37" s="63">
        <f t="shared" si="3"/>
        <v>479331457</v>
      </c>
      <c r="J37" s="24"/>
    </row>
    <row r="38" spans="1:10">
      <c r="A38" s="48" t="s">
        <v>42</v>
      </c>
      <c r="B38" s="63">
        <f>IF('Total State Expenditure Summary'!B36='MOE in TANF Summary'!B37+'MOE SSP Summary'!B37,'Total State Expenditure Summary'!B36,"ERROR")</f>
        <v>100090026</v>
      </c>
      <c r="C38" s="63">
        <v>43664402</v>
      </c>
      <c r="D38" s="63">
        <f t="shared" si="1"/>
        <v>56425624</v>
      </c>
      <c r="E38" s="63">
        <v>34931522</v>
      </c>
      <c r="F38" s="63">
        <f t="shared" si="2"/>
        <v>65158504</v>
      </c>
      <c r="G38" s="63">
        <v>32748302</v>
      </c>
      <c r="H38" s="63">
        <f t="shared" si="3"/>
        <v>67341724</v>
      </c>
      <c r="J38" s="24"/>
    </row>
    <row r="39" spans="1:10">
      <c r="A39" s="48" t="s">
        <v>43</v>
      </c>
      <c r="B39" s="63">
        <f>IF('Total State Expenditure Summary'!B37='MOE in TANF Summary'!B38+'MOE SSP Summary'!B38,'Total State Expenditure Summary'!B37,"ERROR")</f>
        <v>2735773023</v>
      </c>
      <c r="C39" s="63">
        <v>2291437926</v>
      </c>
      <c r="D39" s="63">
        <f t="shared" si="1"/>
        <v>444335097</v>
      </c>
      <c r="E39" s="63">
        <v>1833150341</v>
      </c>
      <c r="F39" s="63">
        <f t="shared" si="2"/>
        <v>902622682</v>
      </c>
      <c r="G39" s="63">
        <v>1718578445</v>
      </c>
      <c r="H39" s="63">
        <f t="shared" si="3"/>
        <v>1017194578</v>
      </c>
      <c r="J39" s="24"/>
    </row>
    <row r="40" spans="1:10">
      <c r="A40" s="48" t="s">
        <v>44</v>
      </c>
      <c r="B40" s="63">
        <f>IF('Total State Expenditure Summary'!B38='MOE in TANF Summary'!B39+'MOE SSP Summary'!B39,'Total State Expenditure Summary'!B38,"ERROR")</f>
        <v>267174333</v>
      </c>
      <c r="C40" s="63">
        <v>205567684</v>
      </c>
      <c r="D40" s="63">
        <f t="shared" si="1"/>
        <v>61606649</v>
      </c>
      <c r="E40" s="63">
        <v>164454147</v>
      </c>
      <c r="F40" s="63">
        <f t="shared" si="2"/>
        <v>102720186</v>
      </c>
      <c r="G40" s="63">
        <v>154175763</v>
      </c>
      <c r="H40" s="63">
        <f t="shared" si="3"/>
        <v>112998570</v>
      </c>
      <c r="J40" s="24"/>
    </row>
    <row r="41" spans="1:10">
      <c r="A41" s="48" t="s">
        <v>45</v>
      </c>
      <c r="B41" s="63">
        <f>IF('Total State Expenditure Summary'!B39='MOE in TANF Summary'!B40+'MOE SSP Summary'!B40,'Total State Expenditure Summary'!B39,"ERROR")</f>
        <v>9069286</v>
      </c>
      <c r="C41" s="63">
        <v>12092381</v>
      </c>
      <c r="D41" s="63">
        <f t="shared" si="1"/>
        <v>-3023095</v>
      </c>
      <c r="E41" s="63">
        <v>9673905</v>
      </c>
      <c r="F41" s="63">
        <f t="shared" si="2"/>
        <v>-604619</v>
      </c>
      <c r="G41" s="63">
        <v>9069286</v>
      </c>
      <c r="H41" s="63">
        <f t="shared" si="3"/>
        <v>0</v>
      </c>
      <c r="J41" s="24"/>
    </row>
    <row r="42" spans="1:10">
      <c r="A42" s="48" t="s">
        <v>46</v>
      </c>
      <c r="B42" s="63">
        <f>IF('Total State Expenditure Summary'!B40='MOE in TANF Summary'!B41+'MOE SSP Summary'!B41,'Total State Expenditure Summary'!B40,"ERROR")</f>
        <v>424021881</v>
      </c>
      <c r="C42" s="63">
        <v>521108327</v>
      </c>
      <c r="D42" s="63">
        <f t="shared" si="1"/>
        <v>-97086446</v>
      </c>
      <c r="E42" s="63">
        <v>416886662</v>
      </c>
      <c r="F42" s="63">
        <f t="shared" si="2"/>
        <v>7135219</v>
      </c>
      <c r="G42" s="63">
        <v>390831245</v>
      </c>
      <c r="H42" s="63">
        <f t="shared" si="3"/>
        <v>33190636</v>
      </c>
      <c r="J42" s="24"/>
    </row>
    <row r="43" spans="1:10">
      <c r="A43" s="48" t="s">
        <v>47</v>
      </c>
      <c r="B43" s="63">
        <f>IF('Total State Expenditure Summary'!B41='MOE in TANF Summary'!B42+'MOE SSP Summary'!B42,'Total State Expenditure Summary'!B41,"ERROR")</f>
        <v>60119714</v>
      </c>
      <c r="C43" s="63">
        <v>80159619</v>
      </c>
      <c r="D43" s="63">
        <f t="shared" si="1"/>
        <v>-20039905</v>
      </c>
      <c r="E43" s="63">
        <v>64127695</v>
      </c>
      <c r="F43" s="63">
        <f t="shared" si="2"/>
        <v>-4007981</v>
      </c>
      <c r="G43" s="63">
        <v>60119714</v>
      </c>
      <c r="H43" s="63">
        <f t="shared" si="3"/>
        <v>0</v>
      </c>
      <c r="J43" s="24"/>
    </row>
    <row r="44" spans="1:10">
      <c r="A44" s="48" t="s">
        <v>48</v>
      </c>
      <c r="B44" s="63">
        <f>IF('Total State Expenditure Summary'!B42='MOE in TANF Summary'!B43+'MOE SSP Summary'!B43,'Total State Expenditure Summary'!B42,"ERROR")</f>
        <v>163416589</v>
      </c>
      <c r="C44" s="63">
        <v>122181732</v>
      </c>
      <c r="D44" s="63">
        <f t="shared" si="1"/>
        <v>41234857</v>
      </c>
      <c r="E44" s="63">
        <v>97745386</v>
      </c>
      <c r="F44" s="63">
        <f t="shared" si="2"/>
        <v>65671203</v>
      </c>
      <c r="G44" s="63">
        <v>91636299</v>
      </c>
      <c r="H44" s="63">
        <f t="shared" si="3"/>
        <v>71780290</v>
      </c>
      <c r="J44" s="24"/>
    </row>
    <row r="45" spans="1:10">
      <c r="A45" s="48" t="s">
        <v>49</v>
      </c>
      <c r="B45" s="63">
        <f>IF('Total State Expenditure Summary'!B43='MOE in TANF Summary'!B44+'MOE SSP Summary'!B44,'Total State Expenditure Summary'!B43,"ERROR")</f>
        <v>408070106</v>
      </c>
      <c r="C45" s="63">
        <v>542834133</v>
      </c>
      <c r="D45" s="63">
        <f t="shared" si="1"/>
        <v>-134764027</v>
      </c>
      <c r="E45" s="63">
        <v>434267306</v>
      </c>
      <c r="F45" s="63">
        <f t="shared" si="2"/>
        <v>-26197200</v>
      </c>
      <c r="G45" s="63">
        <v>407125600</v>
      </c>
      <c r="H45" s="63">
        <f t="shared" si="3"/>
        <v>944506</v>
      </c>
      <c r="J45" s="24"/>
    </row>
    <row r="46" spans="1:10">
      <c r="A46" s="48" t="s">
        <v>50</v>
      </c>
      <c r="B46" s="63">
        <f>IF('Total State Expenditure Summary'!B44='MOE in TANF Summary'!B45+'MOE SSP Summary'!B45,'Total State Expenditure Summary'!B44,"ERROR")</f>
        <v>66417324</v>
      </c>
      <c r="C46" s="63">
        <v>80489394</v>
      </c>
      <c r="D46" s="63">
        <f t="shared" si="1"/>
        <v>-14072070</v>
      </c>
      <c r="E46" s="63">
        <v>64391515</v>
      </c>
      <c r="F46" s="63">
        <f t="shared" si="2"/>
        <v>2025809</v>
      </c>
      <c r="G46" s="63">
        <v>60367046</v>
      </c>
      <c r="H46" s="63">
        <f t="shared" si="3"/>
        <v>6050278</v>
      </c>
      <c r="J46" s="24"/>
    </row>
    <row r="47" spans="1:10">
      <c r="A47" s="48" t="s">
        <v>51</v>
      </c>
      <c r="B47" s="63">
        <f>IF('Total State Expenditure Summary'!B45='MOE in TANF Summary'!B46+'MOE SSP Summary'!B46,'Total State Expenditure Summary'!B45,"ERROR")</f>
        <v>53354559</v>
      </c>
      <c r="C47" s="63">
        <v>47902320</v>
      </c>
      <c r="D47" s="63">
        <f t="shared" si="1"/>
        <v>5452239</v>
      </c>
      <c r="E47" s="63">
        <v>38321856</v>
      </c>
      <c r="F47" s="63">
        <f t="shared" si="2"/>
        <v>15032703</v>
      </c>
      <c r="G47" s="63">
        <v>35926740</v>
      </c>
      <c r="H47" s="63">
        <f t="shared" si="3"/>
        <v>17427819</v>
      </c>
      <c r="J47" s="24"/>
    </row>
    <row r="48" spans="1:10">
      <c r="A48" s="48" t="s">
        <v>52</v>
      </c>
      <c r="B48" s="63">
        <f>IF('Total State Expenditure Summary'!B46='MOE in TANF Summary'!B47+'MOE SSP Summary'!B47,'Total State Expenditure Summary'!B46,"ERROR")</f>
        <v>8540000</v>
      </c>
      <c r="C48" s="63">
        <v>11371029</v>
      </c>
      <c r="D48" s="63">
        <f t="shared" si="1"/>
        <v>-2831029</v>
      </c>
      <c r="E48" s="63">
        <v>9096823</v>
      </c>
      <c r="F48" s="63">
        <f t="shared" si="2"/>
        <v>-556823</v>
      </c>
      <c r="G48" s="63">
        <v>8528272</v>
      </c>
      <c r="H48" s="63">
        <f t="shared" si="3"/>
        <v>11728</v>
      </c>
      <c r="J48" s="24"/>
    </row>
    <row r="49" spans="1:10">
      <c r="A49" s="48" t="s">
        <v>53</v>
      </c>
      <c r="B49" s="63">
        <f>IF('Total State Expenditure Summary'!B47='MOE in TANF Summary'!B48+'MOE SSP Summary'!B48,'Total State Expenditure Summary'!B47,"ERROR")</f>
        <v>123990435</v>
      </c>
      <c r="C49" s="63">
        <v>110413171</v>
      </c>
      <c r="D49" s="63">
        <f t="shared" si="1"/>
        <v>13577264</v>
      </c>
      <c r="E49" s="63">
        <v>88330537</v>
      </c>
      <c r="F49" s="63">
        <f t="shared" si="2"/>
        <v>35659898</v>
      </c>
      <c r="G49" s="63">
        <v>82809878</v>
      </c>
      <c r="H49" s="63">
        <f t="shared" si="3"/>
        <v>41180557</v>
      </c>
      <c r="J49" s="24"/>
    </row>
    <row r="50" spans="1:10">
      <c r="A50" s="48" t="s">
        <v>54</v>
      </c>
      <c r="B50" s="63">
        <f>IF('Total State Expenditure Summary'!B48='MOE in TANF Summary'!B49+'MOE SSP Summary'!B49,'Total State Expenditure Summary'!B48,"ERROR")</f>
        <v>438056347</v>
      </c>
      <c r="C50" s="63">
        <v>314301005</v>
      </c>
      <c r="D50" s="63">
        <f t="shared" si="1"/>
        <v>123755342</v>
      </c>
      <c r="E50" s="63">
        <v>251440804</v>
      </c>
      <c r="F50" s="63">
        <f t="shared" si="2"/>
        <v>186615543</v>
      </c>
      <c r="G50" s="63">
        <v>235725754</v>
      </c>
      <c r="H50" s="63">
        <f t="shared" si="3"/>
        <v>202330593</v>
      </c>
      <c r="J50" s="24"/>
    </row>
    <row r="51" spans="1:10">
      <c r="A51" s="48" t="s">
        <v>55</v>
      </c>
      <c r="B51" s="63">
        <f>IF('Total State Expenditure Summary'!B49='MOE in TANF Summary'!B50+'MOE SSP Summary'!B50,'Total State Expenditure Summary'!B49,"ERROR")</f>
        <v>24908485</v>
      </c>
      <c r="C51" s="63">
        <v>33185380</v>
      </c>
      <c r="D51" s="63">
        <f t="shared" si="1"/>
        <v>-8276895</v>
      </c>
      <c r="E51" s="63">
        <v>26548304</v>
      </c>
      <c r="F51" s="63">
        <f t="shared" si="2"/>
        <v>-1639819</v>
      </c>
      <c r="G51" s="63">
        <v>24889035</v>
      </c>
      <c r="H51" s="63">
        <f t="shared" si="3"/>
        <v>19450</v>
      </c>
      <c r="J51" s="24"/>
    </row>
    <row r="52" spans="1:10">
      <c r="A52" s="48" t="s">
        <v>56</v>
      </c>
      <c r="B52" s="63">
        <f>IF('Total State Expenditure Summary'!B50='MOE in TANF Summary'!B51+'MOE SSP Summary'!B51,'Total State Expenditure Summary'!B50,"ERROR")</f>
        <v>34676114</v>
      </c>
      <c r="C52" s="63">
        <v>34066533</v>
      </c>
      <c r="D52" s="63">
        <f t="shared" si="1"/>
        <v>609581</v>
      </c>
      <c r="E52" s="63">
        <v>27253226</v>
      </c>
      <c r="F52" s="63">
        <f t="shared" si="2"/>
        <v>7422888</v>
      </c>
      <c r="G52" s="63">
        <v>25549900</v>
      </c>
      <c r="H52" s="63">
        <f t="shared" si="3"/>
        <v>9126214</v>
      </c>
      <c r="J52" s="24"/>
    </row>
    <row r="53" spans="1:10">
      <c r="A53" s="48" t="s">
        <v>57</v>
      </c>
      <c r="B53" s="63">
        <f>IF('Total State Expenditure Summary'!B51='MOE in TANF Summary'!B52+'MOE SSP Summary'!B52,'Total State Expenditure Summary'!B51,"ERROR")</f>
        <v>156482221</v>
      </c>
      <c r="C53" s="63">
        <v>170897560</v>
      </c>
      <c r="D53" s="63">
        <f t="shared" si="1"/>
        <v>-14415339</v>
      </c>
      <c r="E53" s="63">
        <v>136718048</v>
      </c>
      <c r="F53" s="63">
        <f t="shared" si="2"/>
        <v>19764173</v>
      </c>
      <c r="G53" s="63">
        <v>128173170</v>
      </c>
      <c r="H53" s="63">
        <f t="shared" si="3"/>
        <v>28309051</v>
      </c>
      <c r="J53" s="24"/>
    </row>
    <row r="54" spans="1:10">
      <c r="A54" s="48" t="s">
        <v>58</v>
      </c>
      <c r="B54" s="63">
        <f>IF('Total State Expenditure Summary'!B52='MOE in TANF Summary'!B53+'MOE SSP Summary'!B53,'Total State Expenditure Summary'!B52,"ERROR")</f>
        <v>644211547</v>
      </c>
      <c r="C54" s="63">
        <v>341407360</v>
      </c>
      <c r="D54" s="63">
        <f t="shared" si="1"/>
        <v>302804187</v>
      </c>
      <c r="E54" s="63">
        <v>273125888</v>
      </c>
      <c r="F54" s="63">
        <f t="shared" si="2"/>
        <v>371085659</v>
      </c>
      <c r="G54" s="63">
        <v>256055520</v>
      </c>
      <c r="H54" s="63">
        <f t="shared" si="3"/>
        <v>388156027</v>
      </c>
      <c r="J54" s="24"/>
    </row>
    <row r="55" spans="1:10">
      <c r="A55" s="48" t="s">
        <v>59</v>
      </c>
      <c r="B55" s="63">
        <f>IF('Total State Expenditure Summary'!B53='MOE in TANF Summary'!B54+'MOE SSP Summary'!B54,'Total State Expenditure Summary'!B53,"ERROR")</f>
        <v>34446446</v>
      </c>
      <c r="C55" s="63">
        <v>43058053</v>
      </c>
      <c r="D55" s="63">
        <f t="shared" si="1"/>
        <v>-8611607</v>
      </c>
      <c r="E55" s="63">
        <v>34446442</v>
      </c>
      <c r="F55" s="63">
        <f t="shared" si="2"/>
        <v>4</v>
      </c>
      <c r="G55" s="63">
        <v>32293540</v>
      </c>
      <c r="H55" s="63">
        <f t="shared" si="3"/>
        <v>2152906</v>
      </c>
      <c r="J55" s="24"/>
    </row>
    <row r="56" spans="1:10">
      <c r="A56" s="48" t="s">
        <v>60</v>
      </c>
      <c r="B56" s="63">
        <f>IF('Total State Expenditure Summary'!B54='MOE in TANF Summary'!B55+'MOE SSP Summary'!B55,'Total State Expenditure Summary'!B54,"ERROR")</f>
        <v>254012039</v>
      </c>
      <c r="C56" s="63">
        <v>223022273</v>
      </c>
      <c r="D56" s="63">
        <f t="shared" si="1"/>
        <v>30989766</v>
      </c>
      <c r="E56" s="63">
        <v>178417818</v>
      </c>
      <c r="F56" s="63">
        <f t="shared" si="2"/>
        <v>75594221</v>
      </c>
      <c r="G56" s="63">
        <v>167266705</v>
      </c>
      <c r="H56" s="63">
        <f t="shared" si="3"/>
        <v>86745334</v>
      </c>
      <c r="J56" s="24"/>
    </row>
    <row r="57" spans="1:10">
      <c r="A57" s="48" t="s">
        <v>61</v>
      </c>
      <c r="B57" s="63">
        <f>IF('Total State Expenditure Summary'!B55='MOE in TANF Summary'!B56+'MOE SSP Summary'!B56,'Total State Expenditure Summary'!B55,"ERROR")</f>
        <v>9928654</v>
      </c>
      <c r="C57" s="63">
        <v>12078426</v>
      </c>
      <c r="D57" s="63">
        <f t="shared" si="1"/>
        <v>-2149772</v>
      </c>
      <c r="E57" s="63">
        <v>9662741</v>
      </c>
      <c r="F57" s="63">
        <f t="shared" si="2"/>
        <v>265913</v>
      </c>
      <c r="G57" s="63">
        <v>9058820</v>
      </c>
      <c r="H57" s="63">
        <f t="shared" si="3"/>
        <v>869834</v>
      </c>
      <c r="J57" s="24"/>
    </row>
  </sheetData>
  <mergeCells count="9">
    <mergeCell ref="A2:A5"/>
    <mergeCell ref="A1:H1"/>
    <mergeCell ref="B2:B5"/>
    <mergeCell ref="E2:E5"/>
    <mergeCell ref="F2:F5"/>
    <mergeCell ref="G2:G5"/>
    <mergeCell ref="H2:H5"/>
    <mergeCell ref="C2:C5"/>
    <mergeCell ref="D2:D5"/>
  </mergeCells>
  <phoneticPr fontId="12" type="noConversion"/>
  <pageMargins left="0.7" right="0.7" top="0.75" bottom="0.75" header="0.3" footer="0.3"/>
  <pageSetup scale="67" orientation="portrait" r:id="rId1"/>
</worksheet>
</file>

<file path=xl/worksheets/sheet26.xml><?xml version="1.0" encoding="utf-8"?>
<worksheet xmlns="http://schemas.openxmlformats.org/spreadsheetml/2006/main" xmlns:r="http://schemas.openxmlformats.org/officeDocument/2006/relationships">
  <sheetPr>
    <tabColor rgb="FFFFFF00"/>
    <pageSetUpPr fitToPage="1"/>
  </sheetPr>
  <dimension ref="A1"/>
  <sheetViews>
    <sheetView workbookViewId="0">
      <selection activeCell="G39" sqref="G39"/>
    </sheetView>
  </sheetViews>
  <sheetFormatPr defaultRowHeight="15"/>
  <sheetData/>
  <pageMargins left="0.7" right="0.7" top="0.75" bottom="0.75" header="0.3" footer="0.3"/>
  <pageSetup orientation="landscape" r:id="rId1"/>
</worksheet>
</file>

<file path=xl/worksheets/sheet27.xml><?xml version="1.0" encoding="utf-8"?>
<worksheet xmlns="http://schemas.openxmlformats.org/spreadsheetml/2006/main" xmlns:r="http://schemas.openxmlformats.org/officeDocument/2006/relationships">
  <sheetPr>
    <pageSetUpPr fitToPage="1"/>
  </sheetPr>
  <dimension ref="A1:E28"/>
  <sheetViews>
    <sheetView workbookViewId="0">
      <selection activeCell="H7" sqref="H7"/>
    </sheetView>
  </sheetViews>
  <sheetFormatPr defaultRowHeight="15"/>
  <cols>
    <col min="1" max="1" width="22.7109375" customWidth="1"/>
    <col min="2" max="5" width="32.7109375" customWidth="1"/>
  </cols>
  <sheetData>
    <row r="1" spans="1:5" ht="18.75" thickBot="1">
      <c r="A1" s="523" t="s">
        <v>241</v>
      </c>
      <c r="B1" s="524"/>
      <c r="C1" s="524"/>
      <c r="D1" s="524"/>
      <c r="E1" s="584"/>
    </row>
    <row r="2" spans="1:5" ht="31.5" thickBot="1">
      <c r="A2" s="167" t="s">
        <v>105</v>
      </c>
      <c r="B2" s="168" t="s">
        <v>106</v>
      </c>
      <c r="C2" s="169" t="s">
        <v>107</v>
      </c>
      <c r="D2" s="170" t="s">
        <v>108</v>
      </c>
      <c r="E2" s="171" t="s">
        <v>109</v>
      </c>
    </row>
    <row r="3" spans="1:5" ht="24">
      <c r="A3" s="172" t="s">
        <v>74</v>
      </c>
      <c r="B3" s="173">
        <f>IF(SUM(B4:B7)='Federal Assistance'!B6,'Federal Assistance'!B6,"ERROR")</f>
        <v>51602038</v>
      </c>
      <c r="C3" s="173">
        <f>IF(SUM(C4:C6)='State Assistance'!B6,'State Assistance'!B6,"ERROR")</f>
        <v>4222906</v>
      </c>
      <c r="D3" s="174">
        <f>B3+C3</f>
        <v>55824944</v>
      </c>
      <c r="E3" s="175">
        <f>D3/($D26)</f>
        <v>0.32666498207039002</v>
      </c>
    </row>
    <row r="4" spans="1:5">
      <c r="A4" s="176" t="s">
        <v>62</v>
      </c>
      <c r="B4" s="177">
        <f>'Federal Assistance'!C6</f>
        <v>49633048</v>
      </c>
      <c r="C4" s="178">
        <f>'State Assistance'!C$6</f>
        <v>0</v>
      </c>
      <c r="D4" s="179">
        <f>B4+C4</f>
        <v>49633048</v>
      </c>
      <c r="E4" s="180">
        <f>D4/($D26)</f>
        <v>0.29043251230164796</v>
      </c>
    </row>
    <row r="5" spans="1:5">
      <c r="A5" s="176" t="s">
        <v>63</v>
      </c>
      <c r="B5" s="177">
        <f>'Federal Assistance'!D6</f>
        <v>0</v>
      </c>
      <c r="C5" s="178">
        <f>'State Assistance'!D$6</f>
        <v>66002</v>
      </c>
      <c r="D5" s="179">
        <f t="shared" ref="D5:D7" si="0">B5+C5</f>
        <v>66002</v>
      </c>
      <c r="E5" s="180">
        <f>D5/($D26)</f>
        <v>3.8621699551744977E-4</v>
      </c>
    </row>
    <row r="6" spans="1:5" ht="18">
      <c r="A6" s="176" t="s">
        <v>75</v>
      </c>
      <c r="B6" s="177">
        <f>'Federal Assistance'!E6</f>
        <v>1968990</v>
      </c>
      <c r="C6" s="178">
        <f>'State Assistance'!E$6</f>
        <v>4156904</v>
      </c>
      <c r="D6" s="179">
        <f t="shared" si="0"/>
        <v>6125894</v>
      </c>
      <c r="E6" s="180">
        <f>D6/($D26)</f>
        <v>3.5846252773224632E-2</v>
      </c>
    </row>
    <row r="7" spans="1:5" ht="18">
      <c r="A7" s="176" t="s">
        <v>76</v>
      </c>
      <c r="B7" s="177">
        <f>'Federal Assistance'!F6</f>
        <v>0</v>
      </c>
      <c r="C7" s="181"/>
      <c r="D7" s="182">
        <f t="shared" si="0"/>
        <v>0</v>
      </c>
      <c r="E7" s="180">
        <f>D7/($D26)</f>
        <v>0</v>
      </c>
    </row>
    <row r="8" spans="1:5" ht="24">
      <c r="A8" s="183" t="s">
        <v>65</v>
      </c>
      <c r="B8" s="184">
        <f>IF(SUM(B9:B21)='Federal Non-Assistance'!B6,'Federal Non-Assistance'!B6,"ERROR")</f>
        <v>36555338</v>
      </c>
      <c r="C8" s="185">
        <f>IF(SUM(C9:C21)='State Non-Assistance'!B6,'State Non-Assistance'!B6,"ERROR")</f>
        <v>76013285</v>
      </c>
      <c r="D8" s="186">
        <f>B8+C8</f>
        <v>112568623</v>
      </c>
      <c r="E8" s="187">
        <f>D8/($D26)</f>
        <v>0.6587060295838989</v>
      </c>
    </row>
    <row r="9" spans="1:5" ht="18">
      <c r="A9" s="176" t="s">
        <v>78</v>
      </c>
      <c r="B9" s="188">
        <f>'Federal Non-Assistance'!C6</f>
        <v>13266206</v>
      </c>
      <c r="C9" s="189">
        <f>'State Non-Assistance'!C$6</f>
        <v>9600521</v>
      </c>
      <c r="D9" s="179">
        <f t="shared" ref="D9:D21" si="1">B9+C9</f>
        <v>22866727</v>
      </c>
      <c r="E9" s="180">
        <f>D9/($D26)</f>
        <v>0.13380683311502298</v>
      </c>
    </row>
    <row r="10" spans="1:5">
      <c r="A10" s="176" t="s">
        <v>63</v>
      </c>
      <c r="B10" s="188">
        <f>'Federal Non-Assistance'!D6</f>
        <v>0</v>
      </c>
      <c r="C10" s="189">
        <f>'State Non-Assistance'!D$6</f>
        <v>5451132</v>
      </c>
      <c r="D10" s="179">
        <f t="shared" si="1"/>
        <v>5451132</v>
      </c>
      <c r="E10" s="180">
        <f>D10/($D26)</f>
        <v>3.1897818599573149E-2</v>
      </c>
    </row>
    <row r="11" spans="1:5">
      <c r="A11" s="176" t="s">
        <v>64</v>
      </c>
      <c r="B11" s="188">
        <f>'Federal Non-Assistance'!E6</f>
        <v>672311</v>
      </c>
      <c r="C11" s="189">
        <f>'State Non-Assistance'!E$6</f>
        <v>0</v>
      </c>
      <c r="D11" s="179">
        <f t="shared" si="1"/>
        <v>672311</v>
      </c>
      <c r="E11" s="180">
        <f>D11/($D26)</f>
        <v>3.9340919134773517E-3</v>
      </c>
    </row>
    <row r="12" spans="1:5" ht="18">
      <c r="A12" s="176" t="s">
        <v>79</v>
      </c>
      <c r="B12" s="188">
        <f>'Federal Non-Assistance'!F6</f>
        <v>0</v>
      </c>
      <c r="C12" s="189">
        <f>'State Non-Assistance'!F$6</f>
        <v>0</v>
      </c>
      <c r="D12" s="179">
        <f t="shared" si="1"/>
        <v>0</v>
      </c>
      <c r="E12" s="180">
        <f>D12/($D26)</f>
        <v>0</v>
      </c>
    </row>
    <row r="13" spans="1:5">
      <c r="A13" s="176" t="s">
        <v>67</v>
      </c>
      <c r="B13" s="188">
        <f>'Federal Non-Assistance'!G6</f>
        <v>0</v>
      </c>
      <c r="C13" s="189">
        <f>'State Non-Assistance'!G$6</f>
        <v>0</v>
      </c>
      <c r="D13" s="179">
        <f t="shared" si="1"/>
        <v>0</v>
      </c>
      <c r="E13" s="180">
        <f>D13/($D26)</f>
        <v>0</v>
      </c>
    </row>
    <row r="14" spans="1:5" ht="18">
      <c r="A14" s="176" t="s">
        <v>80</v>
      </c>
      <c r="B14" s="188">
        <f>'Federal Non-Assistance'!H6</f>
        <v>0</v>
      </c>
      <c r="C14" s="189">
        <f>'State Non-Assistance'!H$6</f>
        <v>0</v>
      </c>
      <c r="D14" s="179">
        <f t="shared" si="1"/>
        <v>0</v>
      </c>
      <c r="E14" s="180">
        <f>D14/($D26)</f>
        <v>0</v>
      </c>
    </row>
    <row r="15" spans="1:5" ht="18">
      <c r="A15" s="176" t="s">
        <v>81</v>
      </c>
      <c r="B15" s="188">
        <f>'Federal Non-Assistance'!I6</f>
        <v>233</v>
      </c>
      <c r="C15" s="189">
        <f>'State Non-Assistance'!I$6</f>
        <v>23231595</v>
      </c>
      <c r="D15" s="179">
        <f t="shared" si="1"/>
        <v>23231828</v>
      </c>
      <c r="E15" s="180">
        <f>D15/($D26)</f>
        <v>0.13594325642462599</v>
      </c>
    </row>
    <row r="16" spans="1:5" ht="18">
      <c r="A16" s="176" t="s">
        <v>82</v>
      </c>
      <c r="B16" s="188">
        <f>'Federal Non-Assistance'!J6</f>
        <v>1419370</v>
      </c>
      <c r="C16" s="189">
        <f>'State Non-Assistance'!J$6</f>
        <v>463993</v>
      </c>
      <c r="D16" s="179">
        <f t="shared" si="1"/>
        <v>1883363</v>
      </c>
      <c r="E16" s="180">
        <f>D16/($D26)</f>
        <v>1.1020678151097403E-2</v>
      </c>
    </row>
    <row r="17" spans="1:5" ht="27">
      <c r="A17" s="176" t="s">
        <v>110</v>
      </c>
      <c r="B17" s="188">
        <f>'Federal Non-Assistance'!K6</f>
        <v>980526</v>
      </c>
      <c r="C17" s="189">
        <f>'State Non-Assistance'!K$6</f>
        <v>31119</v>
      </c>
      <c r="D17" s="179">
        <f t="shared" si="1"/>
        <v>1011645</v>
      </c>
      <c r="E17" s="180">
        <f>D17/($D26)</f>
        <v>5.9197371659987646E-3</v>
      </c>
    </row>
    <row r="18" spans="1:5">
      <c r="A18" s="176" t="s">
        <v>88</v>
      </c>
      <c r="B18" s="188">
        <f>'Federal Non-Assistance'!L6</f>
        <v>7573455</v>
      </c>
      <c r="C18" s="189">
        <f>'State Non-Assistance'!L$6</f>
        <v>11164132</v>
      </c>
      <c r="D18" s="179">
        <f t="shared" si="1"/>
        <v>18737587</v>
      </c>
      <c r="E18" s="180">
        <f>D18/($D26)</f>
        <v>0.10964477673989917</v>
      </c>
    </row>
    <row r="19" spans="1:5">
      <c r="A19" s="176" t="s">
        <v>68</v>
      </c>
      <c r="B19" s="188">
        <f>'Federal Non-Assistance'!M6</f>
        <v>568834</v>
      </c>
      <c r="C19" s="189">
        <f>'State Non-Assistance'!M$6</f>
        <v>377418</v>
      </c>
      <c r="D19" s="179">
        <f t="shared" si="1"/>
        <v>946252</v>
      </c>
      <c r="E19" s="180">
        <f>D19/($D26)</f>
        <v>5.5370837920423301E-3</v>
      </c>
    </row>
    <row r="20" spans="1:5" ht="18">
      <c r="A20" s="176" t="s">
        <v>111</v>
      </c>
      <c r="B20" s="188">
        <f>'Federal Non-Assistance'!N6</f>
        <v>0</v>
      </c>
      <c r="C20" s="190"/>
      <c r="D20" s="179">
        <f t="shared" si="1"/>
        <v>0</v>
      </c>
      <c r="E20" s="180">
        <f>D20/($D26)</f>
        <v>0</v>
      </c>
    </row>
    <row r="21" spans="1:5">
      <c r="A21" s="176" t="s">
        <v>69</v>
      </c>
      <c r="B21" s="188">
        <f>'Federal Non-Assistance'!O6</f>
        <v>12074403</v>
      </c>
      <c r="C21" s="189">
        <f>'State Non-Assistance'!O$6</f>
        <v>25693375</v>
      </c>
      <c r="D21" s="179">
        <f t="shared" si="1"/>
        <v>37767778</v>
      </c>
      <c r="E21" s="180">
        <f>D21/($D26)</f>
        <v>0.22100175368216171</v>
      </c>
    </row>
    <row r="22" spans="1:5" ht="39" thickBot="1">
      <c r="A22" s="191" t="s">
        <v>0</v>
      </c>
      <c r="B22" s="192">
        <f>B3+B8</f>
        <v>88157376</v>
      </c>
      <c r="C22" s="193">
        <f>C3+C8</f>
        <v>80236191</v>
      </c>
      <c r="D22" s="192">
        <f>B22+C22</f>
        <v>168393567</v>
      </c>
      <c r="E22" s="194">
        <f>D22/($D26)</f>
        <v>0.98537101165428886</v>
      </c>
    </row>
    <row r="23" spans="1:5" ht="36">
      <c r="A23" s="183" t="s">
        <v>112</v>
      </c>
      <c r="B23" s="195">
        <f>'Summary Federal Funds'!E6</f>
        <v>0</v>
      </c>
      <c r="C23" s="196"/>
      <c r="D23" s="186">
        <f>B23</f>
        <v>0</v>
      </c>
      <c r="E23" s="175">
        <f>D23/($D26)</f>
        <v>0</v>
      </c>
    </row>
    <row r="24" spans="1:5" ht="36">
      <c r="A24" s="183" t="s">
        <v>113</v>
      </c>
      <c r="B24" s="197">
        <f>'Summary Federal Funds'!F6</f>
        <v>2500000</v>
      </c>
      <c r="C24" s="198"/>
      <c r="D24" s="186">
        <f>B24</f>
        <v>2500000</v>
      </c>
      <c r="E24" s="187">
        <f>D24/($D26)</f>
        <v>1.4628988345711106E-2</v>
      </c>
    </row>
    <row r="25" spans="1:5" ht="39" customHeight="1" thickBot="1">
      <c r="A25" s="199" t="s">
        <v>114</v>
      </c>
      <c r="B25" s="200">
        <f>B23+B24</f>
        <v>2500000</v>
      </c>
      <c r="C25" s="201"/>
      <c r="D25" s="200">
        <f>B25</f>
        <v>2500000</v>
      </c>
      <c r="E25" s="202">
        <f>D25/($D26)</f>
        <v>1.4628988345711106E-2</v>
      </c>
    </row>
    <row r="26" spans="1:5" ht="33" thickTop="1" thickBot="1">
      <c r="A26" s="203" t="s">
        <v>115</v>
      </c>
      <c r="B26" s="204">
        <f>B22+B25</f>
        <v>90657376</v>
      </c>
      <c r="C26" s="205">
        <f>C22</f>
        <v>80236191</v>
      </c>
      <c r="D26" s="204">
        <f>B26+C26</f>
        <v>170893567</v>
      </c>
      <c r="E26" s="206">
        <f>IF(D26/($D26)=SUM(E25,E22),SUM(E22,E25),"ERROR")</f>
        <v>1</v>
      </c>
    </row>
    <row r="27" spans="1:5" ht="32.25" thickBot="1">
      <c r="A27" s="446" t="s">
        <v>94</v>
      </c>
      <c r="B27" s="208">
        <f>'Summary Federal Funds'!I6</f>
        <v>3467977</v>
      </c>
      <c r="C27" s="209"/>
      <c r="D27" s="448">
        <f>B27</f>
        <v>3467977</v>
      </c>
      <c r="E27" s="210"/>
    </row>
    <row r="28" spans="1:5" ht="31.5">
      <c r="A28" s="447" t="s">
        <v>95</v>
      </c>
      <c r="B28" s="212">
        <f>'Summary Federal Funds'!J6</f>
        <v>5689067</v>
      </c>
      <c r="C28" s="213"/>
      <c r="D28" s="449">
        <f>B28</f>
        <v>5689067</v>
      </c>
      <c r="E28" s="214"/>
    </row>
  </sheetData>
  <mergeCells count="1">
    <mergeCell ref="A1:E1"/>
  </mergeCells>
  <pageMargins left="0.7" right="0.7" top="0.75" bottom="0.75" header="0.3" footer="0.3"/>
  <pageSetup scale="79" orientation="landscape" r:id="rId1"/>
</worksheet>
</file>

<file path=xl/worksheets/sheet28.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242</v>
      </c>
      <c r="B1" s="524"/>
      <c r="C1" s="524"/>
      <c r="D1" s="524"/>
      <c r="E1" s="584"/>
    </row>
    <row r="2" spans="1:5" ht="31.5" thickBot="1">
      <c r="A2" s="167" t="s">
        <v>105</v>
      </c>
      <c r="B2" s="168" t="s">
        <v>106</v>
      </c>
      <c r="C2" s="169" t="s">
        <v>107</v>
      </c>
      <c r="D2" s="170" t="s">
        <v>108</v>
      </c>
      <c r="E2" s="171" t="s">
        <v>109</v>
      </c>
    </row>
    <row r="3" spans="1:5" ht="24">
      <c r="A3" s="172" t="s">
        <v>74</v>
      </c>
      <c r="B3" s="173">
        <f>IF(SUM(B4:B7)='Federal Assistance'!B7,'Federal Assistance'!B7,"ERROR")</f>
        <v>15075524</v>
      </c>
      <c r="C3" s="173">
        <f>IF(SUM(C4:C6)='State Assistance'!B7,'State Assistance'!B7,"ERROR")</f>
        <v>33448266</v>
      </c>
      <c r="D3" s="174">
        <f>B3+C3</f>
        <v>48523790</v>
      </c>
      <c r="E3" s="175">
        <f>D3/($D26)</f>
        <v>0.5675272250855885</v>
      </c>
    </row>
    <row r="4" spans="1:5">
      <c r="A4" s="176" t="s">
        <v>62</v>
      </c>
      <c r="B4" s="177">
        <f>'Federal Assistance'!C7</f>
        <v>11163448</v>
      </c>
      <c r="C4" s="178">
        <f>'State Assistance'!C7</f>
        <v>30186207</v>
      </c>
      <c r="D4" s="179">
        <f>B4+C4</f>
        <v>41349655</v>
      </c>
      <c r="E4" s="180">
        <f>D4/($D26)</f>
        <v>0.48361958042429148</v>
      </c>
    </row>
    <row r="5" spans="1:5">
      <c r="A5" s="176" t="s">
        <v>63</v>
      </c>
      <c r="B5" s="177">
        <f>'Federal Assistance'!D7</f>
        <v>3028275</v>
      </c>
      <c r="C5" s="178">
        <f>'State Assistance'!D7</f>
        <v>3262059</v>
      </c>
      <c r="D5" s="182">
        <f t="shared" ref="D5:D7" si="0">B5+C5</f>
        <v>6290334</v>
      </c>
      <c r="E5" s="180">
        <f>D5/($D26)</f>
        <v>7.3570836076108856E-2</v>
      </c>
    </row>
    <row r="6" spans="1:5" ht="18">
      <c r="A6" s="176" t="s">
        <v>75</v>
      </c>
      <c r="B6" s="177">
        <f>'Federal Assistance'!E7</f>
        <v>883801</v>
      </c>
      <c r="C6" s="178">
        <f>'State Assistance'!E7</f>
        <v>0</v>
      </c>
      <c r="D6" s="179">
        <f t="shared" si="0"/>
        <v>883801</v>
      </c>
      <c r="E6" s="180">
        <f>D6/($D26)</f>
        <v>1.0336808585188177E-2</v>
      </c>
    </row>
    <row r="7" spans="1:5" ht="18">
      <c r="A7" s="176" t="s">
        <v>76</v>
      </c>
      <c r="B7" s="177">
        <f>'Federal Assistance'!F7</f>
        <v>0</v>
      </c>
      <c r="C7" s="181"/>
      <c r="D7" s="182">
        <f t="shared" si="0"/>
        <v>0</v>
      </c>
      <c r="E7" s="180">
        <f>D7/($D26)</f>
        <v>0</v>
      </c>
    </row>
    <row r="8" spans="1:5" ht="24">
      <c r="A8" s="183" t="s">
        <v>65</v>
      </c>
      <c r="B8" s="184">
        <f>IF(SUM(B9:B21)='Federal Non-Assistance'!B7,'Federal Non-Assistance'!B7,"ERROR")</f>
        <v>19243109</v>
      </c>
      <c r="C8" s="185">
        <f>IF(SUM(C9:C21)='State Non-Assistance'!B7,'State Non-Assistance'!B7,"ERROR")</f>
        <v>4155375</v>
      </c>
      <c r="D8" s="186">
        <f>B8+C8</f>
        <v>23398484</v>
      </c>
      <c r="E8" s="187">
        <f>D8/($D26)</f>
        <v>0.27366528244660077</v>
      </c>
    </row>
    <row r="9" spans="1:5" ht="18">
      <c r="A9" s="176" t="s">
        <v>78</v>
      </c>
      <c r="B9" s="188">
        <f>'Federal Non-Assistance'!C7</f>
        <v>9095619</v>
      </c>
      <c r="C9" s="189">
        <f>'State Non-Assistance'!C7</f>
        <v>2044561</v>
      </c>
      <c r="D9" s="179">
        <f t="shared" ref="D9:D21" si="1">B9+C9</f>
        <v>11140180</v>
      </c>
      <c r="E9" s="180">
        <f>D9/($D26)</f>
        <v>0.13029393298326392</v>
      </c>
    </row>
    <row r="10" spans="1:5">
      <c r="A10" s="176" t="s">
        <v>63</v>
      </c>
      <c r="B10" s="188">
        <f>'Federal Non-Assistance'!D7</f>
        <v>6487656</v>
      </c>
      <c r="C10" s="189">
        <f>'State Non-Assistance'!D7</f>
        <v>0</v>
      </c>
      <c r="D10" s="179">
        <f t="shared" si="1"/>
        <v>6487656</v>
      </c>
      <c r="E10" s="180">
        <f>D10/($D26)</f>
        <v>7.5878685630076895E-2</v>
      </c>
    </row>
    <row r="11" spans="1:5">
      <c r="A11" s="176" t="s">
        <v>64</v>
      </c>
      <c r="B11" s="188">
        <f>'Federal Non-Assistance'!E7</f>
        <v>144499</v>
      </c>
      <c r="C11" s="189">
        <f>'State Non-Assistance'!E7</f>
        <v>0</v>
      </c>
      <c r="D11" s="179">
        <f t="shared" si="1"/>
        <v>144499</v>
      </c>
      <c r="E11" s="180">
        <f>D11/($D26)</f>
        <v>1.6900393909388045E-3</v>
      </c>
    </row>
    <row r="12" spans="1:5" ht="18">
      <c r="A12" s="176" t="s">
        <v>79</v>
      </c>
      <c r="B12" s="188">
        <f>'Federal Non-Assistance'!F7</f>
        <v>0</v>
      </c>
      <c r="C12" s="189">
        <f>'State Non-Assistance'!F7</f>
        <v>0</v>
      </c>
      <c r="D12" s="179">
        <f t="shared" si="1"/>
        <v>0</v>
      </c>
      <c r="E12" s="180">
        <f>D12/($D26)</f>
        <v>0</v>
      </c>
    </row>
    <row r="13" spans="1:5">
      <c r="A13" s="176" t="s">
        <v>67</v>
      </c>
      <c r="B13" s="188">
        <f>'Federal Non-Assistance'!G7</f>
        <v>0</v>
      </c>
      <c r="C13" s="189">
        <f>'State Non-Assistance'!G7</f>
        <v>0</v>
      </c>
      <c r="D13" s="179">
        <f t="shared" si="1"/>
        <v>0</v>
      </c>
      <c r="E13" s="180">
        <f>D13/($D26)</f>
        <v>0</v>
      </c>
    </row>
    <row r="14" spans="1:5" ht="18">
      <c r="A14" s="176" t="s">
        <v>80</v>
      </c>
      <c r="B14" s="188">
        <f>'Federal Non-Assistance'!H7</f>
        <v>0</v>
      </c>
      <c r="C14" s="189">
        <f>'State Non-Assistance'!H7</f>
        <v>0</v>
      </c>
      <c r="D14" s="179">
        <f t="shared" si="1"/>
        <v>0</v>
      </c>
      <c r="E14" s="180">
        <f>D14/($D26)</f>
        <v>0</v>
      </c>
    </row>
    <row r="15" spans="1:5" ht="18">
      <c r="A15" s="176" t="s">
        <v>81</v>
      </c>
      <c r="B15" s="188">
        <f>'Federal Non-Assistance'!I7</f>
        <v>24267</v>
      </c>
      <c r="C15" s="189">
        <f>'State Non-Assistance'!I7</f>
        <v>24267</v>
      </c>
      <c r="D15" s="179">
        <f t="shared" si="1"/>
        <v>48534</v>
      </c>
      <c r="E15" s="180">
        <f>D15/($D26)</f>
        <v>5.6764663976791496E-4</v>
      </c>
    </row>
    <row r="16" spans="1:5" ht="18">
      <c r="A16" s="176" t="s">
        <v>82</v>
      </c>
      <c r="B16" s="188">
        <f>'Federal Non-Assistance'!J7</f>
        <v>368035</v>
      </c>
      <c r="C16" s="189">
        <f>'State Non-Assistance'!J7</f>
        <v>0</v>
      </c>
      <c r="D16" s="179">
        <f t="shared" si="1"/>
        <v>368035</v>
      </c>
      <c r="E16" s="180">
        <f>D16/($D26)</f>
        <v>4.3044840950052449E-3</v>
      </c>
    </row>
    <row r="17" spans="1:5" ht="27">
      <c r="A17" s="176" t="s">
        <v>110</v>
      </c>
      <c r="B17" s="188">
        <f>'Federal Non-Assistance'!K7</f>
        <v>0</v>
      </c>
      <c r="C17" s="189">
        <f>'State Non-Assistance'!K7</f>
        <v>0</v>
      </c>
      <c r="D17" s="179">
        <f t="shared" si="1"/>
        <v>0</v>
      </c>
      <c r="E17" s="180">
        <f>D17/($D26)</f>
        <v>0</v>
      </c>
    </row>
    <row r="18" spans="1:5">
      <c r="A18" s="176" t="s">
        <v>88</v>
      </c>
      <c r="B18" s="188">
        <f>'Federal Non-Assistance'!L7</f>
        <v>2691804</v>
      </c>
      <c r="C18" s="189">
        <f>'State Non-Assistance'!L7</f>
        <v>1927079</v>
      </c>
      <c r="D18" s="179">
        <f t="shared" si="1"/>
        <v>4618883</v>
      </c>
      <c r="E18" s="180">
        <f>D18/($D26)</f>
        <v>5.4021787085983972E-2</v>
      </c>
    </row>
    <row r="19" spans="1:5">
      <c r="A19" s="176" t="s">
        <v>68</v>
      </c>
      <c r="B19" s="188">
        <f>'Federal Non-Assistance'!M7</f>
        <v>431229</v>
      </c>
      <c r="C19" s="189">
        <f>'State Non-Assistance'!M7</f>
        <v>159468</v>
      </c>
      <c r="D19" s="179">
        <f t="shared" si="1"/>
        <v>590697</v>
      </c>
      <c r="E19" s="180">
        <f>D19/($D26)</f>
        <v>6.9087066215640178E-3</v>
      </c>
    </row>
    <row r="20" spans="1:5" ht="18">
      <c r="A20" s="176" t="s">
        <v>111</v>
      </c>
      <c r="B20" s="188">
        <f>'Federal Non-Assistance'!N7</f>
        <v>0</v>
      </c>
      <c r="C20" s="190"/>
      <c r="D20" s="179">
        <f t="shared" si="1"/>
        <v>0</v>
      </c>
      <c r="E20" s="180">
        <f>D20/($D26)</f>
        <v>0</v>
      </c>
    </row>
    <row r="21" spans="1:5">
      <c r="A21" s="176" t="s">
        <v>69</v>
      </c>
      <c r="B21" s="188">
        <f>'Federal Non-Assistance'!O7</f>
        <v>0</v>
      </c>
      <c r="C21" s="189">
        <f>'State Non-Assistance'!O7</f>
        <v>0</v>
      </c>
      <c r="D21" s="179">
        <f t="shared" si="1"/>
        <v>0</v>
      </c>
      <c r="E21" s="180">
        <f>D21/($D26)</f>
        <v>0</v>
      </c>
    </row>
    <row r="22" spans="1:5" ht="39" thickBot="1">
      <c r="A22" s="191" t="s">
        <v>0</v>
      </c>
      <c r="B22" s="192">
        <f>B3+B8</f>
        <v>34318633</v>
      </c>
      <c r="C22" s="193">
        <f>C3+C8</f>
        <v>37603641</v>
      </c>
      <c r="D22" s="192">
        <f>B22+C22</f>
        <v>71922274</v>
      </c>
      <c r="E22" s="194">
        <f>D22/($D26)</f>
        <v>0.84119250753218933</v>
      </c>
    </row>
    <row r="23" spans="1:5" ht="36">
      <c r="A23" s="183" t="s">
        <v>112</v>
      </c>
      <c r="B23" s="195">
        <f>'Summary Federal Funds'!E7</f>
        <v>9052100</v>
      </c>
      <c r="C23" s="196"/>
      <c r="D23" s="186">
        <f>B23</f>
        <v>9052100</v>
      </c>
      <c r="E23" s="175">
        <f>D23/($D26)</f>
        <v>0.10587205150704955</v>
      </c>
    </row>
    <row r="24" spans="1:5" ht="36">
      <c r="A24" s="183" t="s">
        <v>113</v>
      </c>
      <c r="B24" s="197">
        <f>'Summary Federal Funds'!F7</f>
        <v>4526000</v>
      </c>
      <c r="C24" s="198"/>
      <c r="D24" s="186">
        <f>B24</f>
        <v>4526000</v>
      </c>
      <c r="E24" s="187">
        <f>D24/($D26)</f>
        <v>5.2935440960761179E-2</v>
      </c>
    </row>
    <row r="25" spans="1:5" ht="39" customHeight="1" thickBot="1">
      <c r="A25" s="199" t="s">
        <v>114</v>
      </c>
      <c r="B25" s="200">
        <f>B23+B24</f>
        <v>13578100</v>
      </c>
      <c r="C25" s="201"/>
      <c r="D25" s="200">
        <f>B25</f>
        <v>13578100</v>
      </c>
      <c r="E25" s="202">
        <f>D25/($D26)</f>
        <v>0.15880749246781073</v>
      </c>
    </row>
    <row r="26" spans="1:5" ht="33" thickTop="1" thickBot="1">
      <c r="A26" s="203" t="s">
        <v>115</v>
      </c>
      <c r="B26" s="204">
        <f>B22+B25</f>
        <v>47896733</v>
      </c>
      <c r="C26" s="205">
        <f>C22</f>
        <v>37603641</v>
      </c>
      <c r="D26" s="204">
        <f>B26+C26</f>
        <v>85500374</v>
      </c>
      <c r="E26" s="450">
        <f>IF(D26/($D26)=SUM(E25,E22),SUM(E22,E25),"ERROR")</f>
        <v>1</v>
      </c>
    </row>
    <row r="27" spans="1:5" ht="32.25" thickBot="1">
      <c r="A27" s="207" t="s">
        <v>94</v>
      </c>
      <c r="B27" s="208">
        <f>'Summary Federal Funds'!I7</f>
        <v>0</v>
      </c>
      <c r="C27" s="209"/>
      <c r="D27" s="208">
        <f>B27</f>
        <v>0</v>
      </c>
      <c r="E27" s="210"/>
    </row>
    <row r="28" spans="1:5" ht="31.5">
      <c r="A28" s="211" t="s">
        <v>95</v>
      </c>
      <c r="B28" s="212">
        <f>'Summary Federal Funds'!J7</f>
        <v>75471500</v>
      </c>
      <c r="C28" s="213"/>
      <c r="D28" s="212">
        <f>B28</f>
        <v>75471500</v>
      </c>
      <c r="E28" s="214"/>
    </row>
  </sheetData>
  <mergeCells count="1">
    <mergeCell ref="A1:E1"/>
  </mergeCells>
  <pageMargins left="0.7" right="0.7" top="0.75" bottom="0.75" header="0.3" footer="0.3"/>
  <pageSetup scale="79" orientation="landscape" r:id="rId1"/>
</worksheet>
</file>

<file path=xl/worksheets/sheet29.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243</v>
      </c>
      <c r="B1" s="524"/>
      <c r="C1" s="524"/>
      <c r="D1" s="524"/>
      <c r="E1" s="584"/>
    </row>
    <row r="2" spans="1:5" ht="31.5" thickBot="1">
      <c r="A2" s="167" t="s">
        <v>105</v>
      </c>
      <c r="B2" s="168" t="s">
        <v>106</v>
      </c>
      <c r="C2" s="169" t="s">
        <v>107</v>
      </c>
      <c r="D2" s="170" t="s">
        <v>108</v>
      </c>
      <c r="E2" s="171" t="s">
        <v>109</v>
      </c>
    </row>
    <row r="3" spans="1:5" ht="24">
      <c r="A3" s="172" t="s">
        <v>74</v>
      </c>
      <c r="B3" s="173">
        <f>IF(SUM(B4:B7)='Federal Assistance'!B8,'Federal Assistance'!B8,"ERROR")</f>
        <v>50962226</v>
      </c>
      <c r="C3" s="173">
        <f>IF(SUM(C4:C6)='State Assistance'!B8,'State Assistance'!B8,"ERROR")</f>
        <v>164729</v>
      </c>
      <c r="D3" s="174">
        <f>B3+C3</f>
        <v>51126955</v>
      </c>
      <c r="E3" s="175">
        <f>D3/($D26)</f>
        <v>0.14780506965619611</v>
      </c>
    </row>
    <row r="4" spans="1:5">
      <c r="A4" s="176" t="s">
        <v>62</v>
      </c>
      <c r="B4" s="177">
        <f>'Federal Assistance'!C8</f>
        <v>49126948</v>
      </c>
      <c r="C4" s="178">
        <f>'State Assistance'!C8</f>
        <v>164729</v>
      </c>
      <c r="D4" s="179">
        <f>B4+C4</f>
        <v>49291677</v>
      </c>
      <c r="E4" s="180">
        <f>D4/($D26)</f>
        <v>0.142499387113035</v>
      </c>
    </row>
    <row r="5" spans="1:5">
      <c r="A5" s="176" t="s">
        <v>63</v>
      </c>
      <c r="B5" s="177">
        <f>'Federal Assistance'!D8</f>
        <v>0</v>
      </c>
      <c r="C5" s="178">
        <f>'State Assistance'!D8</f>
        <v>0</v>
      </c>
      <c r="D5" s="179">
        <f t="shared" ref="D5:D7" si="0">B5+C5</f>
        <v>0</v>
      </c>
      <c r="E5" s="180">
        <f>D5/($D26)</f>
        <v>0</v>
      </c>
    </row>
    <row r="6" spans="1:5" ht="18">
      <c r="A6" s="176" t="s">
        <v>75</v>
      </c>
      <c r="B6" s="177">
        <f>'Federal Assistance'!E8</f>
        <v>1835278</v>
      </c>
      <c r="C6" s="178">
        <f>'State Assistance'!E8</f>
        <v>0</v>
      </c>
      <c r="D6" s="179">
        <f t="shared" si="0"/>
        <v>1835278</v>
      </c>
      <c r="E6" s="180">
        <f>D6/($D26)</f>
        <v>5.3056825431611228E-3</v>
      </c>
    </row>
    <row r="7" spans="1:5" ht="18">
      <c r="A7" s="176" t="s">
        <v>76</v>
      </c>
      <c r="B7" s="177">
        <f>'Federal Assistance'!F8</f>
        <v>0</v>
      </c>
      <c r="C7" s="181"/>
      <c r="D7" s="182">
        <f t="shared" si="0"/>
        <v>0</v>
      </c>
      <c r="E7" s="180">
        <f>D7/($D26)</f>
        <v>0</v>
      </c>
    </row>
    <row r="8" spans="1:5" ht="24">
      <c r="A8" s="183" t="s">
        <v>65</v>
      </c>
      <c r="B8" s="184">
        <f>IF(SUM(B9:B21)='Federal Non-Assistance'!B8,'Federal Non-Assistance'!B8,"ERROR")</f>
        <v>151419699</v>
      </c>
      <c r="C8" s="185">
        <f>IF(SUM(C9:C21)='State Non-Assistance'!B8,'State Non-Assistance'!B8,"ERROR")</f>
        <v>123347209</v>
      </c>
      <c r="D8" s="186">
        <f>B8+C8</f>
        <v>274766908</v>
      </c>
      <c r="E8" s="187">
        <f>D8/($D26)</f>
        <v>0.7943352381568124</v>
      </c>
    </row>
    <row r="9" spans="1:5" ht="18">
      <c r="A9" s="176" t="s">
        <v>78</v>
      </c>
      <c r="B9" s="188">
        <f>'Federal Non-Assistance'!C8</f>
        <v>8528032</v>
      </c>
      <c r="C9" s="189">
        <f>'State Non-Assistance'!C8</f>
        <v>1110900</v>
      </c>
      <c r="D9" s="179">
        <f t="shared" ref="D9:D21" si="1">B9+C9</f>
        <v>9638932</v>
      </c>
      <c r="E9" s="180">
        <f>D9/($D26)</f>
        <v>2.7865594883781711E-2</v>
      </c>
    </row>
    <row r="10" spans="1:5">
      <c r="A10" s="176" t="s">
        <v>63</v>
      </c>
      <c r="B10" s="188">
        <f>'Federal Non-Assistance'!D8</f>
        <v>-11152220</v>
      </c>
      <c r="C10" s="189">
        <f>'State Non-Assistance'!D8</f>
        <v>10032936</v>
      </c>
      <c r="D10" s="179">
        <f t="shared" si="1"/>
        <v>-1119284</v>
      </c>
      <c r="E10" s="180">
        <f>D10/($D26)</f>
        <v>-3.2357853031745351E-3</v>
      </c>
    </row>
    <row r="11" spans="1:5">
      <c r="A11" s="176" t="s">
        <v>64</v>
      </c>
      <c r="B11" s="188">
        <f>'Federal Non-Assistance'!E8</f>
        <v>145122</v>
      </c>
      <c r="C11" s="189">
        <f>'State Non-Assistance'!E8</f>
        <v>0</v>
      </c>
      <c r="D11" s="179">
        <f t="shared" si="1"/>
        <v>145122</v>
      </c>
      <c r="E11" s="180">
        <f>D11/($D26)</f>
        <v>4.1953930795695721E-4</v>
      </c>
    </row>
    <row r="12" spans="1:5" ht="18">
      <c r="A12" s="176" t="s">
        <v>79</v>
      </c>
      <c r="B12" s="188">
        <f>'Federal Non-Assistance'!F8</f>
        <v>0</v>
      </c>
      <c r="C12" s="189">
        <f>'State Non-Assistance'!F8</f>
        <v>0</v>
      </c>
      <c r="D12" s="179">
        <f t="shared" si="1"/>
        <v>0</v>
      </c>
      <c r="E12" s="180">
        <f>D12/($D26)</f>
        <v>0</v>
      </c>
    </row>
    <row r="13" spans="1:5">
      <c r="A13" s="176" t="s">
        <v>67</v>
      </c>
      <c r="B13" s="188">
        <f>'Federal Non-Assistance'!G8</f>
        <v>0</v>
      </c>
      <c r="C13" s="189">
        <f>'State Non-Assistance'!G8</f>
        <v>0</v>
      </c>
      <c r="D13" s="179">
        <f t="shared" si="1"/>
        <v>0</v>
      </c>
      <c r="E13" s="180">
        <f>D13/($D26)</f>
        <v>0</v>
      </c>
    </row>
    <row r="14" spans="1:5" ht="18">
      <c r="A14" s="176" t="s">
        <v>80</v>
      </c>
      <c r="B14" s="188">
        <f>'Federal Non-Assistance'!H8</f>
        <v>0</v>
      </c>
      <c r="C14" s="189">
        <f>'State Non-Assistance'!H8</f>
        <v>0</v>
      </c>
      <c r="D14" s="179">
        <f t="shared" si="1"/>
        <v>0</v>
      </c>
      <c r="E14" s="180">
        <f>D14/($D26)</f>
        <v>0</v>
      </c>
    </row>
    <row r="15" spans="1:5" ht="18">
      <c r="A15" s="176" t="s">
        <v>81</v>
      </c>
      <c r="B15" s="188">
        <f>'Federal Non-Assistance'!I8</f>
        <v>8930317</v>
      </c>
      <c r="C15" s="189">
        <f>'State Non-Assistance'!I8</f>
        <v>19682048</v>
      </c>
      <c r="D15" s="179">
        <f t="shared" si="1"/>
        <v>28612365</v>
      </c>
      <c r="E15" s="180">
        <f>D15/($D26)</f>
        <v>8.2716692239025544E-2</v>
      </c>
    </row>
    <row r="16" spans="1:5" ht="18">
      <c r="A16" s="176" t="s">
        <v>82</v>
      </c>
      <c r="B16" s="188">
        <f>'Federal Non-Assistance'!J8</f>
        <v>0</v>
      </c>
      <c r="C16" s="189">
        <f>'State Non-Assistance'!J8</f>
        <v>0</v>
      </c>
      <c r="D16" s="179">
        <f t="shared" si="1"/>
        <v>0</v>
      </c>
      <c r="E16" s="180">
        <f>D16/($D26)</f>
        <v>0</v>
      </c>
    </row>
    <row r="17" spans="1:5" ht="27">
      <c r="A17" s="176" t="s">
        <v>110</v>
      </c>
      <c r="B17" s="188">
        <f>'Federal Non-Assistance'!K8</f>
        <v>0</v>
      </c>
      <c r="C17" s="189">
        <f>'State Non-Assistance'!K8</f>
        <v>0</v>
      </c>
      <c r="D17" s="179">
        <f t="shared" si="1"/>
        <v>0</v>
      </c>
      <c r="E17" s="180">
        <f>D17/($D26)</f>
        <v>0</v>
      </c>
    </row>
    <row r="18" spans="1:5">
      <c r="A18" s="176" t="s">
        <v>88</v>
      </c>
      <c r="B18" s="188">
        <f>'Federal Non-Assistance'!L8</f>
        <v>19141928</v>
      </c>
      <c r="C18" s="189">
        <f>'State Non-Assistance'!L8</f>
        <v>16901311</v>
      </c>
      <c r="D18" s="179">
        <f t="shared" si="1"/>
        <v>36043239</v>
      </c>
      <c r="E18" s="180">
        <f>D18/($D26)</f>
        <v>0.10419891916172055</v>
      </c>
    </row>
    <row r="19" spans="1:5">
      <c r="A19" s="176" t="s">
        <v>68</v>
      </c>
      <c r="B19" s="188">
        <f>'Federal Non-Assistance'!M8</f>
        <v>2622331</v>
      </c>
      <c r="C19" s="189">
        <f>'State Non-Assistance'!M8</f>
        <v>491843</v>
      </c>
      <c r="D19" s="179">
        <f t="shared" si="1"/>
        <v>3114174</v>
      </c>
      <c r="E19" s="180">
        <f>D19/($D26)</f>
        <v>9.0028969061723887E-3</v>
      </c>
    </row>
    <row r="20" spans="1:5" ht="18">
      <c r="A20" s="176" t="s">
        <v>111</v>
      </c>
      <c r="B20" s="188">
        <f>'Federal Non-Assistance'!N8</f>
        <v>7772422</v>
      </c>
      <c r="C20" s="190"/>
      <c r="D20" s="179">
        <f t="shared" si="1"/>
        <v>7772422</v>
      </c>
      <c r="E20" s="180">
        <f>D20/($D26)</f>
        <v>2.2469622435119619E-2</v>
      </c>
    </row>
    <row r="21" spans="1:5">
      <c r="A21" s="176" t="s">
        <v>69</v>
      </c>
      <c r="B21" s="188">
        <f>'Federal Non-Assistance'!O8</f>
        <v>115431767</v>
      </c>
      <c r="C21" s="189">
        <f>'State Non-Assistance'!O8</f>
        <v>75128171</v>
      </c>
      <c r="D21" s="179">
        <f t="shared" si="1"/>
        <v>190559938</v>
      </c>
      <c r="E21" s="180">
        <f>D21/($D26)</f>
        <v>0.55089775852621015</v>
      </c>
    </row>
    <row r="22" spans="1:5" ht="39" thickBot="1">
      <c r="A22" s="191" t="s">
        <v>0</v>
      </c>
      <c r="B22" s="192">
        <f>B3+B8</f>
        <v>202381925</v>
      </c>
      <c r="C22" s="193">
        <f>C3+C8</f>
        <v>123511938</v>
      </c>
      <c r="D22" s="192">
        <f>B22+C22</f>
        <v>325893863</v>
      </c>
      <c r="E22" s="194">
        <f>D22/($D26)</f>
        <v>0.9421403078130085</v>
      </c>
    </row>
    <row r="23" spans="1:5" ht="36">
      <c r="A23" s="183" t="s">
        <v>112</v>
      </c>
      <c r="B23" s="195">
        <f>'Summary Federal Funds'!E8</f>
        <v>0</v>
      </c>
      <c r="C23" s="196"/>
      <c r="D23" s="186">
        <f>B23</f>
        <v>0</v>
      </c>
      <c r="E23" s="175">
        <f>D23/($D26)</f>
        <v>0</v>
      </c>
    </row>
    <row r="24" spans="1:5" ht="36">
      <c r="A24" s="183" t="s">
        <v>113</v>
      </c>
      <c r="B24" s="197">
        <f>'Summary Federal Funds'!F8</f>
        <v>20014130</v>
      </c>
      <c r="C24" s="198"/>
      <c r="D24" s="186">
        <f>B24</f>
        <v>20014130</v>
      </c>
      <c r="E24" s="187">
        <f>D24/($D26)</f>
        <v>5.7859692186991468E-2</v>
      </c>
    </row>
    <row r="25" spans="1:5" ht="39" customHeight="1" thickBot="1">
      <c r="A25" s="199" t="s">
        <v>114</v>
      </c>
      <c r="B25" s="200">
        <f>B23+B24</f>
        <v>20014130</v>
      </c>
      <c r="C25" s="201"/>
      <c r="D25" s="200">
        <f>B25</f>
        <v>20014130</v>
      </c>
      <c r="E25" s="202">
        <f>D25/($D26)</f>
        <v>5.7859692186991468E-2</v>
      </c>
    </row>
    <row r="26" spans="1:5" ht="33" thickTop="1" thickBot="1">
      <c r="A26" s="203" t="s">
        <v>115</v>
      </c>
      <c r="B26" s="204">
        <f>B22+B25</f>
        <v>222396055</v>
      </c>
      <c r="C26" s="205">
        <f>C22</f>
        <v>123511938</v>
      </c>
      <c r="D26" s="204">
        <f>B26+C26</f>
        <v>345907993</v>
      </c>
      <c r="E26" s="206">
        <f>IF(D26/($D26)=SUM(E25,E22),SUM(E22,E25),"ERROR")</f>
        <v>1</v>
      </c>
    </row>
    <row r="27" spans="1:5" ht="32.25" thickBot="1">
      <c r="A27" s="207" t="s">
        <v>94</v>
      </c>
      <c r="B27" s="208">
        <f>'Summary Federal Funds'!I8</f>
        <v>0</v>
      </c>
      <c r="C27" s="209"/>
      <c r="D27" s="208">
        <f>B27</f>
        <v>0</v>
      </c>
      <c r="E27" s="210"/>
    </row>
    <row r="28" spans="1:5" ht="31.5">
      <c r="A28" s="211" t="s">
        <v>95</v>
      </c>
      <c r="B28" s="212">
        <f>'Summary Federal Funds'!J8</f>
        <v>24753746</v>
      </c>
      <c r="C28" s="213"/>
      <c r="D28" s="212">
        <f>B28</f>
        <v>24753746</v>
      </c>
      <c r="E28" s="214"/>
    </row>
  </sheetData>
  <mergeCells count="1">
    <mergeCell ref="A1:E1"/>
  </mergeCells>
  <pageMargins left="0.7" right="0.7" top="0.75" bottom="0.75" header="0.3" footer="0.3"/>
  <pageSetup scale="79" orientation="landscape" r:id="rId1"/>
</worksheet>
</file>

<file path=xl/worksheets/sheet3.xml><?xml version="1.0" encoding="utf-8"?>
<worksheet xmlns="http://schemas.openxmlformats.org/spreadsheetml/2006/main" xmlns:r="http://schemas.openxmlformats.org/officeDocument/2006/relationships">
  <sheetPr codeName="Sheet35">
    <pageSetUpPr fitToPage="1"/>
  </sheetPr>
  <dimension ref="A1:E28"/>
  <sheetViews>
    <sheetView topLeftCell="A4" workbookViewId="0">
      <selection activeCell="D25" sqref="D25"/>
    </sheetView>
  </sheetViews>
  <sheetFormatPr defaultRowHeight="15"/>
  <cols>
    <col min="1" max="1" width="22.7109375" customWidth="1"/>
    <col min="2" max="5" width="32.7109375" customWidth="1"/>
  </cols>
  <sheetData>
    <row r="1" spans="1:5" ht="19.5" thickBot="1">
      <c r="A1" s="519" t="s">
        <v>197</v>
      </c>
      <c r="B1" s="520"/>
      <c r="C1" s="520"/>
      <c r="D1" s="521"/>
      <c r="E1" s="522"/>
    </row>
    <row r="2" spans="1:5" ht="31.5" thickBot="1">
      <c r="A2" s="279" t="s">
        <v>105</v>
      </c>
      <c r="B2" s="280" t="s">
        <v>171</v>
      </c>
      <c r="C2" s="281" t="s">
        <v>107</v>
      </c>
      <c r="D2" s="282" t="s">
        <v>169</v>
      </c>
      <c r="E2" s="283" t="s">
        <v>168</v>
      </c>
    </row>
    <row r="3" spans="1:5" ht="24">
      <c r="A3" s="284" t="s">
        <v>74</v>
      </c>
      <c r="B3" s="290">
        <f>IF(SUM(B4:B7)='Federal Assistance'!B5,SUM(B4:B7),"ERROR")</f>
        <v>5811078282</v>
      </c>
      <c r="C3" s="286">
        <f>IF(SUM(C4:C6)='State Assistance'!B5,'State Assistance'!B5,"ERROR")</f>
        <v>4283817494</v>
      </c>
      <c r="D3" s="287">
        <f t="shared" ref="D3:D22" si="0">B3+C3</f>
        <v>10094895776</v>
      </c>
      <c r="E3" s="496">
        <f>D3/(D26)</f>
        <v>0.32192309784223527</v>
      </c>
    </row>
    <row r="4" spans="1:5">
      <c r="A4" s="289" t="s">
        <v>62</v>
      </c>
      <c r="B4" s="290">
        <f>IF('Federal Assistance'!C5=SUM(Alabama:Wyoming!B4),'Federal Assistance'!C5,"ERROR")</f>
        <v>5003359698</v>
      </c>
      <c r="C4" s="291">
        <f>IF('State Assistance'!C5=SUM(Alabama:Wyoming!C4),'State Assistance'!C5,"ERROR")</f>
        <v>3978870918</v>
      </c>
      <c r="D4" s="388">
        <f t="shared" si="0"/>
        <v>8982230616</v>
      </c>
      <c r="E4" s="298">
        <f>D4/(D26)</f>
        <v>0.28644055070986096</v>
      </c>
    </row>
    <row r="5" spans="1:5">
      <c r="A5" s="289" t="s">
        <v>63</v>
      </c>
      <c r="B5" s="290">
        <f>IF('Federal Assistance'!D5=SUM(Alabama:Wyoming!B5),'Federal Assistance'!D5,"ERROR")</f>
        <v>103885511</v>
      </c>
      <c r="C5" s="291">
        <f>IF('State Assistance'!D5=SUM(Alabama:Wyoming!C5),'State Assistance'!D5,"ERROR")</f>
        <v>247172491</v>
      </c>
      <c r="D5" s="390">
        <f t="shared" si="0"/>
        <v>351058002</v>
      </c>
      <c r="E5" s="292">
        <f>D5/(D26)</f>
        <v>1.1195130889298409E-2</v>
      </c>
    </row>
    <row r="6" spans="1:5" ht="18">
      <c r="A6" s="289" t="s">
        <v>75</v>
      </c>
      <c r="B6" s="290">
        <f>IF('Federal Assistance'!E5=SUM(Alabama:Wyoming!B6),'Federal Assistance'!E5,"ERROR")</f>
        <v>226621917</v>
      </c>
      <c r="C6" s="291">
        <f>IF('State Assistance'!E5=SUM(Alabama:Wyoming!C6),'State Assistance'!E5,"ERROR")</f>
        <v>57774085</v>
      </c>
      <c r="D6" s="391">
        <f t="shared" si="0"/>
        <v>284396002</v>
      </c>
      <c r="E6" s="292">
        <f>D6/(D26)</f>
        <v>9.069300368157316E-3</v>
      </c>
    </row>
    <row r="7" spans="1:5" ht="18">
      <c r="A7" s="289" t="s">
        <v>76</v>
      </c>
      <c r="B7" s="290">
        <f>IF('Federal Assistance'!F5=SUM(Alabama:Wyoming!B7),'Federal Assistance'!F5,"ERROR")</f>
        <v>477211156</v>
      </c>
      <c r="C7" s="293"/>
      <c r="D7" s="390">
        <f t="shared" si="0"/>
        <v>477211156</v>
      </c>
      <c r="E7" s="292">
        <f>D7/(D26)</f>
        <v>1.5218115874918588E-2</v>
      </c>
    </row>
    <row r="8" spans="1:5" ht="24">
      <c r="A8" s="294" t="s">
        <v>65</v>
      </c>
      <c r="B8" s="295">
        <f>IF(SUM(B9:B21)='Federal Non-Assistance'!B5,'Federal Non-Assistance'!B5,"ERROR")</f>
        <v>8308699940</v>
      </c>
      <c r="C8" s="296">
        <f>IF(SUM(C9:C21)='State Non-Assistance'!B5,'State Non-Assistance'!B5,"ERROR")</f>
        <v>10463703975</v>
      </c>
      <c r="D8" s="391">
        <f t="shared" si="0"/>
        <v>18772403915</v>
      </c>
      <c r="E8" s="298">
        <f>D8/(D26)</f>
        <v>0.59864614319545661</v>
      </c>
    </row>
    <row r="9" spans="1:5" ht="18">
      <c r="A9" s="289" t="s">
        <v>78</v>
      </c>
      <c r="B9" s="290">
        <f>IF('Federal Non-Assistance'!C5=SUM(Alabama:Wyoming!B9),'Federal Non-Assistance'!C5,"ERROR")</f>
        <v>1627045948</v>
      </c>
      <c r="C9" s="291">
        <f>IF('State Non-Assistance'!C5=SUM(Alabama:Wyoming!C9),'State Non-Assistance'!C5,"ERROR")</f>
        <v>536040956</v>
      </c>
      <c r="D9" s="391">
        <f t="shared" si="0"/>
        <v>2163086904</v>
      </c>
      <c r="E9" s="292">
        <f>D9/(D26)</f>
        <v>6.8980171018028127E-2</v>
      </c>
    </row>
    <row r="10" spans="1:5">
      <c r="A10" s="289" t="s">
        <v>63</v>
      </c>
      <c r="B10" s="290">
        <f>IF('Federal Non-Assistance'!D5=SUM(Alabama:Wyoming!B10),'Federal Non-Assistance'!D5,"ERROR")</f>
        <v>1129404058</v>
      </c>
      <c r="C10" s="291">
        <f>IF('State Non-Assistance'!D5=SUM(Alabama:Wyoming!C10),'State Non-Assistance'!D5,"ERROR")</f>
        <v>2183792227</v>
      </c>
      <c r="D10" s="388">
        <f t="shared" si="0"/>
        <v>3313196285</v>
      </c>
      <c r="E10" s="292">
        <f>D10/(D26)</f>
        <v>0.10565680275395697</v>
      </c>
    </row>
    <row r="11" spans="1:5">
      <c r="A11" s="289" t="s">
        <v>64</v>
      </c>
      <c r="B11" s="290">
        <f>IF('Federal Non-Assistance'!E5=SUM(Alabama:Wyoming!B11),'Federal Non-Assistance'!E5,"ERROR")</f>
        <v>134374191</v>
      </c>
      <c r="C11" s="291">
        <f>IF('State Non-Assistance'!E5=SUM(Alabama:Wyoming!C11),'State Non-Assistance'!E5,"ERROR")</f>
        <v>29815571</v>
      </c>
      <c r="D11" s="390">
        <f t="shared" si="0"/>
        <v>164189762</v>
      </c>
      <c r="E11" s="292">
        <f>D11/(D26)</f>
        <v>5.2359606270212695E-3</v>
      </c>
    </row>
    <row r="12" spans="1:5" ht="18">
      <c r="A12" s="289" t="s">
        <v>79</v>
      </c>
      <c r="B12" s="290">
        <f>IF('Federal Non-Assistance'!F5=SUM(Alabama:Wyoming!B12),'Federal Non-Assistance'!F5,"ERROR")</f>
        <v>1494802</v>
      </c>
      <c r="C12" s="291">
        <f>IF('State Non-Assistance'!F5=SUM(Alabama:Wyoming!C12),'State Non-Assistance'!F5,"ERROR")</f>
        <v>0</v>
      </c>
      <c r="D12" s="390">
        <f t="shared" si="0"/>
        <v>1494802</v>
      </c>
      <c r="E12" s="292">
        <f>D12/(D26)</f>
        <v>4.7668772534018579E-5</v>
      </c>
    </row>
    <row r="13" spans="1:5">
      <c r="A13" s="289" t="s">
        <v>67</v>
      </c>
      <c r="B13" s="290">
        <f>IF('Federal Non-Assistance'!G5=SUM(Alabama:Wyoming!B13),'Federal Non-Assistance'!G5,"ERROR")</f>
        <v>110624591</v>
      </c>
      <c r="C13" s="291">
        <f>IF('State Non-Assistance'!G5=SUM(Alabama:Wyoming!C13),'State Non-Assistance'!G5,"ERROR")</f>
        <v>1919156901</v>
      </c>
      <c r="D13" s="391">
        <f t="shared" si="0"/>
        <v>2029781492</v>
      </c>
      <c r="E13" s="292">
        <f>D13/(D26)</f>
        <v>6.4729102741305444E-2</v>
      </c>
    </row>
    <row r="14" spans="1:5" ht="18">
      <c r="A14" s="289" t="s">
        <v>80</v>
      </c>
      <c r="B14" s="290">
        <f>IF('Federal Non-Assistance'!H5=SUM(Alabama:Wyoming!B14),'Federal Non-Assistance'!H5,"ERROR")</f>
        <v>0</v>
      </c>
      <c r="C14" s="291">
        <f>IF('State Non-Assistance'!H5=SUM(Alabama:Wyoming!C14),'State Non-Assistance'!H5,"ERROR")</f>
        <v>526151071</v>
      </c>
      <c r="D14" s="388">
        <f t="shared" si="0"/>
        <v>526151071</v>
      </c>
      <c r="E14" s="292">
        <f>D14/(D26)</f>
        <v>1.6778794597564935E-2</v>
      </c>
    </row>
    <row r="15" spans="1:5" ht="18">
      <c r="A15" s="289" t="s">
        <v>81</v>
      </c>
      <c r="B15" s="290">
        <f>IF('Federal Non-Assistance'!I5=SUM(Alabama:Wyoming!B15),'Federal Non-Assistance'!I5,"ERROR")</f>
        <v>204896184</v>
      </c>
      <c r="C15" s="291">
        <f>IF('State Non-Assistance'!I5=SUM(Alabama:Wyoming!C15),'State Non-Assistance'!I5,"ERROR")</f>
        <v>332639247</v>
      </c>
      <c r="D15" s="390">
        <f t="shared" si="0"/>
        <v>537535431</v>
      </c>
      <c r="E15" s="292">
        <f>D15/(D26)</f>
        <v>1.7141838309899664E-2</v>
      </c>
    </row>
    <row r="16" spans="1:5" ht="18">
      <c r="A16" s="289" t="s">
        <v>82</v>
      </c>
      <c r="B16" s="290">
        <f>IF('Federal Non-Assistance'!J5=SUM(Alabama:Wyoming!B16),'Federal Non-Assistance'!J5,"ERROR")</f>
        <v>557409113</v>
      </c>
      <c r="C16" s="291">
        <f>IF('State Non-Assistance'!J5=SUM(Alabama:Wyoming!C16),'State Non-Assistance'!J5,"ERROR")</f>
        <v>1433817305</v>
      </c>
      <c r="D16" s="390">
        <f t="shared" si="0"/>
        <v>1991226418</v>
      </c>
      <c r="E16" s="292">
        <f>D16/(D26)</f>
        <v>6.3499593379839334E-2</v>
      </c>
    </row>
    <row r="17" spans="1:5" ht="27">
      <c r="A17" s="289" t="s">
        <v>110</v>
      </c>
      <c r="B17" s="290">
        <f>IF('Federal Non-Assistance'!K5=SUM(Alabama:Wyoming!B17),'Federal Non-Assistance'!K5,"ERROR")</f>
        <v>262453772</v>
      </c>
      <c r="C17" s="291">
        <f>IF('State Non-Assistance'!K5=SUM(Alabama:Wyoming!C17),'State Non-Assistance'!K5,"ERROR")</f>
        <v>43282501</v>
      </c>
      <c r="D17" s="390">
        <f t="shared" si="0"/>
        <v>305736273</v>
      </c>
      <c r="E17" s="292">
        <f>D17/(D26)</f>
        <v>9.7498349968996607E-3</v>
      </c>
    </row>
    <row r="18" spans="1:5">
      <c r="A18" s="289" t="s">
        <v>88</v>
      </c>
      <c r="B18" s="290">
        <f>IF('Federal Non-Assistance'!L5=SUM(Alabama:Wyoming!B18),'Federal Non-Assistance'!L5,"ERROR")</f>
        <v>1230010558</v>
      </c>
      <c r="C18" s="291">
        <f>IF('State Non-Assistance'!L5=SUM(Alabama:Wyoming!C18),'State Non-Assistance'!L5,"ERROR")</f>
        <v>813158631</v>
      </c>
      <c r="D18" s="390">
        <f t="shared" si="0"/>
        <v>2043169189</v>
      </c>
      <c r="E18" s="292">
        <f>D18/(D26)</f>
        <v>6.5156032249726867E-2</v>
      </c>
    </row>
    <row r="19" spans="1:5">
      <c r="A19" s="289" t="s">
        <v>68</v>
      </c>
      <c r="B19" s="290">
        <f>IF('Federal Non-Assistance'!M5=SUM(Alabama:Wyoming!B19),'Federal Non-Assistance'!M5,"ERROR")</f>
        <v>166858453</v>
      </c>
      <c r="C19" s="291">
        <f>IF('State Non-Assistance'!M5=SUM(Alabama:Wyoming!C19),'State Non-Assistance'!M5,"ERROR")</f>
        <v>43954560</v>
      </c>
      <c r="D19" s="390">
        <f t="shared" si="0"/>
        <v>210813013</v>
      </c>
      <c r="E19" s="292">
        <f>D19/(D26)</f>
        <v>6.7227616526523929E-3</v>
      </c>
    </row>
    <row r="20" spans="1:5" ht="18">
      <c r="A20" s="289" t="s">
        <v>111</v>
      </c>
      <c r="B20" s="290">
        <f>IF('Federal Non-Assistance'!N5=SUM(Alabama:Wyoming!B20),'Federal Non-Assistance'!N5,"ERROR")</f>
        <v>903719320</v>
      </c>
      <c r="C20" s="299"/>
      <c r="D20" s="391">
        <f t="shared" si="0"/>
        <v>903719320</v>
      </c>
      <c r="E20" s="292">
        <f>D20/(D26)</f>
        <v>2.8819329048046464E-2</v>
      </c>
    </row>
    <row r="21" spans="1:5">
      <c r="A21" s="289" t="s">
        <v>69</v>
      </c>
      <c r="B21" s="459">
        <f>IF('Federal Non-Assistance'!O5=SUM(Alabama:Wyoming!B21),'Federal Non-Assistance'!O5,"ERROR")</f>
        <v>1980408950</v>
      </c>
      <c r="C21" s="291">
        <f>IF('State Non-Assistance'!O5=SUM(Alabama:Wyoming!C21),'State Non-Assistance'!O5,"ERROR")</f>
        <v>2601895005</v>
      </c>
      <c r="D21" s="391">
        <f t="shared" si="0"/>
        <v>4582303955</v>
      </c>
      <c r="E21" s="292">
        <f>D21/(D26)</f>
        <v>0.14612825304798141</v>
      </c>
    </row>
    <row r="22" spans="1:5" ht="39" thickBot="1">
      <c r="A22" s="300" t="s">
        <v>0</v>
      </c>
      <c r="B22" s="302">
        <f>B3+B8</f>
        <v>14119778222</v>
      </c>
      <c r="C22" s="301">
        <f>C3+C8</f>
        <v>14747521469</v>
      </c>
      <c r="D22" s="389">
        <f t="shared" si="0"/>
        <v>28867299691</v>
      </c>
      <c r="E22" s="303">
        <f>D22/(D26)</f>
        <v>0.92056924103769189</v>
      </c>
    </row>
    <row r="23" spans="1:5" ht="36">
      <c r="A23" s="294" t="s">
        <v>112</v>
      </c>
      <c r="B23" s="304">
        <f>'Summary Federal Funds'!E5</f>
        <v>1358138957</v>
      </c>
      <c r="C23" s="305"/>
      <c r="D23" s="297">
        <f>B23</f>
        <v>1358138957</v>
      </c>
      <c r="E23" s="288">
        <f>D23/(D26)</f>
        <v>4.3310630445251103E-2</v>
      </c>
    </row>
    <row r="24" spans="1:5" ht="36">
      <c r="A24" s="294" t="s">
        <v>113</v>
      </c>
      <c r="B24" s="306">
        <f>'Summary Federal Funds'!F5</f>
        <v>1132658499</v>
      </c>
      <c r="C24" s="307"/>
      <c r="D24" s="297">
        <f>B24</f>
        <v>1132658499</v>
      </c>
      <c r="E24" s="298">
        <f>D24/(D26)</f>
        <v>3.6120128517057051E-2</v>
      </c>
    </row>
    <row r="25" spans="1:5" ht="39" customHeight="1" thickBot="1">
      <c r="A25" s="308" t="s">
        <v>114</v>
      </c>
      <c r="B25" s="309">
        <f>B23+B24</f>
        <v>2490797456</v>
      </c>
      <c r="C25" s="310"/>
      <c r="D25" s="311">
        <f>D23+D24</f>
        <v>2490797456</v>
      </c>
      <c r="E25" s="312">
        <f>D25/(D26)</f>
        <v>7.9430758962308154E-2</v>
      </c>
    </row>
    <row r="26" spans="1:5" ht="33" thickTop="1" thickBot="1">
      <c r="A26" s="313" t="s">
        <v>115</v>
      </c>
      <c r="B26" s="315">
        <f>B22+B25</f>
        <v>16610575678</v>
      </c>
      <c r="C26" s="314">
        <f>C22</f>
        <v>14747521469</v>
      </c>
      <c r="D26" s="315">
        <f>IF((D22+D25)=(B26+C26),B26+C26,"ERROR")</f>
        <v>31358097147</v>
      </c>
      <c r="E26" s="316">
        <f>D26/(D26)</f>
        <v>1</v>
      </c>
    </row>
    <row r="27" spans="1:5" ht="32.25" thickBot="1">
      <c r="A27" s="443" t="s">
        <v>94</v>
      </c>
      <c r="B27" s="392">
        <f>'Summary Federal Funds'!I5</f>
        <v>1409121118</v>
      </c>
      <c r="C27" s="317"/>
      <c r="D27" s="392">
        <f>B27</f>
        <v>1409121118</v>
      </c>
      <c r="E27" s="318"/>
    </row>
    <row r="28" spans="1:5" ht="31.5">
      <c r="A28" s="445" t="s">
        <v>95</v>
      </c>
      <c r="B28" s="319">
        <f>'Summary Federal Funds'!J5</f>
        <v>1684212233</v>
      </c>
      <c r="C28" s="320"/>
      <c r="D28" s="393">
        <f>B28</f>
        <v>1684212233</v>
      </c>
      <c r="E28" s="321"/>
    </row>
  </sheetData>
  <mergeCells count="1">
    <mergeCell ref="A1:E1"/>
  </mergeCells>
  <pageMargins left="0.7" right="0.7" top="0.75" bottom="0.75" header="0.3" footer="0.3"/>
  <pageSetup scale="79" orientation="landscape" r:id="rId1"/>
</worksheet>
</file>

<file path=xl/worksheets/sheet30.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244</v>
      </c>
      <c r="B1" s="524"/>
      <c r="C1" s="524"/>
      <c r="D1" s="524"/>
      <c r="E1" s="584"/>
    </row>
    <row r="2" spans="1:5" ht="31.5" thickBot="1">
      <c r="A2" s="167" t="s">
        <v>105</v>
      </c>
      <c r="B2" s="168" t="s">
        <v>106</v>
      </c>
      <c r="C2" s="169" t="s">
        <v>107</v>
      </c>
      <c r="D2" s="170" t="s">
        <v>108</v>
      </c>
      <c r="E2" s="171" t="s">
        <v>109</v>
      </c>
    </row>
    <row r="3" spans="1:5" ht="24">
      <c r="A3" s="172" t="s">
        <v>74</v>
      </c>
      <c r="B3" s="173">
        <f>IF(SUM(B4:B7)='Federal Assistance'!B9,'Federal Assistance'!B9,"ERROR")</f>
        <v>14576892</v>
      </c>
      <c r="C3" s="173">
        <f>IF(SUM(C4:C6)='State Assistance'!B9,'State Assistance'!B9,"ERROR")</f>
        <v>0</v>
      </c>
      <c r="D3" s="174">
        <f>B3+C3</f>
        <v>14576892</v>
      </c>
      <c r="E3" s="175">
        <f>D3/($D26)</f>
        <v>8.3489515785228327E-2</v>
      </c>
    </row>
    <row r="4" spans="1:5">
      <c r="A4" s="176" t="s">
        <v>62</v>
      </c>
      <c r="B4" s="177">
        <f>'Federal Assistance'!C9</f>
        <v>14576892</v>
      </c>
      <c r="C4" s="178">
        <f>'State Assistance'!C9</f>
        <v>0</v>
      </c>
      <c r="D4" s="179">
        <f>B4+C4</f>
        <v>14576892</v>
      </c>
      <c r="E4" s="180">
        <f>D4/($D26)</f>
        <v>8.3489515785228327E-2</v>
      </c>
    </row>
    <row r="5" spans="1:5">
      <c r="A5" s="176" t="s">
        <v>63</v>
      </c>
      <c r="B5" s="177">
        <f>'Federal Assistance'!D9</f>
        <v>0</v>
      </c>
      <c r="C5" s="178">
        <f>'State Assistance'!D9</f>
        <v>0</v>
      </c>
      <c r="D5" s="179">
        <f t="shared" ref="D5:D7" si="0">B5+C5</f>
        <v>0</v>
      </c>
      <c r="E5" s="180">
        <f>D5/($D26)</f>
        <v>0</v>
      </c>
    </row>
    <row r="6" spans="1:5" ht="18">
      <c r="A6" s="176" t="s">
        <v>75</v>
      </c>
      <c r="B6" s="177">
        <f>'Federal Assistance'!E9</f>
        <v>0</v>
      </c>
      <c r="C6" s="178">
        <f>'State Assistance'!E9</f>
        <v>0</v>
      </c>
      <c r="D6" s="179">
        <f t="shared" si="0"/>
        <v>0</v>
      </c>
      <c r="E6" s="180">
        <f>D6/($D26)</f>
        <v>0</v>
      </c>
    </row>
    <row r="7" spans="1:5" ht="18">
      <c r="A7" s="176" t="s">
        <v>76</v>
      </c>
      <c r="B7" s="177">
        <f>'Federal Assistance'!F9</f>
        <v>0</v>
      </c>
      <c r="C7" s="181"/>
      <c r="D7" s="182">
        <f t="shared" si="0"/>
        <v>0</v>
      </c>
      <c r="E7" s="180">
        <f>D7/($D26)</f>
        <v>0</v>
      </c>
    </row>
    <row r="8" spans="1:5" ht="24">
      <c r="A8" s="183" t="s">
        <v>65</v>
      </c>
      <c r="B8" s="184">
        <f>IF(SUM(B9:B21)='Federal Non-Assistance'!B9,'Federal Non-Assistance'!B9,"ERROR")</f>
        <v>62068546</v>
      </c>
      <c r="C8" s="185">
        <f>IF(SUM(C9:C21)='State Non-Assistance'!B9,'State Non-Assistance'!B9,"ERROR")</f>
        <v>97950041</v>
      </c>
      <c r="D8" s="186">
        <f>B8+C8</f>
        <v>160018587</v>
      </c>
      <c r="E8" s="187">
        <f>D8/($D26)</f>
        <v>0.91651048421477166</v>
      </c>
    </row>
    <row r="9" spans="1:5" ht="18">
      <c r="A9" s="176" t="s">
        <v>78</v>
      </c>
      <c r="B9" s="188">
        <f>'Federal Non-Assistance'!C9</f>
        <v>32415053</v>
      </c>
      <c r="C9" s="189">
        <f>'State Non-Assistance'!C9</f>
        <v>57600</v>
      </c>
      <c r="D9" s="179">
        <f t="shared" ref="D9:D21" si="1">B9+C9</f>
        <v>32472653</v>
      </c>
      <c r="E9" s="180">
        <f>D9/($D26)</f>
        <v>0.18598793729361113</v>
      </c>
    </row>
    <row r="10" spans="1:5">
      <c r="A10" s="176" t="s">
        <v>63</v>
      </c>
      <c r="B10" s="188">
        <f>'Federal Non-Assistance'!D9</f>
        <v>8809626</v>
      </c>
      <c r="C10" s="189">
        <f>'State Non-Assistance'!D9</f>
        <v>1886541</v>
      </c>
      <c r="D10" s="179">
        <f t="shared" si="1"/>
        <v>10696167</v>
      </c>
      <c r="E10" s="180">
        <f>D10/($D26)</f>
        <v>6.1262565681898327E-2</v>
      </c>
    </row>
    <row r="11" spans="1:5">
      <c r="A11" s="176" t="s">
        <v>64</v>
      </c>
      <c r="B11" s="188">
        <f>'Federal Non-Assistance'!E9</f>
        <v>3162014</v>
      </c>
      <c r="C11" s="189">
        <f>'State Non-Assistance'!E9</f>
        <v>651400</v>
      </c>
      <c r="D11" s="179">
        <f t="shared" si="1"/>
        <v>3813414</v>
      </c>
      <c r="E11" s="180">
        <f>D11/($D26)</f>
        <v>2.1841424656820582E-2</v>
      </c>
    </row>
    <row r="12" spans="1:5" ht="18">
      <c r="A12" s="176" t="s">
        <v>79</v>
      </c>
      <c r="B12" s="188">
        <f>'Federal Non-Assistance'!F9</f>
        <v>717331</v>
      </c>
      <c r="C12" s="189">
        <f>'State Non-Assistance'!F9</f>
        <v>0</v>
      </c>
      <c r="D12" s="179">
        <f t="shared" si="1"/>
        <v>717331</v>
      </c>
      <c r="E12" s="180">
        <f>D12/($D26)</f>
        <v>4.108531355499761E-3</v>
      </c>
    </row>
    <row r="13" spans="1:5">
      <c r="A13" s="176" t="s">
        <v>67</v>
      </c>
      <c r="B13" s="188">
        <f>'Federal Non-Assistance'!G9</f>
        <v>0</v>
      </c>
      <c r="C13" s="189">
        <f>'State Non-Assistance'!G9</f>
        <v>0</v>
      </c>
      <c r="D13" s="179">
        <f t="shared" si="1"/>
        <v>0</v>
      </c>
      <c r="E13" s="180">
        <f>D13/($D26)</f>
        <v>0</v>
      </c>
    </row>
    <row r="14" spans="1:5" ht="18">
      <c r="A14" s="176" t="s">
        <v>80</v>
      </c>
      <c r="B14" s="188">
        <f>'Federal Non-Assistance'!H9</f>
        <v>0</v>
      </c>
      <c r="C14" s="189">
        <f>'State Non-Assistance'!H9</f>
        <v>0</v>
      </c>
      <c r="D14" s="179">
        <f t="shared" si="1"/>
        <v>0</v>
      </c>
      <c r="E14" s="180">
        <f>D14/($D26)</f>
        <v>0</v>
      </c>
    </row>
    <row r="15" spans="1:5" ht="18">
      <c r="A15" s="176" t="s">
        <v>81</v>
      </c>
      <c r="B15" s="188">
        <f>'Federal Non-Assistance'!I9</f>
        <v>0</v>
      </c>
      <c r="C15" s="189">
        <f>'State Non-Assistance'!I9</f>
        <v>0</v>
      </c>
      <c r="D15" s="179">
        <f t="shared" si="1"/>
        <v>0</v>
      </c>
      <c r="E15" s="180">
        <f>D15/($D26)</f>
        <v>0</v>
      </c>
    </row>
    <row r="16" spans="1:5" ht="18">
      <c r="A16" s="176" t="s">
        <v>82</v>
      </c>
      <c r="B16" s="188">
        <f>'Federal Non-Assistance'!J9</f>
        <v>522655</v>
      </c>
      <c r="C16" s="189">
        <f>'State Non-Assistance'!J9</f>
        <v>92704500</v>
      </c>
      <c r="D16" s="179">
        <f t="shared" si="1"/>
        <v>93227155</v>
      </c>
      <c r="E16" s="180">
        <f>D16/($D26)</f>
        <v>0.53396087650127522</v>
      </c>
    </row>
    <row r="17" spans="1:5" ht="27">
      <c r="A17" s="176" t="s">
        <v>110</v>
      </c>
      <c r="B17" s="188">
        <f>'Federal Non-Assistance'!K9</f>
        <v>2387773</v>
      </c>
      <c r="C17" s="189">
        <f>'State Non-Assistance'!K9</f>
        <v>0</v>
      </c>
      <c r="D17" s="179">
        <f t="shared" si="1"/>
        <v>2387773</v>
      </c>
      <c r="E17" s="180">
        <f>D17/($D26)</f>
        <v>1.3676029950351692E-2</v>
      </c>
    </row>
    <row r="18" spans="1:5">
      <c r="A18" s="176" t="s">
        <v>88</v>
      </c>
      <c r="B18" s="188">
        <f>'Federal Non-Assistance'!L9</f>
        <v>4995474</v>
      </c>
      <c r="C18" s="189">
        <f>'State Non-Assistance'!L9</f>
        <v>2650000</v>
      </c>
      <c r="D18" s="179">
        <f t="shared" si="1"/>
        <v>7645474</v>
      </c>
      <c r="E18" s="180">
        <f>D18/($D26)</f>
        <v>4.3789644747903235E-2</v>
      </c>
    </row>
    <row r="19" spans="1:5">
      <c r="A19" s="176" t="s">
        <v>68</v>
      </c>
      <c r="B19" s="188">
        <f>'Federal Non-Assistance'!M9</f>
        <v>1402035</v>
      </c>
      <c r="C19" s="189">
        <f>'State Non-Assistance'!M9</f>
        <v>0</v>
      </c>
      <c r="D19" s="179">
        <f t="shared" si="1"/>
        <v>1402035</v>
      </c>
      <c r="E19" s="180">
        <f>D19/($D26)</f>
        <v>8.0301907473789742E-3</v>
      </c>
    </row>
    <row r="20" spans="1:5" ht="18">
      <c r="A20" s="176" t="s">
        <v>111</v>
      </c>
      <c r="B20" s="188">
        <f>'Federal Non-Assistance'!N9</f>
        <v>0</v>
      </c>
      <c r="C20" s="190"/>
      <c r="D20" s="179">
        <f t="shared" si="1"/>
        <v>0</v>
      </c>
      <c r="E20" s="180">
        <f>D20/($D26)</f>
        <v>0</v>
      </c>
    </row>
    <row r="21" spans="1:5">
      <c r="A21" s="176" t="s">
        <v>69</v>
      </c>
      <c r="B21" s="188">
        <f>'Federal Non-Assistance'!O9</f>
        <v>7656585</v>
      </c>
      <c r="C21" s="189">
        <f>'State Non-Assistance'!O9</f>
        <v>0</v>
      </c>
      <c r="D21" s="179">
        <f t="shared" si="1"/>
        <v>7656585</v>
      </c>
      <c r="E21" s="180">
        <f>D21/($D26)</f>
        <v>4.3853283280032698E-2</v>
      </c>
    </row>
    <row r="22" spans="1:5" ht="39" thickBot="1">
      <c r="A22" s="191" t="s">
        <v>0</v>
      </c>
      <c r="B22" s="192">
        <f>B3+B8</f>
        <v>76645438</v>
      </c>
      <c r="C22" s="192">
        <f>C3+C8</f>
        <v>97950041</v>
      </c>
      <c r="D22" s="192">
        <f>B22+C22</f>
        <v>174595479</v>
      </c>
      <c r="E22" s="194">
        <f>D22/($D26)</f>
        <v>1</v>
      </c>
    </row>
    <row r="23" spans="1:5" ht="36">
      <c r="A23" s="183" t="s">
        <v>112</v>
      </c>
      <c r="B23" s="195">
        <f>'Summary Federal Funds'!E9</f>
        <v>0</v>
      </c>
      <c r="C23" s="451"/>
      <c r="D23" s="186">
        <f>B23</f>
        <v>0</v>
      </c>
      <c r="E23" s="175">
        <f>D23/($D26)</f>
        <v>0</v>
      </c>
    </row>
    <row r="24" spans="1:5" ht="36">
      <c r="A24" s="183" t="s">
        <v>113</v>
      </c>
      <c r="B24" s="197">
        <f>'Summary Federal Funds'!F9</f>
        <v>0</v>
      </c>
      <c r="C24" s="451"/>
      <c r="D24" s="186">
        <f>B24</f>
        <v>0</v>
      </c>
      <c r="E24" s="187">
        <f>D24/($D26)</f>
        <v>0</v>
      </c>
    </row>
    <row r="25" spans="1:5" ht="39" customHeight="1" thickBot="1">
      <c r="A25" s="199" t="s">
        <v>114</v>
      </c>
      <c r="B25" s="200">
        <f>B23+B24</f>
        <v>0</v>
      </c>
      <c r="C25" s="452"/>
      <c r="D25" s="200">
        <f>B25</f>
        <v>0</v>
      </c>
      <c r="E25" s="202">
        <f>D25/($D26)</f>
        <v>0</v>
      </c>
    </row>
    <row r="26" spans="1:5" ht="33" thickTop="1" thickBot="1">
      <c r="A26" s="203" t="s">
        <v>115</v>
      </c>
      <c r="B26" s="204">
        <f>B22+B25</f>
        <v>76645438</v>
      </c>
      <c r="C26" s="204">
        <f>C22</f>
        <v>97950041</v>
      </c>
      <c r="D26" s="204">
        <f>B26+C26</f>
        <v>174595479</v>
      </c>
      <c r="E26" s="206">
        <f>IF(D26/($D26)=SUM(E25,E22),SUM(E22,E25),"ERROR")</f>
        <v>1</v>
      </c>
    </row>
    <row r="27" spans="1:5" ht="32.25" thickBot="1">
      <c r="A27" s="207" t="s">
        <v>94</v>
      </c>
      <c r="B27" s="208">
        <f>'Summary Federal Funds'!I9</f>
        <v>0</v>
      </c>
      <c r="C27" s="209"/>
      <c r="D27" s="208">
        <f>B27</f>
        <v>0</v>
      </c>
      <c r="E27" s="210"/>
    </row>
    <row r="28" spans="1:5" ht="31.5">
      <c r="A28" s="211" t="s">
        <v>95</v>
      </c>
      <c r="B28" s="212">
        <f>'Summary Federal Funds'!J9</f>
        <v>42106620</v>
      </c>
      <c r="C28" s="213"/>
      <c r="D28" s="212">
        <f>B28</f>
        <v>42106620</v>
      </c>
      <c r="E28" s="214"/>
    </row>
  </sheetData>
  <mergeCells count="1">
    <mergeCell ref="A1:E1"/>
  </mergeCells>
  <pageMargins left="0.7" right="0.7" top="0.75" bottom="0.75" header="0.3" footer="0.3"/>
  <pageSetup scale="79" orientation="landscape" r:id="rId1"/>
</worksheet>
</file>

<file path=xl/worksheets/sheet31.xml><?xml version="1.0" encoding="utf-8"?>
<worksheet xmlns="http://schemas.openxmlformats.org/spreadsheetml/2006/main" xmlns:r="http://schemas.openxmlformats.org/officeDocument/2006/relationships">
  <sheetPr>
    <pageSetUpPr fitToPage="1"/>
  </sheetPr>
  <dimension ref="A1:E28"/>
  <sheetViews>
    <sheetView workbookViewId="0">
      <selection activeCell="E16" sqref="E16"/>
    </sheetView>
  </sheetViews>
  <sheetFormatPr defaultRowHeight="15"/>
  <cols>
    <col min="1" max="1" width="22.7109375" customWidth="1"/>
    <col min="2" max="5" width="32.7109375" customWidth="1"/>
  </cols>
  <sheetData>
    <row r="1" spans="1:5" ht="18.75" thickBot="1">
      <c r="A1" s="523" t="s">
        <v>245</v>
      </c>
      <c r="B1" s="524"/>
      <c r="C1" s="524"/>
      <c r="D1" s="524"/>
      <c r="E1" s="584"/>
    </row>
    <row r="2" spans="1:5" ht="31.5" thickBot="1">
      <c r="A2" s="167" t="s">
        <v>105</v>
      </c>
      <c r="B2" s="168" t="s">
        <v>106</v>
      </c>
      <c r="C2" s="169" t="s">
        <v>107</v>
      </c>
      <c r="D2" s="170" t="s">
        <v>108</v>
      </c>
      <c r="E2" s="171" t="s">
        <v>109</v>
      </c>
    </row>
    <row r="3" spans="1:5" ht="24">
      <c r="A3" s="172" t="s">
        <v>74</v>
      </c>
      <c r="B3" s="173">
        <f>IF(SUM(B4:B7)='Federal Assistance'!B10,'Federal Assistance'!B10,"ERROR")</f>
        <v>1845340659</v>
      </c>
      <c r="C3" s="173">
        <f>IF(SUM(C4:C6)='State Assistance'!B10,'State Assistance'!B10,"ERROR")</f>
        <v>1818034667</v>
      </c>
      <c r="D3" s="174">
        <f>B3+C3</f>
        <v>3663375326</v>
      </c>
      <c r="E3" s="175">
        <f>D3/($D26)</f>
        <v>0.56510450147294478</v>
      </c>
    </row>
    <row r="4" spans="1:5">
      <c r="A4" s="176" t="s">
        <v>62</v>
      </c>
      <c r="B4" s="177">
        <f>'Federal Assistance'!C10</f>
        <v>1482441239</v>
      </c>
      <c r="C4" s="178">
        <f>'State Assistance'!C10</f>
        <v>1802716940</v>
      </c>
      <c r="D4" s="179">
        <f>B4+C4</f>
        <v>3285158179</v>
      </c>
      <c r="E4" s="180">
        <f>D4/($D26)</f>
        <v>0.50676152722538759</v>
      </c>
    </row>
    <row r="5" spans="1:5">
      <c r="A5" s="176" t="s">
        <v>63</v>
      </c>
      <c r="B5" s="177">
        <f>'Federal Assistance'!D10</f>
        <v>39053793</v>
      </c>
      <c r="C5" s="178">
        <f>'State Assistance'!D10</f>
        <v>10163049</v>
      </c>
      <c r="D5" s="179">
        <f t="shared" ref="D5:D7" si="0">B5+C5</f>
        <v>49216842</v>
      </c>
      <c r="E5" s="180">
        <f>D5/($D26)</f>
        <v>7.5920855734023388E-3</v>
      </c>
    </row>
    <row r="6" spans="1:5" ht="18">
      <c r="A6" s="176" t="s">
        <v>75</v>
      </c>
      <c r="B6" s="177">
        <f>'Federal Assistance'!E10</f>
        <v>107943536</v>
      </c>
      <c r="C6" s="178">
        <f>'State Assistance'!E10</f>
        <v>5154678</v>
      </c>
      <c r="D6" s="179">
        <f t="shared" si="0"/>
        <v>113098214</v>
      </c>
      <c r="E6" s="180">
        <f>D6/($D26)</f>
        <v>1.7446290415930595E-2</v>
      </c>
    </row>
    <row r="7" spans="1:5" ht="18">
      <c r="A7" s="176" t="s">
        <v>76</v>
      </c>
      <c r="B7" s="177">
        <f>'Federal Assistance'!F10</f>
        <v>215902091</v>
      </c>
      <c r="C7" s="181"/>
      <c r="D7" s="182">
        <f t="shared" si="0"/>
        <v>215902091</v>
      </c>
      <c r="E7" s="180">
        <f>D7/($D26)</f>
        <v>3.3304598258224266E-2</v>
      </c>
    </row>
    <row r="8" spans="1:5" ht="24">
      <c r="A8" s="183" t="s">
        <v>65</v>
      </c>
      <c r="B8" s="184">
        <f>IF(SUM(B9:B21)='Federal Non-Assistance'!B10,'Federal Non-Assistance'!B10,"ERROR")</f>
        <v>1369996822</v>
      </c>
      <c r="C8" s="185">
        <f>IF(SUM(C9:C21)='State Non-Assistance'!B10,'State Non-Assistance'!B10,"ERROR")</f>
        <v>1081994643</v>
      </c>
      <c r="D8" s="186">
        <f>B8+C8</f>
        <v>2451991465</v>
      </c>
      <c r="E8" s="187">
        <f>D8/($D26)</f>
        <v>0.37823899850242659</v>
      </c>
    </row>
    <row r="9" spans="1:5" ht="18">
      <c r="A9" s="176" t="s">
        <v>78</v>
      </c>
      <c r="B9" s="188">
        <f>'Federal Non-Assistance'!C10</f>
        <v>520039342</v>
      </c>
      <c r="C9" s="189">
        <f>'State Non-Assistance'!C10</f>
        <v>8001198</v>
      </c>
      <c r="D9" s="179">
        <f t="shared" ref="D9:D21" si="1">B9+C9</f>
        <v>528040540</v>
      </c>
      <c r="E9" s="180">
        <f>D9/($D26)</f>
        <v>8.1454412818798505E-2</v>
      </c>
    </row>
    <row r="10" spans="1:5">
      <c r="A10" s="176" t="s">
        <v>63</v>
      </c>
      <c r="B10" s="188">
        <f>'Federal Non-Assistance'!D10</f>
        <v>63646080</v>
      </c>
      <c r="C10" s="189">
        <f>'State Non-Assistance'!D10</f>
        <v>680135707</v>
      </c>
      <c r="D10" s="179">
        <f t="shared" si="1"/>
        <v>743781787</v>
      </c>
      <c r="E10" s="180">
        <f>D10/($D26)</f>
        <v>0.11473419962300936</v>
      </c>
    </row>
    <row r="11" spans="1:5">
      <c r="A11" s="176" t="s">
        <v>64</v>
      </c>
      <c r="B11" s="188">
        <f>'Federal Non-Assistance'!E10</f>
        <v>45209673</v>
      </c>
      <c r="C11" s="189">
        <f>'State Non-Assistance'!E10</f>
        <v>6371352</v>
      </c>
      <c r="D11" s="179">
        <f t="shared" si="1"/>
        <v>51581025</v>
      </c>
      <c r="E11" s="180">
        <f>D11/($D26)</f>
        <v>7.956779424486549E-3</v>
      </c>
    </row>
    <row r="12" spans="1:5" ht="18">
      <c r="A12" s="176" t="s">
        <v>79</v>
      </c>
      <c r="B12" s="188">
        <f>'Federal Non-Assistance'!F10</f>
        <v>0</v>
      </c>
      <c r="C12" s="189">
        <f>'State Non-Assistance'!F10</f>
        <v>0</v>
      </c>
      <c r="D12" s="179">
        <f t="shared" si="1"/>
        <v>0</v>
      </c>
      <c r="E12" s="180">
        <f>D12/($D26)</f>
        <v>0</v>
      </c>
    </row>
    <row r="13" spans="1:5">
      <c r="A13" s="176" t="s">
        <v>67</v>
      </c>
      <c r="B13" s="188">
        <f>'Federal Non-Assistance'!G10</f>
        <v>0</v>
      </c>
      <c r="C13" s="189">
        <f>'State Non-Assistance'!G10</f>
        <v>0</v>
      </c>
      <c r="D13" s="179">
        <f t="shared" si="1"/>
        <v>0</v>
      </c>
      <c r="E13" s="180">
        <f>D13/($D26)</f>
        <v>0</v>
      </c>
    </row>
    <row r="14" spans="1:5" ht="18">
      <c r="A14" s="176" t="s">
        <v>80</v>
      </c>
      <c r="B14" s="188">
        <f>'Federal Non-Assistance'!H10</f>
        <v>0</v>
      </c>
      <c r="C14" s="189">
        <f>'State Non-Assistance'!H10</f>
        <v>0</v>
      </c>
      <c r="D14" s="179">
        <f t="shared" si="1"/>
        <v>0</v>
      </c>
      <c r="E14" s="180">
        <f>D14/($D26)</f>
        <v>0</v>
      </c>
    </row>
    <row r="15" spans="1:5" ht="18">
      <c r="A15" s="176" t="s">
        <v>81</v>
      </c>
      <c r="B15" s="188">
        <f>'Federal Non-Assistance'!I10</f>
        <v>292240</v>
      </c>
      <c r="C15" s="189">
        <f>'State Non-Assistance'!I10</f>
        <v>423162</v>
      </c>
      <c r="D15" s="179">
        <f t="shared" si="1"/>
        <v>715402</v>
      </c>
      <c r="E15" s="180">
        <f>D15/($D26)</f>
        <v>1.1035639392269784E-4</v>
      </c>
    </row>
    <row r="16" spans="1:5" ht="18">
      <c r="A16" s="176" t="s">
        <v>82</v>
      </c>
      <c r="B16" s="188">
        <f>'Federal Non-Assistance'!J10</f>
        <v>212608659</v>
      </c>
      <c r="C16" s="189">
        <f>'State Non-Assistance'!J10</f>
        <v>6330924</v>
      </c>
      <c r="D16" s="179">
        <f t="shared" si="1"/>
        <v>218939583</v>
      </c>
      <c r="E16" s="180">
        <f>D16/($D26)</f>
        <v>3.3773155326402779E-2</v>
      </c>
    </row>
    <row r="17" spans="1:5" ht="27">
      <c r="A17" s="176" t="s">
        <v>110</v>
      </c>
      <c r="B17" s="188">
        <f>'Federal Non-Assistance'!K10</f>
        <v>0</v>
      </c>
      <c r="C17" s="189">
        <f>'State Non-Assistance'!K10</f>
        <v>482458</v>
      </c>
      <c r="D17" s="179">
        <f t="shared" si="1"/>
        <v>482458</v>
      </c>
      <c r="E17" s="180">
        <f>D17/($D26)</f>
        <v>7.4422946957314849E-5</v>
      </c>
    </row>
    <row r="18" spans="1:5">
      <c r="A18" s="176" t="s">
        <v>88</v>
      </c>
      <c r="B18" s="188">
        <f>'Federal Non-Assistance'!L10</f>
        <v>274610599</v>
      </c>
      <c r="C18" s="189">
        <f>'State Non-Assistance'!L10</f>
        <v>252026502</v>
      </c>
      <c r="D18" s="179">
        <f t="shared" si="1"/>
        <v>526637101</v>
      </c>
      <c r="E18" s="180">
        <f>D18/($D26)</f>
        <v>8.1237921297764901E-2</v>
      </c>
    </row>
    <row r="19" spans="1:5">
      <c r="A19" s="176" t="s">
        <v>68</v>
      </c>
      <c r="B19" s="188">
        <f>'Federal Non-Assistance'!M10</f>
        <v>38947715</v>
      </c>
      <c r="C19" s="189">
        <f>'State Non-Assistance'!M10</f>
        <v>3449142</v>
      </c>
      <c r="D19" s="179">
        <f t="shared" si="1"/>
        <v>42396857</v>
      </c>
      <c r="E19" s="180">
        <f>D19/($D26)</f>
        <v>6.5400491642129731E-3</v>
      </c>
    </row>
    <row r="20" spans="1:5" ht="18">
      <c r="A20" s="176" t="s">
        <v>111</v>
      </c>
      <c r="B20" s="188">
        <f>'Federal Non-Assistance'!N10</f>
        <v>0</v>
      </c>
      <c r="C20" s="453"/>
      <c r="D20" s="179">
        <f t="shared" si="1"/>
        <v>0</v>
      </c>
      <c r="E20" s="180">
        <f>D20/($D26)</f>
        <v>0</v>
      </c>
    </row>
    <row r="21" spans="1:5">
      <c r="A21" s="176" t="s">
        <v>69</v>
      </c>
      <c r="B21" s="188">
        <f>'Federal Non-Assistance'!O10</f>
        <v>214642514</v>
      </c>
      <c r="C21" s="188">
        <f>'State Non-Assistance'!O10</f>
        <v>124774198</v>
      </c>
      <c r="D21" s="182">
        <f t="shared" si="1"/>
        <v>339416712</v>
      </c>
      <c r="E21" s="180">
        <f>D21/($D26)</f>
        <v>5.2357701506871496E-2</v>
      </c>
    </row>
    <row r="22" spans="1:5" ht="39" thickBot="1">
      <c r="A22" s="191" t="s">
        <v>0</v>
      </c>
      <c r="B22" s="192">
        <f>B3+B8</f>
        <v>3215337481</v>
      </c>
      <c r="C22" s="192">
        <f>C3+C8</f>
        <v>2900029310</v>
      </c>
      <c r="D22" s="192">
        <f>B22+C22</f>
        <v>6115366791</v>
      </c>
      <c r="E22" s="194">
        <f>D22/($D26)</f>
        <v>0.94334349997537137</v>
      </c>
    </row>
    <row r="23" spans="1:5" ht="36">
      <c r="A23" s="183" t="s">
        <v>112</v>
      </c>
      <c r="B23" s="195">
        <f>'Summary Federal Funds'!E10</f>
        <v>0</v>
      </c>
      <c r="C23" s="451"/>
      <c r="D23" s="186">
        <f>B23</f>
        <v>0</v>
      </c>
      <c r="E23" s="175">
        <f>D23/($D26)</f>
        <v>0</v>
      </c>
    </row>
    <row r="24" spans="1:5" ht="36">
      <c r="A24" s="183" t="s">
        <v>113</v>
      </c>
      <c r="B24" s="197">
        <f>'Summary Federal Funds'!F10</f>
        <v>367284323</v>
      </c>
      <c r="C24" s="451"/>
      <c r="D24" s="186">
        <f>B24</f>
        <v>367284323</v>
      </c>
      <c r="E24" s="187">
        <f>D24/($D26)</f>
        <v>5.6656500024628659E-2</v>
      </c>
    </row>
    <row r="25" spans="1:5" ht="39" customHeight="1" thickBot="1">
      <c r="A25" s="199" t="s">
        <v>114</v>
      </c>
      <c r="B25" s="200">
        <f>B23+B24</f>
        <v>367284323</v>
      </c>
      <c r="C25" s="452"/>
      <c r="D25" s="200">
        <f>B25</f>
        <v>367284323</v>
      </c>
      <c r="E25" s="202">
        <f>D25/($D26)</f>
        <v>5.6656500024628659E-2</v>
      </c>
    </row>
    <row r="26" spans="1:5" ht="33" thickTop="1" thickBot="1">
      <c r="A26" s="203" t="s">
        <v>115</v>
      </c>
      <c r="B26" s="204">
        <f>B22+B25</f>
        <v>3582621804</v>
      </c>
      <c r="C26" s="204">
        <f>C22</f>
        <v>2900029310</v>
      </c>
      <c r="D26" s="204">
        <f>B26+C26</f>
        <v>6482651114</v>
      </c>
      <c r="E26" s="206">
        <f>IF(D26/($D26)=SUM(E25,E22),SUM(E22,E25),"ERROR")</f>
        <v>1</v>
      </c>
    </row>
    <row r="27" spans="1:5" ht="32.25" thickBot="1">
      <c r="A27" s="207" t="s">
        <v>94</v>
      </c>
      <c r="B27" s="208">
        <f>'Summary Federal Funds'!I10</f>
        <v>141146982</v>
      </c>
      <c r="C27" s="454"/>
      <c r="D27" s="208">
        <f>B27</f>
        <v>141146982</v>
      </c>
      <c r="E27" s="210"/>
    </row>
    <row r="28" spans="1:5" ht="31.5">
      <c r="A28" s="211" t="s">
        <v>95</v>
      </c>
      <c r="B28" s="212">
        <f>'Summary Federal Funds'!J10</f>
        <v>10417</v>
      </c>
      <c r="C28" s="213"/>
      <c r="D28" s="212">
        <f>B28</f>
        <v>10417</v>
      </c>
      <c r="E28" s="214"/>
    </row>
  </sheetData>
  <mergeCells count="1">
    <mergeCell ref="A1:E1"/>
  </mergeCells>
  <pageMargins left="0.7" right="0.7" top="0.75" bottom="0.75" header="0.3" footer="0.3"/>
  <pageSetup scale="79" orientation="landscape" r:id="rId1"/>
</worksheet>
</file>

<file path=xl/worksheets/sheet32.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246</v>
      </c>
      <c r="B1" s="524"/>
      <c r="C1" s="524"/>
      <c r="D1" s="524"/>
      <c r="E1" s="584"/>
    </row>
    <row r="2" spans="1:5" ht="31.5" thickBot="1">
      <c r="A2" s="167" t="s">
        <v>105</v>
      </c>
      <c r="B2" s="168" t="s">
        <v>106</v>
      </c>
      <c r="C2" s="169" t="s">
        <v>107</v>
      </c>
      <c r="D2" s="170" t="s">
        <v>108</v>
      </c>
      <c r="E2" s="171" t="s">
        <v>109</v>
      </c>
    </row>
    <row r="3" spans="1:5" ht="24">
      <c r="A3" s="172" t="s">
        <v>74</v>
      </c>
      <c r="B3" s="173">
        <f>IF(SUM(B4:B7)='Federal Assistance'!B11,'Federal Assistance'!B11,"ERROR")</f>
        <v>66771628</v>
      </c>
      <c r="C3" s="173">
        <f>IF(SUM(C4:C6)='State Assistance'!B11,'State Assistance'!B11,"ERROR")</f>
        <v>8016855</v>
      </c>
      <c r="D3" s="174">
        <f>B3+C3</f>
        <v>74788483</v>
      </c>
      <c r="E3" s="175">
        <f>D3/($D26)</f>
        <v>0.2814048172959191</v>
      </c>
    </row>
    <row r="4" spans="1:5">
      <c r="A4" s="176" t="s">
        <v>62</v>
      </c>
      <c r="B4" s="177">
        <f>'Federal Assistance'!C11</f>
        <v>62945487</v>
      </c>
      <c r="C4" s="178">
        <f>'State Assistance'!C11</f>
        <v>7773519</v>
      </c>
      <c r="D4" s="179">
        <f>B4+C4</f>
        <v>70719006</v>
      </c>
      <c r="E4" s="180">
        <f>D4/($D26)</f>
        <v>0.2660926945500286</v>
      </c>
    </row>
    <row r="5" spans="1:5">
      <c r="A5" s="176" t="s">
        <v>63</v>
      </c>
      <c r="B5" s="177">
        <f>'Federal Assistance'!D11</f>
        <v>0</v>
      </c>
      <c r="C5" s="178">
        <f>'State Assistance'!D11</f>
        <v>0</v>
      </c>
      <c r="D5" s="179">
        <f t="shared" ref="D5:D7" si="0">B5+C5</f>
        <v>0</v>
      </c>
      <c r="E5" s="180">
        <f>D5/($D26)</f>
        <v>0</v>
      </c>
    </row>
    <row r="6" spans="1:5" ht="18">
      <c r="A6" s="176" t="s">
        <v>75</v>
      </c>
      <c r="B6" s="177">
        <f>'Federal Assistance'!E11</f>
        <v>3826141</v>
      </c>
      <c r="C6" s="178">
        <f>'State Assistance'!E11</f>
        <v>243336</v>
      </c>
      <c r="D6" s="179">
        <f t="shared" si="0"/>
        <v>4069477</v>
      </c>
      <c r="E6" s="180">
        <f>D6/($D26)</f>
        <v>1.5312122745890498E-2</v>
      </c>
    </row>
    <row r="7" spans="1:5" ht="18">
      <c r="A7" s="176" t="s">
        <v>76</v>
      </c>
      <c r="B7" s="177">
        <f>'Federal Assistance'!F11</f>
        <v>0</v>
      </c>
      <c r="C7" s="181"/>
      <c r="D7" s="182">
        <f t="shared" si="0"/>
        <v>0</v>
      </c>
      <c r="E7" s="180">
        <f>D7/($D26)</f>
        <v>0</v>
      </c>
    </row>
    <row r="8" spans="1:5" ht="24">
      <c r="A8" s="183" t="s">
        <v>65</v>
      </c>
      <c r="B8" s="184">
        <f>IF(SUM(B9:B21)='Federal Non-Assistance'!B11,'Federal Non-Assistance'!B11,"ERROR")</f>
        <v>109968508</v>
      </c>
      <c r="C8" s="185">
        <f>IF(SUM(C9:C21)='State Non-Assistance'!B11,'State Non-Assistance'!B11,"ERROR")</f>
        <v>121715681</v>
      </c>
      <c r="D8" s="186">
        <f>B8+C8</f>
        <v>231684189</v>
      </c>
      <c r="E8" s="187">
        <f>D8/($D26)</f>
        <v>0.87175249798686494</v>
      </c>
    </row>
    <row r="9" spans="1:5" ht="18">
      <c r="A9" s="176" t="s">
        <v>78</v>
      </c>
      <c r="B9" s="188">
        <f>'Federal Non-Assistance'!C11</f>
        <v>3780453</v>
      </c>
      <c r="C9" s="189">
        <f>'State Non-Assistance'!C11</f>
        <v>114885</v>
      </c>
      <c r="D9" s="179">
        <f t="shared" ref="D9:D21" si="1">B9+C9</f>
        <v>3895338</v>
      </c>
      <c r="E9" s="180">
        <f>D9/($D26)</f>
        <v>1.4656894139647823E-2</v>
      </c>
    </row>
    <row r="10" spans="1:5">
      <c r="A10" s="176" t="s">
        <v>63</v>
      </c>
      <c r="B10" s="188">
        <f>'Federal Non-Assistance'!D11</f>
        <v>84959</v>
      </c>
      <c r="C10" s="189">
        <f>'State Non-Assistance'!D11</f>
        <v>8336</v>
      </c>
      <c r="D10" s="179">
        <f t="shared" si="1"/>
        <v>93295</v>
      </c>
      <c r="E10" s="180">
        <f>D10/($D26)</f>
        <v>3.5103884149679528E-4</v>
      </c>
    </row>
    <row r="11" spans="1:5">
      <c r="A11" s="176" t="s">
        <v>64</v>
      </c>
      <c r="B11" s="188">
        <f>'Federal Non-Assistance'!E11</f>
        <v>1253600</v>
      </c>
      <c r="C11" s="189">
        <f>'State Non-Assistance'!E11</f>
        <v>73598</v>
      </c>
      <c r="D11" s="179">
        <f t="shared" si="1"/>
        <v>1327198</v>
      </c>
      <c r="E11" s="180">
        <f>D11/($D26)</f>
        <v>4.9938158353273355E-3</v>
      </c>
    </row>
    <row r="12" spans="1:5" ht="18">
      <c r="A12" s="176" t="s">
        <v>79</v>
      </c>
      <c r="B12" s="188">
        <f>'Federal Non-Assistance'!F11</f>
        <v>0</v>
      </c>
      <c r="C12" s="189">
        <f>'State Non-Assistance'!F11</f>
        <v>0</v>
      </c>
      <c r="D12" s="179">
        <f t="shared" si="1"/>
        <v>0</v>
      </c>
      <c r="E12" s="180">
        <f>D12/($D26)</f>
        <v>0</v>
      </c>
    </row>
    <row r="13" spans="1:5">
      <c r="A13" s="176" t="s">
        <v>67</v>
      </c>
      <c r="B13" s="188">
        <f>'Federal Non-Assistance'!G11</f>
        <v>0</v>
      </c>
      <c r="C13" s="189">
        <f>'State Non-Assistance'!G11</f>
        <v>0</v>
      </c>
      <c r="D13" s="179">
        <f t="shared" si="1"/>
        <v>0</v>
      </c>
      <c r="E13" s="180">
        <f>D13/($D26)</f>
        <v>0</v>
      </c>
    </row>
    <row r="14" spans="1:5" ht="18">
      <c r="A14" s="176" t="s">
        <v>80</v>
      </c>
      <c r="B14" s="188">
        <f>'Federal Non-Assistance'!H11</f>
        <v>0</v>
      </c>
      <c r="C14" s="189">
        <f>'State Non-Assistance'!H11</f>
        <v>3344333</v>
      </c>
      <c r="D14" s="179">
        <f t="shared" si="1"/>
        <v>3344333</v>
      </c>
      <c r="E14" s="180">
        <f>D14/($D26)</f>
        <v>1.2583640944311077E-2</v>
      </c>
    </row>
    <row r="15" spans="1:5" ht="18">
      <c r="A15" s="176" t="s">
        <v>81</v>
      </c>
      <c r="B15" s="188">
        <f>'Federal Non-Assistance'!I11</f>
        <v>4196682</v>
      </c>
      <c r="C15" s="189">
        <f>'State Non-Assistance'!I11</f>
        <v>311797</v>
      </c>
      <c r="D15" s="179">
        <f t="shared" si="1"/>
        <v>4508479</v>
      </c>
      <c r="E15" s="180">
        <f>D15/($D26)</f>
        <v>1.6963944960315454E-2</v>
      </c>
    </row>
    <row r="16" spans="1:5" ht="18">
      <c r="A16" s="176" t="s">
        <v>82</v>
      </c>
      <c r="B16" s="188">
        <f>'Federal Non-Assistance'!J11</f>
        <v>284314</v>
      </c>
      <c r="C16" s="189">
        <f>'State Non-Assistance'!J11</f>
        <v>1439</v>
      </c>
      <c r="D16" s="179">
        <f t="shared" si="1"/>
        <v>285753</v>
      </c>
      <c r="E16" s="180">
        <f>D16/($D26)</f>
        <v>1.0751959062568598E-3</v>
      </c>
    </row>
    <row r="17" spans="1:5" ht="27">
      <c r="A17" s="176" t="s">
        <v>110</v>
      </c>
      <c r="B17" s="188">
        <f>'Federal Non-Assistance'!K11</f>
        <v>109864</v>
      </c>
      <c r="C17" s="189">
        <f>'State Non-Assistance'!K11</f>
        <v>296</v>
      </c>
      <c r="D17" s="179">
        <f t="shared" si="1"/>
        <v>110160</v>
      </c>
      <c r="E17" s="180">
        <f>D17/($D26)</f>
        <v>4.1449636935834684E-4</v>
      </c>
    </row>
    <row r="18" spans="1:5">
      <c r="A18" s="176" t="s">
        <v>88</v>
      </c>
      <c r="B18" s="188">
        <f>'Federal Non-Assistance'!L11</f>
        <v>12257011</v>
      </c>
      <c r="C18" s="189">
        <f>'State Non-Assistance'!L11</f>
        <v>3692882</v>
      </c>
      <c r="D18" s="179">
        <f t="shared" si="1"/>
        <v>15949893</v>
      </c>
      <c r="E18" s="180">
        <f>D18/($D26)</f>
        <v>6.0014276871406237E-2</v>
      </c>
    </row>
    <row r="19" spans="1:5">
      <c r="A19" s="176" t="s">
        <v>68</v>
      </c>
      <c r="B19" s="188">
        <f>'Federal Non-Assistance'!M11</f>
        <v>4136755</v>
      </c>
      <c r="C19" s="189">
        <f>'State Non-Assistance'!M11</f>
        <v>310319</v>
      </c>
      <c r="D19" s="179">
        <f t="shared" si="1"/>
        <v>4447074</v>
      </c>
      <c r="E19" s="180">
        <f>D19/($D26)</f>
        <v>1.6732897851015803E-2</v>
      </c>
    </row>
    <row r="20" spans="1:5" ht="18">
      <c r="A20" s="176" t="s">
        <v>111</v>
      </c>
      <c r="B20" s="188">
        <f>'Federal Non-Assistance'!N11</f>
        <v>134224</v>
      </c>
      <c r="C20" s="190"/>
      <c r="D20" s="179">
        <f t="shared" si="1"/>
        <v>134224</v>
      </c>
      <c r="E20" s="180">
        <f>D20/($D26)</f>
        <v>5.0504140051520284E-4</v>
      </c>
    </row>
    <row r="21" spans="1:5">
      <c r="A21" s="176" t="s">
        <v>69</v>
      </c>
      <c r="B21" s="188">
        <f>'Federal Non-Assistance'!O11</f>
        <v>83730646</v>
      </c>
      <c r="C21" s="189">
        <f>'State Non-Assistance'!O11</f>
        <v>113857796</v>
      </c>
      <c r="D21" s="182">
        <f t="shared" si="1"/>
        <v>197588442</v>
      </c>
      <c r="E21" s="180">
        <f>D21/($D26)</f>
        <v>0.74346125486721404</v>
      </c>
    </row>
    <row r="22" spans="1:5" ht="39" thickBot="1">
      <c r="A22" s="191" t="s">
        <v>0</v>
      </c>
      <c r="B22" s="192">
        <f>B3+B8</f>
        <v>176740136</v>
      </c>
      <c r="C22" s="192">
        <f>C3+C8</f>
        <v>129732536</v>
      </c>
      <c r="D22" s="192">
        <f>B22+C22</f>
        <v>306472672</v>
      </c>
      <c r="E22" s="194">
        <f>D22/($D26)</f>
        <v>1.1531573152827841</v>
      </c>
    </row>
    <row r="23" spans="1:5" ht="36">
      <c r="A23" s="183" t="s">
        <v>112</v>
      </c>
      <c r="B23" s="195">
        <f>'Summary Federal Funds'!E11</f>
        <v>-30901096</v>
      </c>
      <c r="C23" s="451"/>
      <c r="D23" s="186">
        <f>B23</f>
        <v>-30901096</v>
      </c>
      <c r="E23" s="175">
        <f>D23/($D26)</f>
        <v>-0.11627080701882475</v>
      </c>
    </row>
    <row r="24" spans="1:5" ht="36">
      <c r="A24" s="183" t="s">
        <v>113</v>
      </c>
      <c r="B24" s="197">
        <f>'Summary Federal Funds'!F11</f>
        <v>-9803265</v>
      </c>
      <c r="C24" s="451"/>
      <c r="D24" s="186">
        <f>B24</f>
        <v>-9803265</v>
      </c>
      <c r="E24" s="187">
        <f>D24/($D26)</f>
        <v>-3.6886508263959283E-2</v>
      </c>
    </row>
    <row r="25" spans="1:5" ht="39" customHeight="1" thickBot="1">
      <c r="A25" s="199" t="s">
        <v>114</v>
      </c>
      <c r="B25" s="200">
        <f>B23+B24</f>
        <v>-40704361</v>
      </c>
      <c r="C25" s="452"/>
      <c r="D25" s="200">
        <f>B25</f>
        <v>-40704361</v>
      </c>
      <c r="E25" s="202">
        <f>D25/($D26)</f>
        <v>-0.15315731528278403</v>
      </c>
    </row>
    <row r="26" spans="1:5" ht="33" thickTop="1" thickBot="1">
      <c r="A26" s="203" t="s">
        <v>115</v>
      </c>
      <c r="B26" s="204">
        <f>B22+B25</f>
        <v>136035775</v>
      </c>
      <c r="C26" s="204">
        <f>C22</f>
        <v>129732536</v>
      </c>
      <c r="D26" s="204">
        <f>B26+C26</f>
        <v>265768311</v>
      </c>
      <c r="E26" s="206">
        <f>IF(D26/($D26)=SUM(E25,E22),SUM(E22,E25),"ERROR")</f>
        <v>1</v>
      </c>
    </row>
    <row r="27" spans="1:5" ht="32.25" thickBot="1">
      <c r="A27" s="207" t="s">
        <v>94</v>
      </c>
      <c r="B27" s="208">
        <f>'Summary Federal Funds'!I11</f>
        <v>0</v>
      </c>
      <c r="C27" s="454"/>
      <c r="D27" s="208">
        <f>B27</f>
        <v>0</v>
      </c>
      <c r="E27" s="210"/>
    </row>
    <row r="28" spans="1:5" ht="31.5">
      <c r="A28" s="211" t="s">
        <v>95</v>
      </c>
      <c r="B28" s="212">
        <f>'Summary Federal Funds'!J11</f>
        <v>17584439</v>
      </c>
      <c r="C28" s="213"/>
      <c r="D28" s="212">
        <f>B28</f>
        <v>17584439</v>
      </c>
      <c r="E28" s="214"/>
    </row>
  </sheetData>
  <mergeCells count="1">
    <mergeCell ref="A1:E1"/>
  </mergeCells>
  <pageMargins left="0.7" right="0.7" top="0.75" bottom="0.75" header="0.3" footer="0.3"/>
  <pageSetup scale="79" orientation="landscape" r:id="rId1"/>
</worksheet>
</file>

<file path=xl/worksheets/sheet33.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247</v>
      </c>
      <c r="B1" s="524"/>
      <c r="C1" s="524"/>
      <c r="D1" s="524"/>
      <c r="E1" s="584"/>
    </row>
    <row r="2" spans="1:5" ht="31.5" thickBot="1">
      <c r="A2" s="167" t="s">
        <v>105</v>
      </c>
      <c r="B2" s="168" t="s">
        <v>106</v>
      </c>
      <c r="C2" s="169" t="s">
        <v>107</v>
      </c>
      <c r="D2" s="170" t="s">
        <v>108</v>
      </c>
      <c r="E2" s="171" t="s">
        <v>109</v>
      </c>
    </row>
    <row r="3" spans="1:5" ht="24">
      <c r="A3" s="172" t="s">
        <v>74</v>
      </c>
      <c r="B3" s="173">
        <f>IF(SUM(B4:B7)='Federal Assistance'!B12,'Federal Assistance'!B12,"ERROR")</f>
        <v>9062469</v>
      </c>
      <c r="C3" s="173">
        <f>IF(SUM(C4:C6)='State Assistance'!B12,'State Assistance'!B12,"ERROR")</f>
        <v>76249014</v>
      </c>
      <c r="D3" s="174">
        <f>B3+C3</f>
        <v>85311483</v>
      </c>
      <c r="E3" s="175">
        <f>D3/($D26)</f>
        <v>0.17281191998184328</v>
      </c>
    </row>
    <row r="4" spans="1:5">
      <c r="A4" s="176" t="s">
        <v>62</v>
      </c>
      <c r="B4" s="177">
        <f>'Federal Assistance'!C12</f>
        <v>7592156</v>
      </c>
      <c r="C4" s="178">
        <f>'State Assistance'!C12</f>
        <v>73523867</v>
      </c>
      <c r="D4" s="179">
        <f>B4+C4</f>
        <v>81116023</v>
      </c>
      <c r="E4" s="180">
        <f>D4/($D26)</f>
        <v>0.16431335129787111</v>
      </c>
    </row>
    <row r="5" spans="1:5">
      <c r="A5" s="176" t="s">
        <v>63</v>
      </c>
      <c r="B5" s="177">
        <f>'Federal Assistance'!D12</f>
        <v>0</v>
      </c>
      <c r="C5" s="178">
        <f>'State Assistance'!D12</f>
        <v>2725147</v>
      </c>
      <c r="D5" s="179">
        <f t="shared" ref="D5:D7" si="0">B5+C5</f>
        <v>2725147</v>
      </c>
      <c r="E5" s="180">
        <f>D5/($D26)</f>
        <v>5.5202168423535702E-3</v>
      </c>
    </row>
    <row r="6" spans="1:5" ht="18">
      <c r="A6" s="176" t="s">
        <v>75</v>
      </c>
      <c r="B6" s="177">
        <f>'Federal Assistance'!E12</f>
        <v>0</v>
      </c>
      <c r="C6" s="178">
        <f>'State Assistance'!E12</f>
        <v>0</v>
      </c>
      <c r="D6" s="179">
        <f t="shared" si="0"/>
        <v>0</v>
      </c>
      <c r="E6" s="180">
        <f>D6/($D26)</f>
        <v>0</v>
      </c>
    </row>
    <row r="7" spans="1:5" ht="18">
      <c r="A7" s="176" t="s">
        <v>76</v>
      </c>
      <c r="B7" s="177">
        <f>'Federal Assistance'!F12</f>
        <v>1470313</v>
      </c>
      <c r="C7" s="181"/>
      <c r="D7" s="182">
        <f t="shared" si="0"/>
        <v>1470313</v>
      </c>
      <c r="E7" s="180">
        <f>D7/($D26)</f>
        <v>2.9783518416186009E-3</v>
      </c>
    </row>
    <row r="8" spans="1:5" ht="24">
      <c r="A8" s="183" t="s">
        <v>65</v>
      </c>
      <c r="B8" s="184">
        <f>IF(SUM(B9:B21)='Federal Non-Assistance'!B12,'Federal Non-Assistance'!B12,"ERROR")</f>
        <v>232059787</v>
      </c>
      <c r="C8" s="185">
        <f>IF(SUM(C9:C21)='State Non-Assistance'!B12,'State Non-Assistance'!B12,"ERROR")</f>
        <v>149616578</v>
      </c>
      <c r="D8" s="186">
        <f>B8+C8</f>
        <v>381676365</v>
      </c>
      <c r="E8" s="187">
        <f>D8/($D26)</f>
        <v>0.77314592511937474</v>
      </c>
    </row>
    <row r="9" spans="1:5" ht="18">
      <c r="A9" s="176" t="s">
        <v>78</v>
      </c>
      <c r="B9" s="188">
        <f>'Federal Non-Assistance'!C12</f>
        <v>0</v>
      </c>
      <c r="C9" s="189">
        <f>'State Non-Assistance'!C12</f>
        <v>16786686</v>
      </c>
      <c r="D9" s="179">
        <f t="shared" ref="D9:D21" si="1">B9+C9</f>
        <v>16786686</v>
      </c>
      <c r="E9" s="180">
        <f>D9/($D26)</f>
        <v>3.4004091076371618E-2</v>
      </c>
    </row>
    <row r="10" spans="1:5">
      <c r="A10" s="176" t="s">
        <v>63</v>
      </c>
      <c r="B10" s="188">
        <f>'Federal Non-Assistance'!D12</f>
        <v>0</v>
      </c>
      <c r="C10" s="189">
        <f>'State Non-Assistance'!D12</f>
        <v>33072410</v>
      </c>
      <c r="D10" s="179">
        <f t="shared" si="1"/>
        <v>33072410</v>
      </c>
      <c r="E10" s="180">
        <f>D10/($D26)</f>
        <v>6.699340428212594E-2</v>
      </c>
    </row>
    <row r="11" spans="1:5">
      <c r="A11" s="176" t="s">
        <v>64</v>
      </c>
      <c r="B11" s="188">
        <f>'Federal Non-Assistance'!E12</f>
        <v>2801557</v>
      </c>
      <c r="C11" s="189">
        <f>'State Non-Assistance'!E12</f>
        <v>2174031</v>
      </c>
      <c r="D11" s="179">
        <f t="shared" si="1"/>
        <v>4975588</v>
      </c>
      <c r="E11" s="180">
        <f>D11/($D26)</f>
        <v>1.0078841500371289E-2</v>
      </c>
    </row>
    <row r="12" spans="1:5" ht="18">
      <c r="A12" s="176" t="s">
        <v>79</v>
      </c>
      <c r="B12" s="188">
        <f>'Federal Non-Assistance'!F12</f>
        <v>0</v>
      </c>
      <c r="C12" s="189">
        <f>'State Non-Assistance'!F12</f>
        <v>0</v>
      </c>
      <c r="D12" s="179">
        <f t="shared" si="1"/>
        <v>0</v>
      </c>
      <c r="E12" s="180">
        <f>D12/($D26)</f>
        <v>0</v>
      </c>
    </row>
    <row r="13" spans="1:5">
      <c r="A13" s="176" t="s">
        <v>67</v>
      </c>
      <c r="B13" s="188">
        <f>'Federal Non-Assistance'!G12</f>
        <v>0</v>
      </c>
      <c r="C13" s="189">
        <f>'State Non-Assistance'!G12</f>
        <v>0</v>
      </c>
      <c r="D13" s="179">
        <f t="shared" si="1"/>
        <v>0</v>
      </c>
      <c r="E13" s="180">
        <f>D13/($D26)</f>
        <v>0</v>
      </c>
    </row>
    <row r="14" spans="1:5" ht="18">
      <c r="A14" s="176" t="s">
        <v>80</v>
      </c>
      <c r="B14" s="188">
        <f>'Federal Non-Assistance'!H12</f>
        <v>0</v>
      </c>
      <c r="C14" s="189">
        <f>'State Non-Assistance'!H12</f>
        <v>0</v>
      </c>
      <c r="D14" s="179">
        <f t="shared" si="1"/>
        <v>0</v>
      </c>
      <c r="E14" s="180">
        <f>D14/($D26)</f>
        <v>0</v>
      </c>
    </row>
    <row r="15" spans="1:5" ht="18">
      <c r="A15" s="176" t="s">
        <v>81</v>
      </c>
      <c r="B15" s="188">
        <f>'Federal Non-Assistance'!I12</f>
        <v>858348</v>
      </c>
      <c r="C15" s="189">
        <f>'State Non-Assistance'!I12</f>
        <v>0</v>
      </c>
      <c r="D15" s="179">
        <f t="shared" si="1"/>
        <v>858348</v>
      </c>
      <c r="E15" s="180">
        <f>D15/($D26)</f>
        <v>1.7387198144542303E-3</v>
      </c>
    </row>
    <row r="16" spans="1:5" ht="18">
      <c r="A16" s="176" t="s">
        <v>82</v>
      </c>
      <c r="B16" s="188">
        <f>'Federal Non-Assistance'!J12</f>
        <v>63574688</v>
      </c>
      <c r="C16" s="189">
        <f>'State Non-Assistance'!J12</f>
        <v>0</v>
      </c>
      <c r="D16" s="179">
        <f t="shared" si="1"/>
        <v>63574688</v>
      </c>
      <c r="E16" s="180">
        <f>D16/($D26)</f>
        <v>0.12878059915482484</v>
      </c>
    </row>
    <row r="17" spans="1:5" ht="27">
      <c r="A17" s="176" t="s">
        <v>110</v>
      </c>
      <c r="B17" s="188">
        <f>'Federal Non-Assistance'!K12</f>
        <v>22628491</v>
      </c>
      <c r="C17" s="189">
        <f>'State Non-Assistance'!K12</f>
        <v>298128</v>
      </c>
      <c r="D17" s="179">
        <f t="shared" si="1"/>
        <v>22926619</v>
      </c>
      <c r="E17" s="180">
        <f>D17/($D26)</f>
        <v>4.6441497776825755E-2</v>
      </c>
    </row>
    <row r="18" spans="1:5">
      <c r="A18" s="176" t="s">
        <v>88</v>
      </c>
      <c r="B18" s="188">
        <f>'Federal Non-Assistance'!L12</f>
        <v>13408195</v>
      </c>
      <c r="C18" s="189">
        <f>'State Non-Assistance'!L12</f>
        <v>17597065</v>
      </c>
      <c r="D18" s="179">
        <f t="shared" si="1"/>
        <v>31005260</v>
      </c>
      <c r="E18" s="180">
        <f>D18/($D26)</f>
        <v>6.2806064573232734E-2</v>
      </c>
    </row>
    <row r="19" spans="1:5">
      <c r="A19" s="176" t="s">
        <v>68</v>
      </c>
      <c r="B19" s="188">
        <f>'Federal Non-Assistance'!M12</f>
        <v>0</v>
      </c>
      <c r="C19" s="189">
        <f>'State Non-Assistance'!M12</f>
        <v>415787</v>
      </c>
      <c r="D19" s="179">
        <f t="shared" si="1"/>
        <v>415787</v>
      </c>
      <c r="E19" s="180">
        <f>D19/($D26)</f>
        <v>8.4224241856738886E-4</v>
      </c>
    </row>
    <row r="20" spans="1:5" ht="18">
      <c r="A20" s="176" t="s">
        <v>111</v>
      </c>
      <c r="B20" s="188">
        <f>'Federal Non-Assistance'!N12</f>
        <v>13721979</v>
      </c>
      <c r="C20" s="190"/>
      <c r="D20" s="179">
        <f t="shared" si="1"/>
        <v>13721979</v>
      </c>
      <c r="E20" s="180">
        <f>D20/($D26)</f>
        <v>2.779604167636535E-2</v>
      </c>
    </row>
    <row r="21" spans="1:5">
      <c r="A21" s="176" t="s">
        <v>69</v>
      </c>
      <c r="B21" s="188">
        <f>'Federal Non-Assistance'!O12</f>
        <v>115066529</v>
      </c>
      <c r="C21" s="189">
        <f>'State Non-Assistance'!O12</f>
        <v>79272471</v>
      </c>
      <c r="D21" s="182">
        <f t="shared" si="1"/>
        <v>194339000</v>
      </c>
      <c r="E21" s="180">
        <f>D21/($D26)</f>
        <v>0.39366442284623565</v>
      </c>
    </row>
    <row r="22" spans="1:5" ht="39" thickBot="1">
      <c r="A22" s="191" t="s">
        <v>0</v>
      </c>
      <c r="B22" s="192">
        <f>B3+B8</f>
        <v>241122256</v>
      </c>
      <c r="C22" s="193">
        <f>C3+C8</f>
        <v>225865592</v>
      </c>
      <c r="D22" s="192">
        <f>B22+C22</f>
        <v>466987848</v>
      </c>
      <c r="E22" s="194">
        <f>D22/($D26)</f>
        <v>0.94595784510121805</v>
      </c>
    </row>
    <row r="23" spans="1:5" ht="36">
      <c r="A23" s="183" t="s">
        <v>112</v>
      </c>
      <c r="B23" s="195">
        <f>'Summary Federal Funds'!E12</f>
        <v>0</v>
      </c>
      <c r="C23" s="196"/>
      <c r="D23" s="186">
        <f>B23</f>
        <v>0</v>
      </c>
      <c r="E23" s="175">
        <f>D23/($D26)</f>
        <v>0</v>
      </c>
    </row>
    <row r="24" spans="1:5" ht="36">
      <c r="A24" s="183" t="s">
        <v>113</v>
      </c>
      <c r="B24" s="197">
        <f>'Summary Federal Funds'!F12</f>
        <v>26678810</v>
      </c>
      <c r="C24" s="198"/>
      <c r="D24" s="186">
        <f>B24</f>
        <v>26678810</v>
      </c>
      <c r="E24" s="187">
        <f>D24/($D26)</f>
        <v>5.4042154898781926E-2</v>
      </c>
    </row>
    <row r="25" spans="1:5" ht="39" customHeight="1" thickBot="1">
      <c r="A25" s="199" t="s">
        <v>114</v>
      </c>
      <c r="B25" s="200">
        <f>B23+B24</f>
        <v>26678810</v>
      </c>
      <c r="C25" s="452"/>
      <c r="D25" s="200">
        <f>B25</f>
        <v>26678810</v>
      </c>
      <c r="E25" s="202">
        <f>D25/($D26)</f>
        <v>5.4042154898781926E-2</v>
      </c>
    </row>
    <row r="26" spans="1:5" ht="33" thickTop="1" thickBot="1">
      <c r="A26" s="203" t="s">
        <v>115</v>
      </c>
      <c r="B26" s="204">
        <f>B22+B25</f>
        <v>267801066</v>
      </c>
      <c r="C26" s="204">
        <f>C22</f>
        <v>225865592</v>
      </c>
      <c r="D26" s="204">
        <f>B26+C26</f>
        <v>493666658</v>
      </c>
      <c r="E26" s="206">
        <f>IF(D26/($D26)=SUM(E25,E22),SUM(E22,E25),"ERROR")</f>
        <v>1</v>
      </c>
    </row>
    <row r="27" spans="1:5" ht="32.25" thickBot="1">
      <c r="A27" s="207" t="s">
        <v>94</v>
      </c>
      <c r="B27" s="208">
        <f>'Summary Federal Funds'!I12</f>
        <v>0</v>
      </c>
      <c r="C27" s="454"/>
      <c r="D27" s="208">
        <f>B27</f>
        <v>0</v>
      </c>
      <c r="E27" s="210"/>
    </row>
    <row r="28" spans="1:5" ht="31.5">
      <c r="A28" s="211" t="s">
        <v>95</v>
      </c>
      <c r="B28" s="212">
        <f>'Summary Federal Funds'!J12</f>
        <v>6261171</v>
      </c>
      <c r="C28" s="213"/>
      <c r="D28" s="212">
        <f>B28</f>
        <v>6261171</v>
      </c>
      <c r="E28" s="214"/>
    </row>
  </sheetData>
  <mergeCells count="1">
    <mergeCell ref="A1:E1"/>
  </mergeCells>
  <pageMargins left="0.7" right="0.7" top="0.75" bottom="0.75" header="0.3" footer="0.3"/>
  <pageSetup scale="79" orientation="landscape" r:id="rId1"/>
</worksheet>
</file>

<file path=xl/worksheets/sheet34.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248</v>
      </c>
      <c r="B1" s="524"/>
      <c r="C1" s="524"/>
      <c r="D1" s="524"/>
      <c r="E1" s="584"/>
    </row>
    <row r="2" spans="1:5" ht="31.5" thickBot="1">
      <c r="A2" s="167" t="s">
        <v>105</v>
      </c>
      <c r="B2" s="168" t="s">
        <v>106</v>
      </c>
      <c r="C2" s="169" t="s">
        <v>107</v>
      </c>
      <c r="D2" s="170" t="s">
        <v>108</v>
      </c>
      <c r="E2" s="171" t="s">
        <v>109</v>
      </c>
    </row>
    <row r="3" spans="1:5" ht="24">
      <c r="A3" s="172" t="s">
        <v>74</v>
      </c>
      <c r="B3" s="173">
        <f>IF(SUM(B4:B7)='Federal Assistance'!B13,'Federal Assistance'!B13,"ERROR")</f>
        <v>-2073604</v>
      </c>
      <c r="C3" s="173">
        <f>IF(SUM(C4:C6)='State Assistance'!B13,'State Assistance'!B13,"ERROR")</f>
        <v>17767391</v>
      </c>
      <c r="D3" s="174">
        <f>B3+C3</f>
        <v>15693787</v>
      </c>
      <c r="E3" s="175">
        <f>D3/($D26)</f>
        <v>0.17820327892351767</v>
      </c>
    </row>
    <row r="4" spans="1:5">
      <c r="A4" s="176" t="s">
        <v>62</v>
      </c>
      <c r="B4" s="177">
        <f>'Federal Assistance'!C13</f>
        <v>1830839</v>
      </c>
      <c r="C4" s="178">
        <f>'State Assistance'!C13</f>
        <v>17303827</v>
      </c>
      <c r="D4" s="182">
        <f>B4+C4</f>
        <v>19134666</v>
      </c>
      <c r="E4" s="180">
        <f>D4/($D26)</f>
        <v>0.2172745317816758</v>
      </c>
    </row>
    <row r="5" spans="1:5">
      <c r="A5" s="176" t="s">
        <v>63</v>
      </c>
      <c r="B5" s="177">
        <f>'Federal Assistance'!D13</f>
        <v>-3573214</v>
      </c>
      <c r="C5" s="178">
        <f>'State Assistance'!D13</f>
        <v>463564</v>
      </c>
      <c r="D5" s="179">
        <f t="shared" ref="D5:D7" si="0">B5+C5</f>
        <v>-3109650</v>
      </c>
      <c r="E5" s="180">
        <f>D5/($D26)</f>
        <v>-3.5310140650215066E-2</v>
      </c>
    </row>
    <row r="6" spans="1:5" ht="18">
      <c r="A6" s="176" t="s">
        <v>75</v>
      </c>
      <c r="B6" s="177">
        <f>'Federal Assistance'!E13</f>
        <v>-329794</v>
      </c>
      <c r="C6" s="178">
        <f>'State Assistance'!E13</f>
        <v>0</v>
      </c>
      <c r="D6" s="179">
        <f t="shared" si="0"/>
        <v>-329794</v>
      </c>
      <c r="E6" s="180">
        <f>D6/($D26)</f>
        <v>-3.7448177529937543E-3</v>
      </c>
    </row>
    <row r="7" spans="1:5" ht="18">
      <c r="A7" s="176" t="s">
        <v>76</v>
      </c>
      <c r="B7" s="177">
        <f>'Federal Assistance'!F13</f>
        <v>-1435</v>
      </c>
      <c r="C7" s="181"/>
      <c r="D7" s="182">
        <f t="shared" si="0"/>
        <v>-1435</v>
      </c>
      <c r="E7" s="180">
        <f>D7/($D26)</f>
        <v>-1.629445494928967E-5</v>
      </c>
    </row>
    <row r="8" spans="1:5" ht="24">
      <c r="A8" s="183" t="s">
        <v>65</v>
      </c>
      <c r="B8" s="184">
        <f>IF(SUM(B9:B21)='Federal Non-Assistance'!B13,'Federal Non-Assistance'!B13,"ERROR")</f>
        <v>30467219</v>
      </c>
      <c r="C8" s="185">
        <f>IF(SUM(C9:C21)='State Non-Assistance'!B13,'State Non-Assistance'!B13,"ERROR")</f>
        <v>41905763</v>
      </c>
      <c r="D8" s="186">
        <f>B8+C8</f>
        <v>72372982</v>
      </c>
      <c r="E8" s="187">
        <f>D8/($D26)</f>
        <v>0.82179672107648227</v>
      </c>
    </row>
    <row r="9" spans="1:5" ht="18">
      <c r="A9" s="176" t="s">
        <v>78</v>
      </c>
      <c r="B9" s="188">
        <f>'Federal Non-Assistance'!C13</f>
        <v>3736518</v>
      </c>
      <c r="C9" s="189">
        <f>'State Non-Assistance'!C13</f>
        <v>1171433</v>
      </c>
      <c r="D9" s="179">
        <f t="shared" ref="D9:D21" si="1">B9+C9</f>
        <v>4907951</v>
      </c>
      <c r="E9" s="180">
        <f>D9/($D26)</f>
        <v>5.5729886036809187E-2</v>
      </c>
    </row>
    <row r="10" spans="1:5">
      <c r="A10" s="176" t="s">
        <v>63</v>
      </c>
      <c r="B10" s="188">
        <f>'Federal Non-Assistance'!D13</f>
        <v>24297721</v>
      </c>
      <c r="C10" s="189">
        <f>'State Non-Assistance'!D13</f>
        <v>23934550</v>
      </c>
      <c r="D10" s="179">
        <f t="shared" si="1"/>
        <v>48232271</v>
      </c>
      <c r="E10" s="180">
        <f>D10/($D26)</f>
        <v>0.54767844384071818</v>
      </c>
    </row>
    <row r="11" spans="1:5">
      <c r="A11" s="176" t="s">
        <v>64</v>
      </c>
      <c r="B11" s="188">
        <f>'Federal Non-Assistance'!E13</f>
        <v>-38000</v>
      </c>
      <c r="C11" s="189">
        <f>'State Non-Assistance'!E13</f>
        <v>0</v>
      </c>
      <c r="D11" s="179">
        <f t="shared" si="1"/>
        <v>-38000</v>
      </c>
      <c r="E11" s="180">
        <f>D11/($D26)</f>
        <v>-4.3149079308223512E-4</v>
      </c>
    </row>
    <row r="12" spans="1:5" ht="18">
      <c r="A12" s="176" t="s">
        <v>79</v>
      </c>
      <c r="B12" s="188">
        <f>'Federal Non-Assistance'!F13</f>
        <v>0</v>
      </c>
      <c r="C12" s="189">
        <f>'State Non-Assistance'!F13</f>
        <v>0</v>
      </c>
      <c r="D12" s="179">
        <f t="shared" si="1"/>
        <v>0</v>
      </c>
      <c r="E12" s="180">
        <f>D12/($D26)</f>
        <v>0</v>
      </c>
    </row>
    <row r="13" spans="1:5">
      <c r="A13" s="176" t="s">
        <v>67</v>
      </c>
      <c r="B13" s="188">
        <f>'Federal Non-Assistance'!G13</f>
        <v>0</v>
      </c>
      <c r="C13" s="189">
        <f>'State Non-Assistance'!G13</f>
        <v>0</v>
      </c>
      <c r="D13" s="179">
        <f t="shared" si="1"/>
        <v>0</v>
      </c>
      <c r="E13" s="180">
        <f>D13/($D26)</f>
        <v>0</v>
      </c>
    </row>
    <row r="14" spans="1:5" ht="18">
      <c r="A14" s="176" t="s">
        <v>80</v>
      </c>
      <c r="B14" s="188">
        <f>'Federal Non-Assistance'!H13</f>
        <v>0</v>
      </c>
      <c r="C14" s="189">
        <f>'State Non-Assistance'!H13</f>
        <v>0</v>
      </c>
      <c r="D14" s="179">
        <f t="shared" si="1"/>
        <v>0</v>
      </c>
      <c r="E14" s="180">
        <f>D14/($D26)</f>
        <v>0</v>
      </c>
    </row>
    <row r="15" spans="1:5" ht="18">
      <c r="A15" s="176" t="s">
        <v>81</v>
      </c>
      <c r="B15" s="188">
        <f>'Federal Non-Assistance'!I13</f>
        <v>497300</v>
      </c>
      <c r="C15" s="189">
        <f>'State Non-Assistance'!I13</f>
        <v>1903946</v>
      </c>
      <c r="D15" s="179">
        <f t="shared" si="1"/>
        <v>2401246</v>
      </c>
      <c r="E15" s="180">
        <f>D15/($D26)</f>
        <v>2.7266198445409073E-2</v>
      </c>
    </row>
    <row r="16" spans="1:5" ht="18">
      <c r="A16" s="176" t="s">
        <v>82</v>
      </c>
      <c r="B16" s="188">
        <f>'Federal Non-Assistance'!J13</f>
        <v>0</v>
      </c>
      <c r="C16" s="189">
        <f>'State Non-Assistance'!J13</f>
        <v>0</v>
      </c>
      <c r="D16" s="179">
        <f t="shared" si="1"/>
        <v>0</v>
      </c>
      <c r="E16" s="180">
        <f>D16/($D26)</f>
        <v>0</v>
      </c>
    </row>
    <row r="17" spans="1:5" ht="27">
      <c r="A17" s="176" t="s">
        <v>110</v>
      </c>
      <c r="B17" s="188">
        <f>'Federal Non-Assistance'!K13</f>
        <v>0</v>
      </c>
      <c r="C17" s="189">
        <f>'State Non-Assistance'!K13</f>
        <v>0</v>
      </c>
      <c r="D17" s="179">
        <f t="shared" si="1"/>
        <v>0</v>
      </c>
      <c r="E17" s="180">
        <f>D17/($D26)</f>
        <v>0</v>
      </c>
    </row>
    <row r="18" spans="1:5">
      <c r="A18" s="176" t="s">
        <v>88</v>
      </c>
      <c r="B18" s="188">
        <f>'Federal Non-Assistance'!L13</f>
        <v>1971303</v>
      </c>
      <c r="C18" s="189">
        <f>'State Non-Assistance'!L13</f>
        <v>5826360</v>
      </c>
      <c r="D18" s="179">
        <f t="shared" si="1"/>
        <v>7797663</v>
      </c>
      <c r="E18" s="180">
        <f>D18/($D26)</f>
        <v>8.8542626106789493E-2</v>
      </c>
    </row>
    <row r="19" spans="1:5">
      <c r="A19" s="176" t="s">
        <v>68</v>
      </c>
      <c r="B19" s="188">
        <f>'Federal Non-Assistance'!M13</f>
        <v>0</v>
      </c>
      <c r="C19" s="189">
        <f>'State Non-Assistance'!M13</f>
        <v>0</v>
      </c>
      <c r="D19" s="179">
        <f t="shared" si="1"/>
        <v>0</v>
      </c>
      <c r="E19" s="180">
        <f>D19/($D26)</f>
        <v>0</v>
      </c>
    </row>
    <row r="20" spans="1:5" ht="18">
      <c r="A20" s="176" t="s">
        <v>111</v>
      </c>
      <c r="B20" s="188">
        <f>'Federal Non-Assistance'!N13</f>
        <v>2377</v>
      </c>
      <c r="C20" s="190"/>
      <c r="D20" s="179">
        <f t="shared" si="1"/>
        <v>2377</v>
      </c>
      <c r="E20" s="180">
        <f>D20/($D26)</f>
        <v>2.6990884609380868E-5</v>
      </c>
    </row>
    <row r="21" spans="1:5">
      <c r="A21" s="176" t="s">
        <v>69</v>
      </c>
      <c r="B21" s="188">
        <f>'Federal Non-Assistance'!O13</f>
        <v>0</v>
      </c>
      <c r="C21" s="189">
        <f>'State Non-Assistance'!O13</f>
        <v>9069474</v>
      </c>
      <c r="D21" s="182">
        <f t="shared" si="1"/>
        <v>9069474</v>
      </c>
      <c r="E21" s="180">
        <f>D21/($D26)</f>
        <v>0.10298406655522925</v>
      </c>
    </row>
    <row r="22" spans="1:5" ht="39" thickBot="1">
      <c r="A22" s="191" t="s">
        <v>0</v>
      </c>
      <c r="B22" s="192">
        <f>B3+B8</f>
        <v>28393615</v>
      </c>
      <c r="C22" s="192">
        <f>C3+C8</f>
        <v>59673154</v>
      </c>
      <c r="D22" s="192">
        <f>B22+C22</f>
        <v>88066769</v>
      </c>
      <c r="E22" s="194">
        <f>D22/($D26)</f>
        <v>1</v>
      </c>
    </row>
    <row r="23" spans="1:5" ht="36">
      <c r="A23" s="183" t="s">
        <v>112</v>
      </c>
      <c r="B23" s="195">
        <f>'Summary Federal Funds'!E13</f>
        <v>0</v>
      </c>
      <c r="C23" s="451"/>
      <c r="D23" s="186">
        <f>B23</f>
        <v>0</v>
      </c>
      <c r="E23" s="175">
        <f>D23/($D26)</f>
        <v>0</v>
      </c>
    </row>
    <row r="24" spans="1:5" ht="36">
      <c r="A24" s="183" t="s">
        <v>113</v>
      </c>
      <c r="B24" s="197">
        <f>'Summary Federal Funds'!F13</f>
        <v>0</v>
      </c>
      <c r="C24" s="451"/>
      <c r="D24" s="186">
        <f>B24</f>
        <v>0</v>
      </c>
      <c r="E24" s="187">
        <f>D24/($D26)</f>
        <v>0</v>
      </c>
    </row>
    <row r="25" spans="1:5" ht="39" customHeight="1" thickBot="1">
      <c r="A25" s="199" t="s">
        <v>114</v>
      </c>
      <c r="B25" s="200">
        <f>B23+B24</f>
        <v>0</v>
      </c>
      <c r="C25" s="452"/>
      <c r="D25" s="200">
        <f>B25</f>
        <v>0</v>
      </c>
      <c r="E25" s="202">
        <f>D25/($D26)</f>
        <v>0</v>
      </c>
    </row>
    <row r="26" spans="1:5" ht="33" thickTop="1" thickBot="1">
      <c r="A26" s="203" t="s">
        <v>115</v>
      </c>
      <c r="B26" s="204">
        <f>B22+B25</f>
        <v>28393615</v>
      </c>
      <c r="C26" s="204">
        <f>C22</f>
        <v>59673154</v>
      </c>
      <c r="D26" s="204">
        <f>B26+C26</f>
        <v>88066769</v>
      </c>
      <c r="E26" s="206">
        <f>IF(D26/($D26)=SUM(E25,E22),SUM(E22,E25),"ERROR")</f>
        <v>1</v>
      </c>
    </row>
    <row r="27" spans="1:5" ht="32.25" thickBot="1">
      <c r="A27" s="207" t="s">
        <v>94</v>
      </c>
      <c r="B27" s="208">
        <f>'Summary Federal Funds'!I13</f>
        <v>3897366</v>
      </c>
      <c r="C27" s="209"/>
      <c r="D27" s="208">
        <f>B27</f>
        <v>3897366</v>
      </c>
      <c r="E27" s="210"/>
    </row>
    <row r="28" spans="1:5" ht="31.5">
      <c r="A28" s="211" t="s">
        <v>95</v>
      </c>
      <c r="B28" s="212">
        <f>'Summary Federal Funds'!J13</f>
        <v>5678627</v>
      </c>
      <c r="C28" s="213"/>
      <c r="D28" s="212">
        <f>B28</f>
        <v>5678627</v>
      </c>
      <c r="E28" s="214"/>
    </row>
  </sheetData>
  <mergeCells count="1">
    <mergeCell ref="A1:E1"/>
  </mergeCells>
  <pageMargins left="0.7" right="0.7" top="0.75" bottom="0.75" header="0.3" footer="0.3"/>
  <pageSetup scale="79" orientation="landscape" r:id="rId1"/>
</worksheet>
</file>

<file path=xl/worksheets/sheet35.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249</v>
      </c>
      <c r="B1" s="524"/>
      <c r="C1" s="524"/>
      <c r="D1" s="524"/>
      <c r="E1" s="584"/>
    </row>
    <row r="2" spans="1:5" ht="31.5" thickBot="1">
      <c r="A2" s="167" t="s">
        <v>105</v>
      </c>
      <c r="B2" s="168" t="s">
        <v>106</v>
      </c>
      <c r="C2" s="169" t="s">
        <v>107</v>
      </c>
      <c r="D2" s="170" t="s">
        <v>108</v>
      </c>
      <c r="E2" s="171" t="s">
        <v>109</v>
      </c>
    </row>
    <row r="3" spans="1:5" ht="24">
      <c r="A3" s="172" t="s">
        <v>74</v>
      </c>
      <c r="B3" s="173">
        <f>IF(SUM(B4:B7)='Federal Assistance'!B14,'Federal Assistance'!B14,"ERROR")</f>
        <v>14048659</v>
      </c>
      <c r="C3" s="173">
        <f>IF(SUM(C4:C6)='State Assistance'!B14,'State Assistance'!B14,"ERROR")</f>
        <v>23323802</v>
      </c>
      <c r="D3" s="174">
        <f>B3+C3</f>
        <v>37372461</v>
      </c>
      <c r="E3" s="175">
        <f>D3/($D26)</f>
        <v>0.21436070773332849</v>
      </c>
    </row>
    <row r="4" spans="1:5">
      <c r="A4" s="176" t="s">
        <v>62</v>
      </c>
      <c r="B4" s="177">
        <f>'Federal Assistance'!C14</f>
        <v>14048659</v>
      </c>
      <c r="C4" s="178">
        <f>'State Assistance'!C14</f>
        <v>21723802</v>
      </c>
      <c r="D4" s="179">
        <f>B4+C4</f>
        <v>35772461</v>
      </c>
      <c r="E4" s="180">
        <f>D4/($D26)</f>
        <v>0.20518343861066288</v>
      </c>
    </row>
    <row r="5" spans="1:5">
      <c r="A5" s="176" t="s">
        <v>63</v>
      </c>
      <c r="B5" s="177">
        <f>'Federal Assistance'!D14</f>
        <v>0</v>
      </c>
      <c r="C5" s="178">
        <f>'State Assistance'!D14</f>
        <v>0</v>
      </c>
      <c r="D5" s="179">
        <f t="shared" ref="D5:D7" si="0">B5+C5</f>
        <v>0</v>
      </c>
      <c r="E5" s="180">
        <f>D5/($D26)</f>
        <v>0</v>
      </c>
    </row>
    <row r="6" spans="1:5" ht="18">
      <c r="A6" s="176" t="s">
        <v>75</v>
      </c>
      <c r="B6" s="177">
        <f>'Federal Assistance'!E14</f>
        <v>0</v>
      </c>
      <c r="C6" s="178">
        <f>'State Assistance'!E14</f>
        <v>1600000</v>
      </c>
      <c r="D6" s="179">
        <f t="shared" si="0"/>
        <v>1600000</v>
      </c>
      <c r="E6" s="180">
        <f>D6/($D26)</f>
        <v>9.1772691226656329E-3</v>
      </c>
    </row>
    <row r="7" spans="1:5" ht="18">
      <c r="A7" s="176" t="s">
        <v>76</v>
      </c>
      <c r="B7" s="177">
        <f>'Federal Assistance'!F14</f>
        <v>0</v>
      </c>
      <c r="C7" s="181"/>
      <c r="D7" s="182">
        <f t="shared" si="0"/>
        <v>0</v>
      </c>
      <c r="E7" s="180">
        <f>D7/($D26)</f>
        <v>0</v>
      </c>
    </row>
    <row r="8" spans="1:5" ht="24">
      <c r="A8" s="183" t="s">
        <v>65</v>
      </c>
      <c r="B8" s="184">
        <f>IF(SUM(B9:B21)='Federal Non-Assistance'!B14,'Federal Non-Assistance'!B14,"ERROR")</f>
        <v>59901780</v>
      </c>
      <c r="C8" s="185">
        <f>IF(SUM(C9:C21)='State Non-Assistance'!B14,'State Non-Assistance'!B14,"ERROR")</f>
        <v>73133645</v>
      </c>
      <c r="D8" s="184">
        <f>B8+C8</f>
        <v>133035425</v>
      </c>
      <c r="E8" s="187">
        <f>D8/($D26)</f>
        <v>0.76306368629574983</v>
      </c>
    </row>
    <row r="9" spans="1:5" ht="18">
      <c r="A9" s="176" t="s">
        <v>78</v>
      </c>
      <c r="B9" s="188">
        <f>'Federal Non-Assistance'!C14</f>
        <v>4243940</v>
      </c>
      <c r="C9" s="189">
        <f>'State Non-Assistance'!C14</f>
        <v>6434234</v>
      </c>
      <c r="D9" s="179">
        <f t="shared" ref="D9:D21" si="1">B9+C9</f>
        <v>10678174</v>
      </c>
      <c r="E9" s="180">
        <f>D9/($D26)</f>
        <v>6.1247797835406861E-2</v>
      </c>
    </row>
    <row r="10" spans="1:5">
      <c r="A10" s="176" t="s">
        <v>63</v>
      </c>
      <c r="B10" s="188">
        <f>'Federal Non-Assistance'!D14</f>
        <v>34307103</v>
      </c>
      <c r="C10" s="189">
        <f>'State Non-Assistance'!D14</f>
        <v>22143865</v>
      </c>
      <c r="D10" s="179">
        <f t="shared" si="1"/>
        <v>56450968</v>
      </c>
      <c r="E10" s="180">
        <f>D10/($D26)</f>
        <v>0.32379107848186611</v>
      </c>
    </row>
    <row r="11" spans="1:5">
      <c r="A11" s="176" t="s">
        <v>64</v>
      </c>
      <c r="B11" s="188">
        <f>'Federal Non-Assistance'!E14</f>
        <v>0</v>
      </c>
      <c r="C11" s="189">
        <f>'State Non-Assistance'!E14</f>
        <v>0</v>
      </c>
      <c r="D11" s="179">
        <f t="shared" si="1"/>
        <v>0</v>
      </c>
      <c r="E11" s="180">
        <f>D11/($D26)</f>
        <v>0</v>
      </c>
    </row>
    <row r="12" spans="1:5" ht="18">
      <c r="A12" s="176" t="s">
        <v>79</v>
      </c>
      <c r="B12" s="188">
        <f>'Federal Non-Assistance'!F14</f>
        <v>0</v>
      </c>
      <c r="C12" s="189">
        <f>'State Non-Assistance'!F14</f>
        <v>0</v>
      </c>
      <c r="D12" s="179">
        <f t="shared" si="1"/>
        <v>0</v>
      </c>
      <c r="E12" s="180">
        <f>D12/($D26)</f>
        <v>0</v>
      </c>
    </row>
    <row r="13" spans="1:5">
      <c r="A13" s="176" t="s">
        <v>67</v>
      </c>
      <c r="B13" s="188">
        <f>'Federal Non-Assistance'!G14</f>
        <v>0</v>
      </c>
      <c r="C13" s="189">
        <f>'State Non-Assistance'!G14</f>
        <v>15000000</v>
      </c>
      <c r="D13" s="179">
        <f t="shared" si="1"/>
        <v>15000000</v>
      </c>
      <c r="E13" s="180">
        <f>D13/($D26)</f>
        <v>8.6036898024990316E-2</v>
      </c>
    </row>
    <row r="14" spans="1:5" ht="18">
      <c r="A14" s="176" t="s">
        <v>80</v>
      </c>
      <c r="B14" s="188">
        <f>'Federal Non-Assistance'!H14</f>
        <v>0</v>
      </c>
      <c r="C14" s="189">
        <f>'State Non-Assistance'!H14</f>
        <v>0</v>
      </c>
      <c r="D14" s="179">
        <f t="shared" si="1"/>
        <v>0</v>
      </c>
      <c r="E14" s="180">
        <f>D14/($D26)</f>
        <v>0</v>
      </c>
    </row>
    <row r="15" spans="1:5" ht="18">
      <c r="A15" s="176" t="s">
        <v>81</v>
      </c>
      <c r="B15" s="188">
        <f>'Federal Non-Assistance'!I14</f>
        <v>0</v>
      </c>
      <c r="C15" s="189">
        <f>'State Non-Assistance'!I14</f>
        <v>4692733</v>
      </c>
      <c r="D15" s="179">
        <f t="shared" si="1"/>
        <v>4692733</v>
      </c>
      <c r="E15" s="180">
        <f>D15/($D26)</f>
        <v>2.691654603863379E-2</v>
      </c>
    </row>
    <row r="16" spans="1:5" ht="18">
      <c r="A16" s="176" t="s">
        <v>82</v>
      </c>
      <c r="B16" s="188">
        <f>'Federal Non-Assistance'!J14</f>
        <v>1279226</v>
      </c>
      <c r="C16" s="189">
        <f>'State Non-Assistance'!J14</f>
        <v>0</v>
      </c>
      <c r="D16" s="179">
        <f t="shared" si="1"/>
        <v>1279226</v>
      </c>
      <c r="E16" s="180">
        <f>D16/($D26)</f>
        <v>7.337375794194417E-3</v>
      </c>
    </row>
    <row r="17" spans="1:5" ht="27">
      <c r="A17" s="176" t="s">
        <v>110</v>
      </c>
      <c r="B17" s="188">
        <f>'Federal Non-Assistance'!K14</f>
        <v>4300000</v>
      </c>
      <c r="C17" s="189">
        <f>'State Non-Assistance'!K14</f>
        <v>0</v>
      </c>
      <c r="D17" s="179">
        <f t="shared" si="1"/>
        <v>4300000</v>
      </c>
      <c r="E17" s="180">
        <f>D17/($D26)</f>
        <v>2.4663910767163889E-2</v>
      </c>
    </row>
    <row r="18" spans="1:5">
      <c r="A18" s="176" t="s">
        <v>88</v>
      </c>
      <c r="B18" s="188">
        <f>'Federal Non-Assistance'!L14</f>
        <v>4849628</v>
      </c>
      <c r="C18" s="189">
        <f>'State Non-Assistance'!L14</f>
        <v>0</v>
      </c>
      <c r="D18" s="179">
        <f t="shared" si="1"/>
        <v>4849628</v>
      </c>
      <c r="E18" s="180">
        <f>D18/($D26)</f>
        <v>2.7816463313009181E-2</v>
      </c>
    </row>
    <row r="19" spans="1:5">
      <c r="A19" s="176" t="s">
        <v>68</v>
      </c>
      <c r="B19" s="188">
        <f>'Federal Non-Assistance'!M14</f>
        <v>2730680</v>
      </c>
      <c r="C19" s="188">
        <f>'State Non-Assistance'!M14</f>
        <v>0</v>
      </c>
      <c r="D19" s="179">
        <f t="shared" si="1"/>
        <v>2730680</v>
      </c>
      <c r="E19" s="180">
        <f>D19/($D26)</f>
        <v>1.5662615779925369E-2</v>
      </c>
    </row>
    <row r="20" spans="1:5" ht="18">
      <c r="A20" s="176" t="s">
        <v>111</v>
      </c>
      <c r="B20" s="188">
        <f>'Federal Non-Assistance'!N14</f>
        <v>0</v>
      </c>
      <c r="C20" s="453"/>
      <c r="D20" s="179">
        <f t="shared" si="1"/>
        <v>0</v>
      </c>
      <c r="E20" s="180">
        <f>D20/($D26)</f>
        <v>0</v>
      </c>
    </row>
    <row r="21" spans="1:5">
      <c r="A21" s="176" t="s">
        <v>69</v>
      </c>
      <c r="B21" s="188">
        <f>'Federal Non-Assistance'!O14</f>
        <v>8191203</v>
      </c>
      <c r="C21" s="188">
        <f>'State Non-Assistance'!O14</f>
        <v>24862813</v>
      </c>
      <c r="D21" s="179">
        <f t="shared" si="1"/>
        <v>33054016</v>
      </c>
      <c r="E21" s="180">
        <f>D21/($D26)</f>
        <v>0.18959100026055989</v>
      </c>
    </row>
    <row r="22" spans="1:5" ht="39" thickBot="1">
      <c r="A22" s="191" t="s">
        <v>0</v>
      </c>
      <c r="B22" s="192">
        <f>B3+B8</f>
        <v>73950439</v>
      </c>
      <c r="C22" s="192">
        <f>C3+C8</f>
        <v>96457447</v>
      </c>
      <c r="D22" s="192">
        <f>B22+C22</f>
        <v>170407886</v>
      </c>
      <c r="E22" s="194">
        <f>D22/($D26)</f>
        <v>0.97742439402907833</v>
      </c>
    </row>
    <row r="23" spans="1:5" ht="36">
      <c r="A23" s="183" t="s">
        <v>112</v>
      </c>
      <c r="B23" s="195">
        <f>'Summary Federal Funds'!E14</f>
        <v>0</v>
      </c>
      <c r="C23" s="451"/>
      <c r="D23" s="186">
        <f>B23</f>
        <v>0</v>
      </c>
      <c r="E23" s="175">
        <f>D23/($D26)</f>
        <v>0</v>
      </c>
    </row>
    <row r="24" spans="1:5" ht="36">
      <c r="A24" s="183" t="s">
        <v>113</v>
      </c>
      <c r="B24" s="197">
        <f>'Summary Federal Funds'!F14</f>
        <v>3935917</v>
      </c>
      <c r="C24" s="451"/>
      <c r="D24" s="186">
        <f>B24</f>
        <v>3935917</v>
      </c>
      <c r="E24" s="187">
        <f>D24/($D26)</f>
        <v>2.257560597092172E-2</v>
      </c>
    </row>
    <row r="25" spans="1:5" ht="39" customHeight="1" thickBot="1">
      <c r="A25" s="199" t="s">
        <v>114</v>
      </c>
      <c r="B25" s="200">
        <f>B23+B24</f>
        <v>3935917</v>
      </c>
      <c r="C25" s="452"/>
      <c r="D25" s="200">
        <f>B25</f>
        <v>3935917</v>
      </c>
      <c r="E25" s="202">
        <f>D25/($D26)</f>
        <v>2.257560597092172E-2</v>
      </c>
    </row>
    <row r="26" spans="1:5" ht="33" thickTop="1" thickBot="1">
      <c r="A26" s="203" t="s">
        <v>115</v>
      </c>
      <c r="B26" s="204">
        <f>B22+B25</f>
        <v>77886356</v>
      </c>
      <c r="C26" s="204">
        <f>C22</f>
        <v>96457447</v>
      </c>
      <c r="D26" s="204">
        <f>B26+C26</f>
        <v>174343803</v>
      </c>
      <c r="E26" s="206">
        <f>IF(D26/($D26)=SUM(E25,E22),SUM(E22,E25),"ERROR")</f>
        <v>1</v>
      </c>
    </row>
    <row r="27" spans="1:5" ht="32.25" thickBot="1">
      <c r="A27" s="207" t="s">
        <v>94</v>
      </c>
      <c r="B27" s="208">
        <f>'Summary Federal Funds'!I14</f>
        <v>9469802</v>
      </c>
      <c r="C27" s="454"/>
      <c r="D27" s="208">
        <f>B27</f>
        <v>9469802</v>
      </c>
      <c r="E27" s="210"/>
    </row>
    <row r="28" spans="1:5" ht="31.5">
      <c r="A28" s="211" t="s">
        <v>95</v>
      </c>
      <c r="B28" s="212">
        <f>'Summary Federal Funds'!J14</f>
        <v>59744502</v>
      </c>
      <c r="C28" s="213"/>
      <c r="D28" s="212">
        <f>B28</f>
        <v>59744502</v>
      </c>
      <c r="E28" s="214"/>
    </row>
  </sheetData>
  <mergeCells count="1">
    <mergeCell ref="A1:E1"/>
  </mergeCells>
  <pageMargins left="0.7" right="0.7" top="0.75" bottom="0.75" header="0.3" footer="0.3"/>
  <pageSetup scale="79" orientation="landscape" r:id="rId1"/>
</worksheet>
</file>

<file path=xl/worksheets/sheet36.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250</v>
      </c>
      <c r="B1" s="524"/>
      <c r="C1" s="524"/>
      <c r="D1" s="524"/>
      <c r="E1" s="584"/>
    </row>
    <row r="2" spans="1:5" ht="31.5" thickBot="1">
      <c r="A2" s="167" t="s">
        <v>105</v>
      </c>
      <c r="B2" s="168" t="s">
        <v>106</v>
      </c>
      <c r="C2" s="169" t="s">
        <v>107</v>
      </c>
      <c r="D2" s="170" t="s">
        <v>108</v>
      </c>
      <c r="E2" s="171" t="s">
        <v>109</v>
      </c>
    </row>
    <row r="3" spans="1:5" ht="24">
      <c r="A3" s="172" t="s">
        <v>74</v>
      </c>
      <c r="B3" s="173">
        <f>IF(SUM(B4:B7)='Federal Assistance'!B15,'Federal Assistance'!B15,"ERROR")</f>
        <v>46312587</v>
      </c>
      <c r="C3" s="173">
        <f>IF(SUM(C4:C6)='State Assistance'!B15,'State Assistance'!B15,"ERROR")</f>
        <v>137480914</v>
      </c>
      <c r="D3" s="174">
        <f>B3+C3</f>
        <v>183793501</v>
      </c>
      <c r="E3" s="175">
        <f>D3/($D26)</f>
        <v>0.18835883257064798</v>
      </c>
    </row>
    <row r="4" spans="1:5">
      <c r="A4" s="176" t="s">
        <v>62</v>
      </c>
      <c r="B4" s="177">
        <f>'Federal Assistance'!C15</f>
        <v>31977991</v>
      </c>
      <c r="C4" s="178">
        <f>'State Assistance'!C15</f>
        <v>137480914</v>
      </c>
      <c r="D4" s="179">
        <f>B4+C4</f>
        <v>169458905</v>
      </c>
      <c r="E4" s="180">
        <f>D4/($D26)</f>
        <v>0.17366817292685632</v>
      </c>
    </row>
    <row r="5" spans="1:5">
      <c r="A5" s="176" t="s">
        <v>63</v>
      </c>
      <c r="B5" s="177">
        <f>'Federal Assistance'!D15</f>
        <v>13825666</v>
      </c>
      <c r="C5" s="178">
        <f>'State Assistance'!D15</f>
        <v>0</v>
      </c>
      <c r="D5" s="179">
        <f t="shared" ref="D5:D7" si="0">B5+C5</f>
        <v>13825666</v>
      </c>
      <c r="E5" s="180">
        <f>D5/($D26)</f>
        <v>1.4169088096709689E-2</v>
      </c>
    </row>
    <row r="6" spans="1:5" ht="18">
      <c r="A6" s="176" t="s">
        <v>75</v>
      </c>
      <c r="B6" s="177">
        <f>'Federal Assistance'!E15</f>
        <v>508930</v>
      </c>
      <c r="C6" s="178">
        <f>'State Assistance'!E15</f>
        <v>0</v>
      </c>
      <c r="D6" s="179">
        <f t="shared" si="0"/>
        <v>508930</v>
      </c>
      <c r="E6" s="180">
        <f>D6/($D26)</f>
        <v>5.2157154708196065E-4</v>
      </c>
    </row>
    <row r="7" spans="1:5" ht="18">
      <c r="A7" s="176" t="s">
        <v>76</v>
      </c>
      <c r="B7" s="177">
        <f>'Federal Assistance'!F15</f>
        <v>0</v>
      </c>
      <c r="C7" s="181"/>
      <c r="D7" s="182">
        <f t="shared" si="0"/>
        <v>0</v>
      </c>
      <c r="E7" s="180">
        <f>D7/($D26)</f>
        <v>0</v>
      </c>
    </row>
    <row r="8" spans="1:5" ht="24">
      <c r="A8" s="183" t="s">
        <v>65</v>
      </c>
      <c r="B8" s="184">
        <f>IF(SUM(B9:B21)='Federal Non-Assistance'!B15,'Federal Non-Assistance'!B15,"ERROR")</f>
        <v>351979966</v>
      </c>
      <c r="C8" s="185">
        <f>IF(SUM(C9:C21)='State Non-Assistance'!B15,'State Non-Assistance'!B15,"ERROR")</f>
        <v>278008754</v>
      </c>
      <c r="D8" s="186">
        <f>B8+C8</f>
        <v>629988720</v>
      </c>
      <c r="E8" s="187">
        <f>D8/($D26)</f>
        <v>0.64563730048254986</v>
      </c>
    </row>
    <row r="9" spans="1:5" ht="18">
      <c r="A9" s="176" t="s">
        <v>78</v>
      </c>
      <c r="B9" s="188">
        <f>'Federal Non-Assistance'!C15</f>
        <v>58739434</v>
      </c>
      <c r="C9" s="189">
        <f>'State Non-Assistance'!C15</f>
        <v>0</v>
      </c>
      <c r="D9" s="179">
        <f t="shared" ref="D9:D21" si="1">B9+C9</f>
        <v>58739434</v>
      </c>
      <c r="E9" s="180">
        <f>D9/($D26)</f>
        <v>6.0198489902538108E-2</v>
      </c>
    </row>
    <row r="10" spans="1:5">
      <c r="A10" s="176" t="s">
        <v>63</v>
      </c>
      <c r="B10" s="188">
        <f>'Federal Non-Assistance'!D15</f>
        <v>84570436</v>
      </c>
      <c r="C10" s="189">
        <f>'State Non-Assistance'!D15</f>
        <v>128925050</v>
      </c>
      <c r="D10" s="179">
        <f t="shared" si="1"/>
        <v>213495486</v>
      </c>
      <c r="E10" s="180">
        <f>D10/($D26)</f>
        <v>0.21879859888007203</v>
      </c>
    </row>
    <row r="11" spans="1:5">
      <c r="A11" s="176" t="s">
        <v>64</v>
      </c>
      <c r="B11" s="188">
        <f>'Federal Non-Assistance'!E15</f>
        <v>3942702</v>
      </c>
      <c r="C11" s="189">
        <f>'State Non-Assistance'!E15</f>
        <v>0</v>
      </c>
      <c r="D11" s="179">
        <f t="shared" si="1"/>
        <v>3942702</v>
      </c>
      <c r="E11" s="180">
        <f>D11/($D26)</f>
        <v>4.040636594076082E-3</v>
      </c>
    </row>
    <row r="12" spans="1:5" ht="18">
      <c r="A12" s="176" t="s">
        <v>79</v>
      </c>
      <c r="B12" s="188">
        <f>'Federal Non-Assistance'!F15</f>
        <v>0</v>
      </c>
      <c r="C12" s="189">
        <f>'State Non-Assistance'!F15</f>
        <v>0</v>
      </c>
      <c r="D12" s="179">
        <f t="shared" si="1"/>
        <v>0</v>
      </c>
      <c r="E12" s="180">
        <f>D12/($D26)</f>
        <v>0</v>
      </c>
    </row>
    <row r="13" spans="1:5">
      <c r="A13" s="176" t="s">
        <v>67</v>
      </c>
      <c r="B13" s="188">
        <f>'Federal Non-Assistance'!G15</f>
        <v>0</v>
      </c>
      <c r="C13" s="189">
        <f>'State Non-Assistance'!G15</f>
        <v>0</v>
      </c>
      <c r="D13" s="179">
        <f t="shared" si="1"/>
        <v>0</v>
      </c>
      <c r="E13" s="180">
        <f>D13/($D26)</f>
        <v>0</v>
      </c>
    </row>
    <row r="14" spans="1:5" ht="18">
      <c r="A14" s="176" t="s">
        <v>80</v>
      </c>
      <c r="B14" s="188">
        <f>'Federal Non-Assistance'!H15</f>
        <v>0</v>
      </c>
      <c r="C14" s="189">
        <f>'State Non-Assistance'!H15</f>
        <v>0</v>
      </c>
      <c r="D14" s="179">
        <f t="shared" si="1"/>
        <v>0</v>
      </c>
      <c r="E14" s="180">
        <f>D14/($D26)</f>
        <v>0</v>
      </c>
    </row>
    <row r="15" spans="1:5" ht="18">
      <c r="A15" s="176" t="s">
        <v>81</v>
      </c>
      <c r="B15" s="188">
        <f>'Federal Non-Assistance'!I15</f>
        <v>790723</v>
      </c>
      <c r="C15" s="189">
        <f>'State Non-Assistance'!I15</f>
        <v>0</v>
      </c>
      <c r="D15" s="179">
        <f t="shared" si="1"/>
        <v>790723</v>
      </c>
      <c r="E15" s="180">
        <f>D15/($D26)</f>
        <v>8.1036413342363222E-4</v>
      </c>
    </row>
    <row r="16" spans="1:5" ht="18">
      <c r="A16" s="176" t="s">
        <v>82</v>
      </c>
      <c r="B16" s="188">
        <f>'Federal Non-Assistance'!J15</f>
        <v>1445189</v>
      </c>
      <c r="C16" s="189">
        <f>'State Non-Assistance'!J15</f>
        <v>3600000</v>
      </c>
      <c r="D16" s="179">
        <f t="shared" si="1"/>
        <v>5045189</v>
      </c>
      <c r="E16" s="180">
        <f>D16/($D26)</f>
        <v>5.1705087773385137E-3</v>
      </c>
    </row>
    <row r="17" spans="1:5" ht="27">
      <c r="A17" s="176" t="s">
        <v>110</v>
      </c>
      <c r="B17" s="188">
        <f>'Federal Non-Assistance'!K15</f>
        <v>0</v>
      </c>
      <c r="C17" s="189">
        <f>'State Non-Assistance'!K15</f>
        <v>0</v>
      </c>
      <c r="D17" s="179">
        <f t="shared" si="1"/>
        <v>0</v>
      </c>
      <c r="E17" s="180">
        <f>D17/($D26)</f>
        <v>0</v>
      </c>
    </row>
    <row r="18" spans="1:5">
      <c r="A18" s="176" t="s">
        <v>88</v>
      </c>
      <c r="B18" s="188">
        <f>'Federal Non-Assistance'!L15</f>
        <v>15302786</v>
      </c>
      <c r="C18" s="189">
        <f>'State Non-Assistance'!L15</f>
        <v>10948700</v>
      </c>
      <c r="D18" s="179">
        <f t="shared" si="1"/>
        <v>26251486</v>
      </c>
      <c r="E18" s="180">
        <f>D18/($D26)</f>
        <v>2.6903558772759378E-2</v>
      </c>
    </row>
    <row r="19" spans="1:5">
      <c r="A19" s="176" t="s">
        <v>68</v>
      </c>
      <c r="B19" s="188">
        <f>'Federal Non-Assistance'!M15</f>
        <v>1713261</v>
      </c>
      <c r="C19" s="189">
        <f>'State Non-Assistance'!M15</f>
        <v>4289693</v>
      </c>
      <c r="D19" s="179">
        <f t="shared" si="1"/>
        <v>6002954</v>
      </c>
      <c r="E19" s="180">
        <f>D19/($D26)</f>
        <v>6.1520641440705867E-3</v>
      </c>
    </row>
    <row r="20" spans="1:5" ht="18">
      <c r="A20" s="176" t="s">
        <v>111</v>
      </c>
      <c r="B20" s="188">
        <f>'Federal Non-Assistance'!N15</f>
        <v>0</v>
      </c>
      <c r="C20" s="190"/>
      <c r="D20" s="179">
        <f t="shared" si="1"/>
        <v>0</v>
      </c>
      <c r="E20" s="180">
        <f>D20/($D26)</f>
        <v>0</v>
      </c>
    </row>
    <row r="21" spans="1:5">
      <c r="A21" s="176" t="s">
        <v>69</v>
      </c>
      <c r="B21" s="188">
        <f>'Federal Non-Assistance'!O15</f>
        <v>185475435</v>
      </c>
      <c r="C21" s="189">
        <f>'State Non-Assistance'!O15</f>
        <v>130245311</v>
      </c>
      <c r="D21" s="182">
        <f t="shared" si="1"/>
        <v>315720746</v>
      </c>
      <c r="E21" s="180">
        <f>D21/($D26)</f>
        <v>0.32356307927827155</v>
      </c>
    </row>
    <row r="22" spans="1:5" ht="39" thickBot="1">
      <c r="A22" s="191" t="s">
        <v>0</v>
      </c>
      <c r="B22" s="192">
        <f>B3+B8</f>
        <v>398292553</v>
      </c>
      <c r="C22" s="192">
        <f>C3+C8</f>
        <v>415489668</v>
      </c>
      <c r="D22" s="192">
        <f>B22+C22</f>
        <v>813782221</v>
      </c>
      <c r="E22" s="194">
        <f>D22/($D26)</f>
        <v>0.83399613305319786</v>
      </c>
    </row>
    <row r="23" spans="1:5" ht="36">
      <c r="A23" s="183" t="s">
        <v>112</v>
      </c>
      <c r="B23" s="195">
        <f>'Summary Federal Funds'!E15</f>
        <v>105948598</v>
      </c>
      <c r="C23" s="451"/>
      <c r="D23" s="186">
        <f>B23</f>
        <v>105948598</v>
      </c>
      <c r="E23" s="175">
        <f>D23/($D26)</f>
        <v>0.10858030410866862</v>
      </c>
    </row>
    <row r="24" spans="1:5" ht="36">
      <c r="A24" s="183" t="s">
        <v>113</v>
      </c>
      <c r="B24" s="197">
        <f>'Summary Federal Funds'!F15</f>
        <v>56031764</v>
      </c>
      <c r="C24" s="451"/>
      <c r="D24" s="186">
        <f>B24</f>
        <v>56031764</v>
      </c>
      <c r="E24" s="187">
        <f>D24/($D26)</f>
        <v>5.7423562838133546E-2</v>
      </c>
    </row>
    <row r="25" spans="1:5" ht="39" customHeight="1" thickBot="1">
      <c r="A25" s="199" t="s">
        <v>114</v>
      </c>
      <c r="B25" s="200">
        <f>B23+B24</f>
        <v>161980362</v>
      </c>
      <c r="C25" s="452"/>
      <c r="D25" s="200">
        <f>B25</f>
        <v>161980362</v>
      </c>
      <c r="E25" s="202">
        <f>D25/($D26)</f>
        <v>0.16600386694680216</v>
      </c>
    </row>
    <row r="26" spans="1:5" ht="33" thickTop="1" thickBot="1">
      <c r="A26" s="203" t="s">
        <v>115</v>
      </c>
      <c r="B26" s="204">
        <f>B22+B25</f>
        <v>560272915</v>
      </c>
      <c r="C26" s="204">
        <f>C22</f>
        <v>415489668</v>
      </c>
      <c r="D26" s="204">
        <f>B26+C26</f>
        <v>975762583</v>
      </c>
      <c r="E26" s="206">
        <f>IF(D26/($D26)=SUM(E25,E22),SUM(E22,E25),"ERROR")</f>
        <v>1</v>
      </c>
    </row>
    <row r="27" spans="1:5" ht="32.25" thickBot="1">
      <c r="A27" s="207" t="s">
        <v>94</v>
      </c>
      <c r="B27" s="208">
        <f>'Summary Federal Funds'!I15</f>
        <v>49111149</v>
      </c>
      <c r="C27" s="454"/>
      <c r="D27" s="208">
        <f>B27</f>
        <v>49111149</v>
      </c>
      <c r="E27" s="210"/>
    </row>
    <row r="28" spans="1:5" ht="31.5">
      <c r="A28" s="211" t="s">
        <v>95</v>
      </c>
      <c r="B28" s="212">
        <f>'Summary Federal Funds'!J15</f>
        <v>87466822</v>
      </c>
      <c r="C28" s="213"/>
      <c r="D28" s="212">
        <f>B28</f>
        <v>87466822</v>
      </c>
      <c r="E28" s="214"/>
    </row>
  </sheetData>
  <mergeCells count="1">
    <mergeCell ref="A1:E1"/>
  </mergeCells>
  <pageMargins left="0.7" right="0.7" top="0.75" bottom="0.75" header="0.3" footer="0.3"/>
  <pageSetup scale="79" orientation="landscape" r:id="rId1"/>
</worksheet>
</file>

<file path=xl/worksheets/sheet37.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251</v>
      </c>
      <c r="B1" s="524"/>
      <c r="C1" s="524"/>
      <c r="D1" s="524"/>
      <c r="E1" s="584"/>
    </row>
    <row r="2" spans="1:5" ht="31.5" thickBot="1">
      <c r="A2" s="167" t="s">
        <v>105</v>
      </c>
      <c r="B2" s="168" t="s">
        <v>106</v>
      </c>
      <c r="C2" s="169" t="s">
        <v>107</v>
      </c>
      <c r="D2" s="170" t="s">
        <v>108</v>
      </c>
      <c r="E2" s="171" t="s">
        <v>109</v>
      </c>
    </row>
    <row r="3" spans="1:5" ht="24">
      <c r="A3" s="172" t="s">
        <v>74</v>
      </c>
      <c r="B3" s="173">
        <f>IF(SUM(B4:B7)='Federal Assistance'!B16,'Federal Assistance'!B16,"ERROR")</f>
        <v>51215589</v>
      </c>
      <c r="C3" s="173">
        <f>IF(SUM(C4:C6)='State Assistance'!B16,'State Assistance'!B16,"ERROR")</f>
        <v>25639076</v>
      </c>
      <c r="D3" s="174">
        <f>B3+C3</f>
        <v>76854665</v>
      </c>
      <c r="E3" s="175">
        <f>D3/($D26)</f>
        <v>0.14703977434336629</v>
      </c>
    </row>
    <row r="4" spans="1:5">
      <c r="A4" s="176" t="s">
        <v>62</v>
      </c>
      <c r="B4" s="177">
        <f>'Federal Assistance'!C16</f>
        <v>41558502</v>
      </c>
      <c r="C4" s="178">
        <f>'State Assistance'!C16</f>
        <v>2329497</v>
      </c>
      <c r="D4" s="179">
        <f>B4+C4</f>
        <v>43887999</v>
      </c>
      <c r="E4" s="180">
        <f>D4/($D26)</f>
        <v>8.3967335871438453E-2</v>
      </c>
    </row>
    <row r="5" spans="1:5">
      <c r="A5" s="176" t="s">
        <v>63</v>
      </c>
      <c r="B5" s="177">
        <f>'Federal Assistance'!D16</f>
        <v>0</v>
      </c>
      <c r="C5" s="178">
        <f>'State Assistance'!D16</f>
        <v>23309579</v>
      </c>
      <c r="D5" s="179">
        <f t="shared" ref="D5:D7" si="0">B5+C5</f>
        <v>23309579</v>
      </c>
      <c r="E5" s="180">
        <f>D5/($D26)</f>
        <v>4.4596320030786292E-2</v>
      </c>
    </row>
    <row r="6" spans="1:5" ht="18">
      <c r="A6" s="176" t="s">
        <v>75</v>
      </c>
      <c r="B6" s="177">
        <f>'Federal Assistance'!E16</f>
        <v>9657087</v>
      </c>
      <c r="C6" s="178">
        <f>'State Assistance'!E16</f>
        <v>0</v>
      </c>
      <c r="D6" s="179">
        <f t="shared" si="0"/>
        <v>9657087</v>
      </c>
      <c r="E6" s="180">
        <f>D6/($D26)</f>
        <v>1.8476118441141554E-2</v>
      </c>
    </row>
    <row r="7" spans="1:5" ht="18">
      <c r="A7" s="176" t="s">
        <v>76</v>
      </c>
      <c r="B7" s="177">
        <f>'Federal Assistance'!F16</f>
        <v>0</v>
      </c>
      <c r="C7" s="181"/>
      <c r="D7" s="182">
        <f t="shared" si="0"/>
        <v>0</v>
      </c>
      <c r="E7" s="180">
        <f>D7/($D26)</f>
        <v>0</v>
      </c>
    </row>
    <row r="8" spans="1:5" ht="24">
      <c r="A8" s="183" t="s">
        <v>65</v>
      </c>
      <c r="B8" s="184">
        <f>IF(SUM(B9:B21)='Federal Non-Assistance'!B16,'Federal Non-Assistance'!B16,"ERROR")</f>
        <v>298095311</v>
      </c>
      <c r="C8" s="185">
        <f>IF(SUM(C9:C21)='State Non-Assistance'!B16,'State Non-Assistance'!B16,"ERROR")</f>
        <v>147729451</v>
      </c>
      <c r="D8" s="186">
        <f>B8+C8</f>
        <v>445824762</v>
      </c>
      <c r="E8" s="187">
        <f>D8/($D26)</f>
        <v>0.85296022565663365</v>
      </c>
    </row>
    <row r="9" spans="1:5" ht="18">
      <c r="A9" s="176" t="s">
        <v>78</v>
      </c>
      <c r="B9" s="188">
        <f>'Federal Non-Assistance'!C16</f>
        <v>19674214</v>
      </c>
      <c r="C9" s="189">
        <f>'State Non-Assistance'!C16</f>
        <v>1043266</v>
      </c>
      <c r="D9" s="179">
        <f t="shared" ref="D9:D21" si="1">B9+C9</f>
        <v>20717480</v>
      </c>
      <c r="E9" s="180">
        <f>D9/($D26)</f>
        <v>3.9637068018749472E-2</v>
      </c>
    </row>
    <row r="10" spans="1:5">
      <c r="A10" s="176" t="s">
        <v>63</v>
      </c>
      <c r="B10" s="188">
        <f>'Federal Non-Assistance'!D16</f>
        <v>0</v>
      </c>
      <c r="C10" s="189">
        <f>'State Non-Assistance'!D16</f>
        <v>0</v>
      </c>
      <c r="D10" s="179">
        <f t="shared" si="1"/>
        <v>0</v>
      </c>
      <c r="E10" s="180">
        <f>D10/($D26)</f>
        <v>0</v>
      </c>
    </row>
    <row r="11" spans="1:5">
      <c r="A11" s="176" t="s">
        <v>64</v>
      </c>
      <c r="B11" s="188">
        <f>'Federal Non-Assistance'!E16</f>
        <v>0</v>
      </c>
      <c r="C11" s="189">
        <f>'State Non-Assistance'!E16</f>
        <v>1256129</v>
      </c>
      <c r="D11" s="179">
        <f t="shared" si="1"/>
        <v>1256129</v>
      </c>
      <c r="E11" s="180">
        <f>D11/($D26)</f>
        <v>2.4032493630173051E-3</v>
      </c>
    </row>
    <row r="12" spans="1:5" ht="18">
      <c r="A12" s="176" t="s">
        <v>79</v>
      </c>
      <c r="B12" s="188">
        <f>'Federal Non-Assistance'!F16</f>
        <v>0</v>
      </c>
      <c r="C12" s="189">
        <f>'State Non-Assistance'!F16</f>
        <v>0</v>
      </c>
      <c r="D12" s="179">
        <f t="shared" si="1"/>
        <v>0</v>
      </c>
      <c r="E12" s="180">
        <f>D12/($D26)</f>
        <v>0</v>
      </c>
    </row>
    <row r="13" spans="1:5">
      <c r="A13" s="176" t="s">
        <v>67</v>
      </c>
      <c r="B13" s="188">
        <f>'Federal Non-Assistance'!G16</f>
        <v>0</v>
      </c>
      <c r="C13" s="189">
        <f>'State Non-Assistance'!G16</f>
        <v>0</v>
      </c>
      <c r="D13" s="179">
        <f t="shared" si="1"/>
        <v>0</v>
      </c>
      <c r="E13" s="180">
        <f>D13/($D26)</f>
        <v>0</v>
      </c>
    </row>
    <row r="14" spans="1:5" ht="18">
      <c r="A14" s="176" t="s">
        <v>80</v>
      </c>
      <c r="B14" s="188">
        <f>'Federal Non-Assistance'!H16</f>
        <v>0</v>
      </c>
      <c r="C14" s="189">
        <f>'State Non-Assistance'!H16</f>
        <v>0</v>
      </c>
      <c r="D14" s="179">
        <f t="shared" si="1"/>
        <v>0</v>
      </c>
      <c r="E14" s="180">
        <f>D14/($D26)</f>
        <v>0</v>
      </c>
    </row>
    <row r="15" spans="1:5" ht="18">
      <c r="A15" s="176" t="s">
        <v>81</v>
      </c>
      <c r="B15" s="188">
        <f>'Federal Non-Assistance'!I16</f>
        <v>0</v>
      </c>
      <c r="C15" s="189">
        <f>'State Non-Assistance'!I16</f>
        <v>0</v>
      </c>
      <c r="D15" s="179">
        <f t="shared" si="1"/>
        <v>0</v>
      </c>
      <c r="E15" s="180">
        <f>D15/($D26)</f>
        <v>0</v>
      </c>
    </row>
    <row r="16" spans="1:5" ht="18">
      <c r="A16" s="176" t="s">
        <v>82</v>
      </c>
      <c r="B16" s="188">
        <f>'Federal Non-Assistance'!J16</f>
        <v>14665547</v>
      </c>
      <c r="C16" s="189">
        <f>'State Non-Assistance'!J16</f>
        <v>0</v>
      </c>
      <c r="D16" s="179">
        <f t="shared" si="1"/>
        <v>14665547</v>
      </c>
      <c r="E16" s="180">
        <f>D16/($D26)</f>
        <v>2.8058397255417516E-2</v>
      </c>
    </row>
    <row r="17" spans="1:5" ht="27">
      <c r="A17" s="176" t="s">
        <v>110</v>
      </c>
      <c r="B17" s="188">
        <f>'Federal Non-Assistance'!K16</f>
        <v>11391395</v>
      </c>
      <c r="C17" s="189">
        <f>'State Non-Assistance'!K16</f>
        <v>991219</v>
      </c>
      <c r="D17" s="179">
        <f t="shared" si="1"/>
        <v>12382614</v>
      </c>
      <c r="E17" s="180">
        <f>D17/($D26)</f>
        <v>2.3690647384137429E-2</v>
      </c>
    </row>
    <row r="18" spans="1:5">
      <c r="A18" s="176" t="s">
        <v>88</v>
      </c>
      <c r="B18" s="188">
        <f>'Federal Non-Assistance'!L16</f>
        <v>19850210</v>
      </c>
      <c r="C18" s="189">
        <f>'State Non-Assistance'!L16</f>
        <v>3188006</v>
      </c>
      <c r="D18" s="179">
        <f t="shared" si="1"/>
        <v>23038216</v>
      </c>
      <c r="E18" s="180">
        <f>D18/($D26)</f>
        <v>4.4077143292651541E-2</v>
      </c>
    </row>
    <row r="19" spans="1:5">
      <c r="A19" s="176" t="s">
        <v>68</v>
      </c>
      <c r="B19" s="188">
        <f>'Federal Non-Assistance'!M16</f>
        <v>593449</v>
      </c>
      <c r="C19" s="189">
        <f>'State Non-Assistance'!M16</f>
        <v>292233</v>
      </c>
      <c r="D19" s="179">
        <f t="shared" si="1"/>
        <v>885682</v>
      </c>
      <c r="E19" s="180">
        <f>D19/($D26)</f>
        <v>1.6945032734184888E-3</v>
      </c>
    </row>
    <row r="20" spans="1:5" ht="18">
      <c r="A20" s="176" t="s">
        <v>111</v>
      </c>
      <c r="B20" s="188">
        <f>'Federal Non-Assistance'!N16</f>
        <v>29921794</v>
      </c>
      <c r="C20" s="190"/>
      <c r="D20" s="179">
        <f t="shared" si="1"/>
        <v>29921794</v>
      </c>
      <c r="E20" s="180">
        <f>D20/($D26)</f>
        <v>5.7246932736076485E-2</v>
      </c>
    </row>
    <row r="21" spans="1:5">
      <c r="A21" s="176" t="s">
        <v>69</v>
      </c>
      <c r="B21" s="188">
        <f>'Federal Non-Assistance'!O16</f>
        <v>201998702</v>
      </c>
      <c r="C21" s="189">
        <f>'State Non-Assistance'!O16</f>
        <v>140958598</v>
      </c>
      <c r="D21" s="179">
        <f t="shared" si="1"/>
        <v>342957300</v>
      </c>
      <c r="E21" s="180">
        <f>D21/($D26)</f>
        <v>0.65615228433316541</v>
      </c>
    </row>
    <row r="22" spans="1:5" ht="39" thickBot="1">
      <c r="A22" s="191" t="s">
        <v>0</v>
      </c>
      <c r="B22" s="192">
        <f>B3+B8</f>
        <v>349310900</v>
      </c>
      <c r="C22" s="192">
        <f>C3+C8</f>
        <v>173368527</v>
      </c>
      <c r="D22" s="192">
        <f>B22+C22</f>
        <v>522679427</v>
      </c>
      <c r="E22" s="194">
        <f>D22/($D26)</f>
        <v>1</v>
      </c>
    </row>
    <row r="23" spans="1:5" ht="36">
      <c r="A23" s="183" t="s">
        <v>112</v>
      </c>
      <c r="B23" s="195">
        <f>'Summary Federal Funds'!E16</f>
        <v>0</v>
      </c>
      <c r="C23" s="451"/>
      <c r="D23" s="186">
        <f>B23</f>
        <v>0</v>
      </c>
      <c r="E23" s="175">
        <f>D23/($D26)</f>
        <v>0</v>
      </c>
    </row>
    <row r="24" spans="1:5" ht="36">
      <c r="A24" s="183" t="s">
        <v>113</v>
      </c>
      <c r="B24" s="197">
        <f>'Summary Federal Funds'!F16</f>
        <v>0</v>
      </c>
      <c r="C24" s="451"/>
      <c r="D24" s="186">
        <f>B24</f>
        <v>0</v>
      </c>
      <c r="E24" s="187">
        <f>D24/($D26)</f>
        <v>0</v>
      </c>
    </row>
    <row r="25" spans="1:5" ht="39" customHeight="1" thickBot="1">
      <c r="A25" s="199" t="s">
        <v>114</v>
      </c>
      <c r="B25" s="200">
        <f>B23+B24</f>
        <v>0</v>
      </c>
      <c r="C25" s="452"/>
      <c r="D25" s="200">
        <f>B25</f>
        <v>0</v>
      </c>
      <c r="E25" s="202">
        <f>D25/($D26)</f>
        <v>0</v>
      </c>
    </row>
    <row r="26" spans="1:5" ht="33" thickTop="1" thickBot="1">
      <c r="A26" s="203" t="s">
        <v>115</v>
      </c>
      <c r="B26" s="204">
        <f>B22+B25</f>
        <v>349310900</v>
      </c>
      <c r="C26" s="204">
        <f>C22</f>
        <v>173368527</v>
      </c>
      <c r="D26" s="204">
        <f>B26+C26</f>
        <v>522679427</v>
      </c>
      <c r="E26" s="206">
        <f>IF(D26/($D26)=SUM(E25,E22),SUM(E22,E25),"ERROR")</f>
        <v>1</v>
      </c>
    </row>
    <row r="27" spans="1:5" ht="32.25" thickBot="1">
      <c r="A27" s="207" t="s">
        <v>94</v>
      </c>
      <c r="B27" s="208">
        <f>'Summary Federal Funds'!I16</f>
        <v>34984544</v>
      </c>
      <c r="C27" s="454"/>
      <c r="D27" s="208">
        <f>B27</f>
        <v>34984544</v>
      </c>
      <c r="E27" s="210"/>
    </row>
    <row r="28" spans="1:5" ht="31.5">
      <c r="A28" s="211" t="s">
        <v>95</v>
      </c>
      <c r="B28" s="212">
        <f>'Summary Federal Funds'!J16</f>
        <v>54056338</v>
      </c>
      <c r="C28" s="213"/>
      <c r="D28" s="212">
        <f>B28</f>
        <v>54056338</v>
      </c>
      <c r="E28" s="214"/>
    </row>
  </sheetData>
  <mergeCells count="1">
    <mergeCell ref="A1:E1"/>
  </mergeCells>
  <pageMargins left="0.7" right="0.7" top="0.75" bottom="0.75" header="0.3" footer="0.3"/>
  <pageSetup scale="79" orientation="landscape" r:id="rId1"/>
</worksheet>
</file>

<file path=xl/worksheets/sheet38.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252</v>
      </c>
      <c r="B1" s="524"/>
      <c r="C1" s="524"/>
      <c r="D1" s="524"/>
      <c r="E1" s="584"/>
    </row>
    <row r="2" spans="1:5" ht="31.5" thickBot="1">
      <c r="A2" s="167" t="s">
        <v>105</v>
      </c>
      <c r="B2" s="168" t="s">
        <v>106</v>
      </c>
      <c r="C2" s="169" t="s">
        <v>107</v>
      </c>
      <c r="D2" s="170" t="s">
        <v>108</v>
      </c>
      <c r="E2" s="171" t="s">
        <v>109</v>
      </c>
    </row>
    <row r="3" spans="1:5" ht="24">
      <c r="A3" s="172" t="s">
        <v>74</v>
      </c>
      <c r="B3" s="173">
        <f>IF(SUM(B4:B7)='Federal Assistance'!B17,'Federal Assistance'!B17,"ERROR")</f>
        <v>38186970</v>
      </c>
      <c r="C3" s="173">
        <f>IF(SUM(C4:C6)='State Assistance'!B17,'State Assistance'!B17,"ERROR")</f>
        <v>32378660</v>
      </c>
      <c r="D3" s="174">
        <f>B3+C3</f>
        <v>70565630</v>
      </c>
      <c r="E3" s="175">
        <f>D3/($D26)</f>
        <v>0.26428058168488738</v>
      </c>
    </row>
    <row r="4" spans="1:5">
      <c r="A4" s="176" t="s">
        <v>62</v>
      </c>
      <c r="B4" s="177">
        <f>'Federal Assistance'!C17</f>
        <v>37449708</v>
      </c>
      <c r="C4" s="178">
        <f>'State Assistance'!C17</f>
        <v>31788520</v>
      </c>
      <c r="D4" s="179">
        <f>B4+C4</f>
        <v>69238228</v>
      </c>
      <c r="E4" s="180">
        <f>D4/($D26)</f>
        <v>0.25930922987112648</v>
      </c>
    </row>
    <row r="5" spans="1:5">
      <c r="A5" s="176" t="s">
        <v>63</v>
      </c>
      <c r="B5" s="177">
        <f>'Federal Assistance'!D17</f>
        <v>0</v>
      </c>
      <c r="C5" s="178">
        <f>'State Assistance'!D17</f>
        <v>0</v>
      </c>
      <c r="D5" s="179">
        <f t="shared" ref="D5:D7" si="0">B5+C5</f>
        <v>0</v>
      </c>
      <c r="E5" s="180">
        <f>D5/($D26)</f>
        <v>0</v>
      </c>
    </row>
    <row r="6" spans="1:5" ht="18">
      <c r="A6" s="176" t="s">
        <v>75</v>
      </c>
      <c r="B6" s="177">
        <f>'Federal Assistance'!E17</f>
        <v>737262</v>
      </c>
      <c r="C6" s="178">
        <f>'State Assistance'!E17</f>
        <v>590140</v>
      </c>
      <c r="D6" s="179">
        <f t="shared" si="0"/>
        <v>1327402</v>
      </c>
      <c r="E6" s="180">
        <f>D6/($D26)</f>
        <v>4.9713518137609325E-3</v>
      </c>
    </row>
    <row r="7" spans="1:5" ht="18">
      <c r="A7" s="176" t="s">
        <v>76</v>
      </c>
      <c r="B7" s="177">
        <f>'Federal Assistance'!F17</f>
        <v>0</v>
      </c>
      <c r="C7" s="181"/>
      <c r="D7" s="182">
        <f t="shared" si="0"/>
        <v>0</v>
      </c>
      <c r="E7" s="180">
        <f>D7/($D26)</f>
        <v>0</v>
      </c>
    </row>
    <row r="8" spans="1:5" ht="24">
      <c r="A8" s="183" t="s">
        <v>65</v>
      </c>
      <c r="B8" s="184">
        <f>IF(SUM(B9:B21)='Federal Non-Assistance'!B17,'Federal Non-Assistance'!B17,"ERROR")</f>
        <v>21088232</v>
      </c>
      <c r="C8" s="185">
        <f>IF(SUM(C9:C21)='State Non-Assistance'!B17,'State Non-Assistance'!B17,"ERROR")</f>
        <v>150466410</v>
      </c>
      <c r="D8" s="186">
        <f>B8+C8</f>
        <v>171554642</v>
      </c>
      <c r="E8" s="187">
        <f>D8/($D26)</f>
        <v>0.64250203078329515</v>
      </c>
    </row>
    <row r="9" spans="1:5" ht="18">
      <c r="A9" s="176" t="s">
        <v>78</v>
      </c>
      <c r="B9" s="188">
        <f>'Federal Non-Assistance'!C17</f>
        <v>3690785</v>
      </c>
      <c r="C9" s="189">
        <f>'State Non-Assistance'!C17</f>
        <v>89904392</v>
      </c>
      <c r="D9" s="182">
        <f t="shared" ref="D9:D21" si="1">B9+C9</f>
        <v>93595177</v>
      </c>
      <c r="E9" s="180">
        <f>D9/($D26)</f>
        <v>0.35053024851418452</v>
      </c>
    </row>
    <row r="10" spans="1:5">
      <c r="A10" s="176" t="s">
        <v>63</v>
      </c>
      <c r="B10" s="188">
        <f>'Federal Non-Assistance'!D17</f>
        <v>0</v>
      </c>
      <c r="C10" s="189">
        <f>'State Non-Assistance'!D17</f>
        <v>10294518</v>
      </c>
      <c r="D10" s="179">
        <f t="shared" si="1"/>
        <v>10294518</v>
      </c>
      <c r="E10" s="180">
        <f>D10/($D26)</f>
        <v>3.855476391559947E-2</v>
      </c>
    </row>
    <row r="11" spans="1:5">
      <c r="A11" s="176" t="s">
        <v>64</v>
      </c>
      <c r="B11" s="188">
        <f>'Federal Non-Assistance'!E17</f>
        <v>1034279</v>
      </c>
      <c r="C11" s="189">
        <f>'State Non-Assistance'!E17</f>
        <v>1133591</v>
      </c>
      <c r="D11" s="179">
        <f t="shared" si="1"/>
        <v>2167870</v>
      </c>
      <c r="E11" s="180">
        <f>D11/($D26)</f>
        <v>8.1190509404821705E-3</v>
      </c>
    </row>
    <row r="12" spans="1:5" ht="18">
      <c r="A12" s="176" t="s">
        <v>79</v>
      </c>
      <c r="B12" s="188">
        <f>'Federal Non-Assistance'!F17</f>
        <v>0</v>
      </c>
      <c r="C12" s="189">
        <f>'State Non-Assistance'!F17</f>
        <v>0</v>
      </c>
      <c r="D12" s="179">
        <f t="shared" si="1"/>
        <v>0</v>
      </c>
      <c r="E12" s="180">
        <f>D12/($D26)</f>
        <v>0</v>
      </c>
    </row>
    <row r="13" spans="1:5">
      <c r="A13" s="176" t="s">
        <v>67</v>
      </c>
      <c r="B13" s="188">
        <f>'Federal Non-Assistance'!G17</f>
        <v>0</v>
      </c>
      <c r="C13" s="189">
        <f>'State Non-Assistance'!G17</f>
        <v>0</v>
      </c>
      <c r="D13" s="179">
        <f t="shared" si="1"/>
        <v>0</v>
      </c>
      <c r="E13" s="180">
        <f>D13/($D26)</f>
        <v>0</v>
      </c>
    </row>
    <row r="14" spans="1:5" ht="18">
      <c r="A14" s="176" t="s">
        <v>80</v>
      </c>
      <c r="B14" s="188">
        <f>'Federal Non-Assistance'!H17</f>
        <v>0</v>
      </c>
      <c r="C14" s="189">
        <f>'State Non-Assistance'!H17</f>
        <v>0</v>
      </c>
      <c r="D14" s="179">
        <f t="shared" si="1"/>
        <v>0</v>
      </c>
      <c r="E14" s="180">
        <f>D14/($D26)</f>
        <v>0</v>
      </c>
    </row>
    <row r="15" spans="1:5" ht="18">
      <c r="A15" s="176" t="s">
        <v>81</v>
      </c>
      <c r="B15" s="188">
        <f>'Federal Non-Assistance'!I17</f>
        <v>738072</v>
      </c>
      <c r="C15" s="189">
        <f>'State Non-Assistance'!I17</f>
        <v>5667448</v>
      </c>
      <c r="D15" s="179">
        <f t="shared" si="1"/>
        <v>6405520</v>
      </c>
      <c r="E15" s="180">
        <f>D15/($D26)</f>
        <v>2.3989788677493275E-2</v>
      </c>
    </row>
    <row r="16" spans="1:5" ht="18">
      <c r="A16" s="176" t="s">
        <v>82</v>
      </c>
      <c r="B16" s="188">
        <f>'Federal Non-Assistance'!J17</f>
        <v>6777862</v>
      </c>
      <c r="C16" s="189">
        <f>'State Non-Assistance'!J17</f>
        <v>5023888</v>
      </c>
      <c r="D16" s="179">
        <f t="shared" si="1"/>
        <v>11801750</v>
      </c>
      <c r="E16" s="180">
        <f>D16/($D26)</f>
        <v>4.4199610417984217E-2</v>
      </c>
    </row>
    <row r="17" spans="1:5" ht="27">
      <c r="A17" s="176" t="s">
        <v>110</v>
      </c>
      <c r="B17" s="188">
        <f>'Federal Non-Assistance'!K17</f>
        <v>0</v>
      </c>
      <c r="C17" s="189">
        <f>'State Non-Assistance'!K17</f>
        <v>1545160</v>
      </c>
      <c r="D17" s="179">
        <f t="shared" si="1"/>
        <v>1545160</v>
      </c>
      <c r="E17" s="180">
        <f>D17/($D26)</f>
        <v>5.7868934720234286E-3</v>
      </c>
    </row>
    <row r="18" spans="1:5">
      <c r="A18" s="176" t="s">
        <v>88</v>
      </c>
      <c r="B18" s="188">
        <f>'Federal Non-Assistance'!L17</f>
        <v>5894992</v>
      </c>
      <c r="C18" s="189">
        <f>'State Non-Assistance'!L17</f>
        <v>6299902</v>
      </c>
      <c r="D18" s="179">
        <f t="shared" si="1"/>
        <v>12194894</v>
      </c>
      <c r="E18" s="180">
        <f>D18/($D26)</f>
        <v>4.5672003210423306E-2</v>
      </c>
    </row>
    <row r="19" spans="1:5">
      <c r="A19" s="176" t="s">
        <v>68</v>
      </c>
      <c r="B19" s="188">
        <f>'Federal Non-Assistance'!M17</f>
        <v>2952242</v>
      </c>
      <c r="C19" s="189">
        <f>'State Non-Assistance'!M17</f>
        <v>574669</v>
      </c>
      <c r="D19" s="179">
        <f t="shared" si="1"/>
        <v>3526911</v>
      </c>
      <c r="E19" s="180">
        <f>D19/($D26)</f>
        <v>1.3208896322910004E-2</v>
      </c>
    </row>
    <row r="20" spans="1:5" ht="18">
      <c r="A20" s="176" t="s">
        <v>111</v>
      </c>
      <c r="B20" s="188">
        <f>'Federal Non-Assistance'!N17</f>
        <v>0</v>
      </c>
      <c r="C20" s="190"/>
      <c r="D20" s="179">
        <f t="shared" si="1"/>
        <v>0</v>
      </c>
      <c r="E20" s="180">
        <f>D20/($D26)</f>
        <v>0</v>
      </c>
    </row>
    <row r="21" spans="1:5">
      <c r="A21" s="176" t="s">
        <v>69</v>
      </c>
      <c r="B21" s="188">
        <f>'Federal Non-Assistance'!O17</f>
        <v>0</v>
      </c>
      <c r="C21" s="189">
        <f>'State Non-Assistance'!O17</f>
        <v>30022842</v>
      </c>
      <c r="D21" s="179">
        <f t="shared" si="1"/>
        <v>30022842</v>
      </c>
      <c r="E21" s="180">
        <f>D21/($D26)</f>
        <v>0.11244077531219474</v>
      </c>
    </row>
    <row r="22" spans="1:5" ht="39" thickBot="1">
      <c r="A22" s="191" t="s">
        <v>0</v>
      </c>
      <c r="B22" s="192">
        <f>B3+B8</f>
        <v>59275202</v>
      </c>
      <c r="C22" s="192">
        <f>C3+C8</f>
        <v>182845070</v>
      </c>
      <c r="D22" s="192">
        <f>B22+C22</f>
        <v>242120272</v>
      </c>
      <c r="E22" s="194">
        <f>D22/($D26)</f>
        <v>0.90678261246818248</v>
      </c>
    </row>
    <row r="23" spans="1:5" ht="36">
      <c r="A23" s="183" t="s">
        <v>112</v>
      </c>
      <c r="B23" s="195">
        <f>'Summary Federal Funds'!E17</f>
        <v>15000000</v>
      </c>
      <c r="C23" s="451"/>
      <c r="D23" s="186">
        <f>B23</f>
        <v>15000000</v>
      </c>
      <c r="E23" s="175">
        <f>D23/($D26)</f>
        <v>5.6177614020781939E-2</v>
      </c>
    </row>
    <row r="24" spans="1:5" ht="36">
      <c r="A24" s="183" t="s">
        <v>113</v>
      </c>
      <c r="B24" s="197">
        <f>'Summary Federal Funds'!F17</f>
        <v>9890000</v>
      </c>
      <c r="C24" s="451"/>
      <c r="D24" s="186">
        <f>B24</f>
        <v>9890000</v>
      </c>
      <c r="E24" s="187">
        <f>D24/($D26)</f>
        <v>3.7039773511035559E-2</v>
      </c>
    </row>
    <row r="25" spans="1:5" ht="39" customHeight="1" thickBot="1">
      <c r="A25" s="199" t="s">
        <v>114</v>
      </c>
      <c r="B25" s="200">
        <f>B23+B24</f>
        <v>24890000</v>
      </c>
      <c r="C25" s="452"/>
      <c r="D25" s="200">
        <f>B25</f>
        <v>24890000</v>
      </c>
      <c r="E25" s="202">
        <f>D25/($D26)</f>
        <v>9.3217387531817505E-2</v>
      </c>
    </row>
    <row r="26" spans="1:5" ht="33" thickTop="1" thickBot="1">
      <c r="A26" s="203" t="s">
        <v>115</v>
      </c>
      <c r="B26" s="204">
        <f>B22+B25</f>
        <v>84165202</v>
      </c>
      <c r="C26" s="204">
        <f>C22</f>
        <v>182845070</v>
      </c>
      <c r="D26" s="204">
        <f>B26+C26</f>
        <v>267010272</v>
      </c>
      <c r="E26" s="206">
        <f>IF(D26/($D26)=SUM(E25,E22),SUM(E22,E25),"ERROR")</f>
        <v>1</v>
      </c>
    </row>
    <row r="27" spans="1:5" ht="32.25" thickBot="1">
      <c r="A27" s="207" t="s">
        <v>94</v>
      </c>
      <c r="B27" s="208">
        <f>'Summary Federal Funds'!I17</f>
        <v>13224444</v>
      </c>
      <c r="C27" s="209"/>
      <c r="D27" s="208">
        <f>B27</f>
        <v>13224444</v>
      </c>
      <c r="E27" s="210"/>
    </row>
    <row r="28" spans="1:5" ht="31.5">
      <c r="A28" s="211" t="s">
        <v>95</v>
      </c>
      <c r="B28" s="212">
        <f>'Summary Federal Funds'!J17</f>
        <v>28803570</v>
      </c>
      <c r="C28" s="213"/>
      <c r="D28" s="212">
        <f>B28</f>
        <v>28803570</v>
      </c>
      <c r="E28" s="214"/>
    </row>
  </sheetData>
  <mergeCells count="1">
    <mergeCell ref="A1:E1"/>
  </mergeCells>
  <pageMargins left="0.7" right="0.7" top="0.75" bottom="0.75" header="0.3" footer="0.3"/>
  <pageSetup scale="79" orientation="landscape" r:id="rId1"/>
</worksheet>
</file>

<file path=xl/worksheets/sheet39.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253</v>
      </c>
      <c r="B1" s="524"/>
      <c r="C1" s="524"/>
      <c r="D1" s="524"/>
      <c r="E1" s="584"/>
    </row>
    <row r="2" spans="1:5" ht="31.5" thickBot="1">
      <c r="A2" s="167" t="s">
        <v>105</v>
      </c>
      <c r="B2" s="168" t="s">
        <v>106</v>
      </c>
      <c r="C2" s="169" t="s">
        <v>107</v>
      </c>
      <c r="D2" s="170" t="s">
        <v>108</v>
      </c>
      <c r="E2" s="171" t="s">
        <v>109</v>
      </c>
    </row>
    <row r="3" spans="1:5" ht="24">
      <c r="A3" s="172" t="s">
        <v>74</v>
      </c>
      <c r="B3" s="173">
        <f>IF(SUM(B4:B7)='Federal Assistance'!B18,'Federal Assistance'!B18,"ERROR")</f>
        <v>704857</v>
      </c>
      <c r="C3" s="173">
        <f>IF(SUM(C4:C6)='State Assistance'!B18,'State Assistance'!B18,"ERROR")</f>
        <v>6739443</v>
      </c>
      <c r="D3" s="174">
        <f>B3+C3</f>
        <v>7444300</v>
      </c>
      <c r="E3" s="175">
        <f>D3/($D26)</f>
        <v>0.17305375259750327</v>
      </c>
    </row>
    <row r="4" spans="1:5">
      <c r="A4" s="176" t="s">
        <v>62</v>
      </c>
      <c r="B4" s="177">
        <f>'Federal Assistance'!C18</f>
        <v>482039</v>
      </c>
      <c r="C4" s="178">
        <f>'State Assistance'!C18</f>
        <v>6739443</v>
      </c>
      <c r="D4" s="179">
        <f>B4+C4</f>
        <v>7221482</v>
      </c>
      <c r="E4" s="180">
        <f>D4/($D26)</f>
        <v>0.16787401896959059</v>
      </c>
    </row>
    <row r="5" spans="1:5">
      <c r="A5" s="176" t="s">
        <v>63</v>
      </c>
      <c r="B5" s="177">
        <f>'Federal Assistance'!D18</f>
        <v>102115</v>
      </c>
      <c r="C5" s="178">
        <f>'State Assistance'!D18</f>
        <v>0</v>
      </c>
      <c r="D5" s="179">
        <f t="shared" ref="D5:D7" si="0">B5+C5</f>
        <v>102115</v>
      </c>
      <c r="E5" s="180">
        <f>D5/($D26)</f>
        <v>2.3738140518912518E-3</v>
      </c>
    </row>
    <row r="6" spans="1:5" ht="18">
      <c r="A6" s="176" t="s">
        <v>75</v>
      </c>
      <c r="B6" s="177">
        <f>'Federal Assistance'!E18</f>
        <v>120703</v>
      </c>
      <c r="C6" s="178">
        <f>'State Assistance'!E18</f>
        <v>0</v>
      </c>
      <c r="D6" s="179">
        <f t="shared" si="0"/>
        <v>120703</v>
      </c>
      <c r="E6" s="180">
        <f>D6/($D26)</f>
        <v>2.8059195760214446E-3</v>
      </c>
    </row>
    <row r="7" spans="1:5" ht="18">
      <c r="A7" s="176" t="s">
        <v>76</v>
      </c>
      <c r="B7" s="177">
        <f>'Federal Assistance'!F18</f>
        <v>0</v>
      </c>
      <c r="C7" s="181"/>
      <c r="D7" s="182">
        <f t="shared" si="0"/>
        <v>0</v>
      </c>
      <c r="E7" s="180">
        <f>D7/($D26)</f>
        <v>0</v>
      </c>
    </row>
    <row r="8" spans="1:5" ht="24">
      <c r="A8" s="183" t="s">
        <v>65</v>
      </c>
      <c r="B8" s="184">
        <f>IF(SUM(B9:B21)='Federal Non-Assistance'!B18,'Federal Non-Assistance'!B18,"ERROR")</f>
        <v>19998519</v>
      </c>
      <c r="C8" s="185">
        <f>IF(SUM(C9:C21)='State Non-Assistance'!B18,'State Non-Assistance'!B18,"ERROR")</f>
        <v>6450718</v>
      </c>
      <c r="D8" s="186">
        <f>B8+C8</f>
        <v>26449237</v>
      </c>
      <c r="E8" s="187">
        <f>D8/($D26)</f>
        <v>0.61485159332519246</v>
      </c>
    </row>
    <row r="9" spans="1:5" ht="18">
      <c r="A9" s="176" t="s">
        <v>78</v>
      </c>
      <c r="B9" s="188">
        <f>'Federal Non-Assistance'!C18</f>
        <v>5050150</v>
      </c>
      <c r="C9" s="189">
        <f>'State Non-Assistance'!C18</f>
        <v>1544682</v>
      </c>
      <c r="D9" s="179">
        <f t="shared" ref="D9:D21" si="1">B9+C9</f>
        <v>6594832</v>
      </c>
      <c r="E9" s="180">
        <f>D9/($D26)</f>
        <v>0.15330661383207256</v>
      </c>
    </row>
    <row r="10" spans="1:5">
      <c r="A10" s="176" t="s">
        <v>63</v>
      </c>
      <c r="B10" s="188">
        <f>'Federal Non-Assistance'!D18</f>
        <v>1897885</v>
      </c>
      <c r="C10" s="189">
        <f>'State Non-Assistance'!D18</f>
        <v>1175820</v>
      </c>
      <c r="D10" s="179">
        <f t="shared" si="1"/>
        <v>3073705</v>
      </c>
      <c r="E10" s="180">
        <f>D10/($D26)</f>
        <v>7.1452814183698782E-2</v>
      </c>
    </row>
    <row r="11" spans="1:5">
      <c r="A11" s="176" t="s">
        <v>64</v>
      </c>
      <c r="B11" s="188">
        <f>'Federal Non-Assistance'!E18</f>
        <v>0</v>
      </c>
      <c r="C11" s="189">
        <f>'State Non-Assistance'!E18</f>
        <v>153813</v>
      </c>
      <c r="D11" s="179">
        <f t="shared" si="1"/>
        <v>153813</v>
      </c>
      <c r="E11" s="180">
        <f>D11/($D26)</f>
        <v>3.5756104466880393E-3</v>
      </c>
    </row>
    <row r="12" spans="1:5" ht="18">
      <c r="A12" s="176" t="s">
        <v>79</v>
      </c>
      <c r="B12" s="188">
        <f>'Federal Non-Assistance'!F18</f>
        <v>0</v>
      </c>
      <c r="C12" s="189">
        <f>'State Non-Assistance'!F18</f>
        <v>0</v>
      </c>
      <c r="D12" s="179">
        <f t="shared" si="1"/>
        <v>0</v>
      </c>
      <c r="E12" s="180">
        <f>D12/($D26)</f>
        <v>0</v>
      </c>
    </row>
    <row r="13" spans="1:5">
      <c r="A13" s="176" t="s">
        <v>67</v>
      </c>
      <c r="B13" s="188">
        <f>'Federal Non-Assistance'!G18</f>
        <v>0</v>
      </c>
      <c r="C13" s="189">
        <f>'State Non-Assistance'!G18</f>
        <v>0</v>
      </c>
      <c r="D13" s="179">
        <f t="shared" si="1"/>
        <v>0</v>
      </c>
      <c r="E13" s="180">
        <f>D13/($D26)</f>
        <v>0</v>
      </c>
    </row>
    <row r="14" spans="1:5" ht="18">
      <c r="A14" s="176" t="s">
        <v>80</v>
      </c>
      <c r="B14" s="188">
        <f>'Federal Non-Assistance'!H18</f>
        <v>0</v>
      </c>
      <c r="C14" s="189">
        <f>'State Non-Assistance'!H18</f>
        <v>0</v>
      </c>
      <c r="D14" s="179">
        <f t="shared" si="1"/>
        <v>0</v>
      </c>
      <c r="E14" s="180">
        <f>D14/($D26)</f>
        <v>0</v>
      </c>
    </row>
    <row r="15" spans="1:5" ht="18">
      <c r="A15" s="176" t="s">
        <v>81</v>
      </c>
      <c r="B15" s="188">
        <f>'Federal Non-Assistance'!I18</f>
        <v>888099</v>
      </c>
      <c r="C15" s="189">
        <f>'State Non-Assistance'!I18</f>
        <v>576831</v>
      </c>
      <c r="D15" s="179">
        <f t="shared" si="1"/>
        <v>1464930</v>
      </c>
      <c r="E15" s="180">
        <f>D15/($D26)</f>
        <v>3.4054462312461946E-2</v>
      </c>
    </row>
    <row r="16" spans="1:5" ht="18">
      <c r="A16" s="176" t="s">
        <v>82</v>
      </c>
      <c r="B16" s="188">
        <f>'Federal Non-Assistance'!J18</f>
        <v>393568</v>
      </c>
      <c r="C16" s="189">
        <f>'State Non-Assistance'!J18</f>
        <v>0</v>
      </c>
      <c r="D16" s="179">
        <f t="shared" si="1"/>
        <v>393568</v>
      </c>
      <c r="E16" s="180">
        <f>D16/($D26)</f>
        <v>9.1490696643464365E-3</v>
      </c>
    </row>
    <row r="17" spans="1:5" ht="27">
      <c r="A17" s="176" t="s">
        <v>110</v>
      </c>
      <c r="B17" s="188">
        <f>'Federal Non-Assistance'!K18</f>
        <v>0</v>
      </c>
      <c r="C17" s="189">
        <f>'State Non-Assistance'!K18</f>
        <v>0</v>
      </c>
      <c r="D17" s="179">
        <f t="shared" si="1"/>
        <v>0</v>
      </c>
      <c r="E17" s="180">
        <f>D17/($D26)</f>
        <v>0</v>
      </c>
    </row>
    <row r="18" spans="1:5">
      <c r="A18" s="176" t="s">
        <v>88</v>
      </c>
      <c r="B18" s="188">
        <f>'Federal Non-Assistance'!L18</f>
        <v>2818918</v>
      </c>
      <c r="C18" s="189">
        <f>'State Non-Assistance'!L18</f>
        <v>878020</v>
      </c>
      <c r="D18" s="179">
        <f t="shared" si="1"/>
        <v>3696938</v>
      </c>
      <c r="E18" s="180">
        <f>D18/($D26)</f>
        <v>8.5940786107533085E-2</v>
      </c>
    </row>
    <row r="19" spans="1:5">
      <c r="A19" s="176" t="s">
        <v>68</v>
      </c>
      <c r="B19" s="188">
        <f>'Federal Non-Assistance'!M18</f>
        <v>1012183</v>
      </c>
      <c r="C19" s="189">
        <f>'State Non-Assistance'!M18</f>
        <v>61804</v>
      </c>
      <c r="D19" s="179">
        <f t="shared" si="1"/>
        <v>1073987</v>
      </c>
      <c r="E19" s="180">
        <f>D19/($D26)</f>
        <v>2.4966414651603878E-2</v>
      </c>
    </row>
    <row r="20" spans="1:5" ht="18">
      <c r="A20" s="176" t="s">
        <v>111</v>
      </c>
      <c r="B20" s="188">
        <f>'Federal Non-Assistance'!N18</f>
        <v>5713146</v>
      </c>
      <c r="C20" s="190"/>
      <c r="D20" s="179">
        <f t="shared" si="1"/>
        <v>5713146</v>
      </c>
      <c r="E20" s="180">
        <f>D20/($D26)</f>
        <v>0.13281052005392252</v>
      </c>
    </row>
    <row r="21" spans="1:5">
      <c r="A21" s="176" t="s">
        <v>69</v>
      </c>
      <c r="B21" s="188">
        <f>'Federal Non-Assistance'!O18</f>
        <v>2224570</v>
      </c>
      <c r="C21" s="189">
        <f>'State Non-Assistance'!O18</f>
        <v>2059748</v>
      </c>
      <c r="D21" s="179">
        <f t="shared" si="1"/>
        <v>4284318</v>
      </c>
      <c r="E21" s="180">
        <f>D21/($D26)</f>
        <v>9.9595302072865155E-2</v>
      </c>
    </row>
    <row r="22" spans="1:5" ht="39" thickBot="1">
      <c r="A22" s="191" t="s">
        <v>0</v>
      </c>
      <c r="B22" s="192">
        <f>B3+B8</f>
        <v>20703376</v>
      </c>
      <c r="C22" s="193">
        <f>C3+C8</f>
        <v>13190161</v>
      </c>
      <c r="D22" s="192">
        <f>B22+C22</f>
        <v>33893537</v>
      </c>
      <c r="E22" s="194">
        <f>D22/($D26)</f>
        <v>0.78790534592269568</v>
      </c>
    </row>
    <row r="23" spans="1:5" ht="36">
      <c r="A23" s="183" t="s">
        <v>112</v>
      </c>
      <c r="B23" s="195">
        <f>'Summary Federal Funds'!E18</f>
        <v>7831200</v>
      </c>
      <c r="C23" s="196"/>
      <c r="D23" s="186">
        <f>B23</f>
        <v>7831200</v>
      </c>
      <c r="E23" s="175">
        <f>D23/($D26)</f>
        <v>0.18204781474975051</v>
      </c>
    </row>
    <row r="24" spans="1:5" ht="36">
      <c r="A24" s="183" t="s">
        <v>113</v>
      </c>
      <c r="B24" s="197">
        <f>'Summary Federal Funds'!F18</f>
        <v>1292533</v>
      </c>
      <c r="C24" s="198"/>
      <c r="D24" s="186">
        <f>B24</f>
        <v>1292533</v>
      </c>
      <c r="E24" s="187">
        <f>D24/($D26)</f>
        <v>3.0046839327553795E-2</v>
      </c>
    </row>
    <row r="25" spans="1:5" ht="39" customHeight="1" thickBot="1">
      <c r="A25" s="199" t="s">
        <v>114</v>
      </c>
      <c r="B25" s="200">
        <f>B23+B24</f>
        <v>9123733</v>
      </c>
      <c r="C25" s="201"/>
      <c r="D25" s="200">
        <f>B25</f>
        <v>9123733</v>
      </c>
      <c r="E25" s="202">
        <f>D25/($D26)</f>
        <v>0.2120946540773043</v>
      </c>
    </row>
    <row r="26" spans="1:5" ht="33" thickTop="1" thickBot="1">
      <c r="A26" s="203" t="s">
        <v>115</v>
      </c>
      <c r="B26" s="204">
        <f>B22+B25</f>
        <v>29827109</v>
      </c>
      <c r="C26" s="205">
        <f>C22</f>
        <v>13190161</v>
      </c>
      <c r="D26" s="204">
        <f>B26+C26</f>
        <v>43017270</v>
      </c>
      <c r="E26" s="206">
        <f>IF(D26/($D26)=SUM(E25,E22),SUM(E22,E25),"ERROR")</f>
        <v>1</v>
      </c>
    </row>
    <row r="27" spans="1:5" ht="32.25" thickBot="1">
      <c r="A27" s="207" t="s">
        <v>94</v>
      </c>
      <c r="B27" s="208">
        <f>'Summary Federal Funds'!I18</f>
        <v>31398712</v>
      </c>
      <c r="C27" s="209"/>
      <c r="D27" s="208">
        <f>B27</f>
        <v>31398712</v>
      </c>
      <c r="E27" s="210"/>
    </row>
    <row r="28" spans="1:5" ht="31.5">
      <c r="A28" s="211" t="s">
        <v>95</v>
      </c>
      <c r="B28" s="212">
        <f>'Summary Federal Funds'!J18</f>
        <v>0</v>
      </c>
      <c r="C28" s="213"/>
      <c r="D28" s="212">
        <f>B28</f>
        <v>0</v>
      </c>
      <c r="E28" s="214"/>
    </row>
  </sheetData>
  <mergeCells count="1">
    <mergeCell ref="A1:E1"/>
  </mergeCell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sheetPr codeName="Sheet36">
    <pageSetUpPr fitToPage="1"/>
  </sheetPr>
  <dimension ref="A1:M35"/>
  <sheetViews>
    <sheetView zoomScaleNormal="100" workbookViewId="0">
      <selection activeCell="I33" sqref="I33:I35"/>
    </sheetView>
  </sheetViews>
  <sheetFormatPr defaultRowHeight="15"/>
  <cols>
    <col min="1" max="1" width="22.7109375" customWidth="1"/>
    <col min="2" max="9" width="18.7109375" customWidth="1"/>
    <col min="11" max="12" width="14.5703125" bestFit="1" customWidth="1"/>
  </cols>
  <sheetData>
    <row r="1" spans="1:13" ht="40.5" customHeight="1" thickBot="1">
      <c r="A1" s="523" t="s">
        <v>226</v>
      </c>
      <c r="B1" s="524"/>
      <c r="C1" s="524"/>
      <c r="D1" s="524"/>
      <c r="E1" s="524"/>
      <c r="F1" s="524"/>
      <c r="G1" s="525"/>
      <c r="H1" s="526"/>
      <c r="I1" s="527"/>
    </row>
    <row r="2" spans="1:13" ht="33.75" customHeight="1" thickBot="1">
      <c r="A2" s="322" t="s">
        <v>105</v>
      </c>
      <c r="B2" s="528" t="s">
        <v>171</v>
      </c>
      <c r="C2" s="529"/>
      <c r="D2" s="528" t="s">
        <v>107</v>
      </c>
      <c r="E2" s="529"/>
      <c r="F2" s="528" t="s">
        <v>169</v>
      </c>
      <c r="G2" s="529"/>
      <c r="H2" s="530" t="s">
        <v>170</v>
      </c>
      <c r="I2" s="531"/>
    </row>
    <row r="3" spans="1:13" ht="15.75">
      <c r="A3" s="323"/>
      <c r="B3" s="324" t="s">
        <v>129</v>
      </c>
      <c r="C3" s="325" t="s">
        <v>227</v>
      </c>
      <c r="D3" s="324" t="s">
        <v>129</v>
      </c>
      <c r="E3" s="325" t="s">
        <v>227</v>
      </c>
      <c r="F3" s="324" t="s">
        <v>129</v>
      </c>
      <c r="G3" s="325" t="s">
        <v>227</v>
      </c>
      <c r="H3" s="324" t="s">
        <v>129</v>
      </c>
      <c r="I3" s="325" t="s">
        <v>227</v>
      </c>
    </row>
    <row r="4" spans="1:13" ht="24">
      <c r="A4" s="326" t="s">
        <v>74</v>
      </c>
      <c r="B4" s="327">
        <v>6448705694</v>
      </c>
      <c r="C4" s="327">
        <f>'Fed &amp; State by Category'!B3</f>
        <v>5811078282</v>
      </c>
      <c r="D4" s="285">
        <v>4682701982</v>
      </c>
      <c r="E4" s="285">
        <f>'Fed &amp; State by Category'!C3</f>
        <v>4283817494</v>
      </c>
      <c r="F4" s="184">
        <f>B4+D4</f>
        <v>11131407676</v>
      </c>
      <c r="G4" s="185">
        <f>IF((C4+E4)='Fed &amp; State by Category'!D3,'Fed &amp; State by Category'!D3,"ERROR")</f>
        <v>10094895776</v>
      </c>
      <c r="H4" s="298">
        <f t="shared" ref="H4:H27" si="0">F4/$F$27</f>
        <v>0.33403133399680418</v>
      </c>
      <c r="I4" s="328">
        <f>G4/$G$27</f>
        <v>0.32192309784223527</v>
      </c>
      <c r="K4" s="90"/>
      <c r="L4" s="515"/>
      <c r="M4" s="515"/>
    </row>
    <row r="5" spans="1:13">
      <c r="A5" s="329" t="s">
        <v>62</v>
      </c>
      <c r="B5" s="330">
        <v>5254652818</v>
      </c>
      <c r="C5" s="497">
        <f>'Fed &amp; State by Category'!B4</f>
        <v>5003359698</v>
      </c>
      <c r="D5" s="331">
        <v>4349517973</v>
      </c>
      <c r="E5" s="498">
        <f>'Fed &amp; State by Category'!C4</f>
        <v>3978870918</v>
      </c>
      <c r="F5" s="188">
        <f t="shared" ref="F5:F22" si="1">B5+D5</f>
        <v>9604170791</v>
      </c>
      <c r="G5" s="177">
        <f>IF((C5+E5)='Fed &amp; State by Category'!D4,'Fed &amp; State by Category'!D4,"ERROR")</f>
        <v>8982230616</v>
      </c>
      <c r="H5" s="332">
        <f t="shared" si="0"/>
        <v>0.28820200235480731</v>
      </c>
      <c r="I5" s="333">
        <f t="shared" ref="I5:I27" si="2">G5/$G$27</f>
        <v>0.28644055070986096</v>
      </c>
    </row>
    <row r="6" spans="1:13">
      <c r="A6" s="329" t="s">
        <v>63</v>
      </c>
      <c r="B6" s="330">
        <v>268016212</v>
      </c>
      <c r="C6" s="497">
        <f>'Fed &amp; State by Category'!B5</f>
        <v>103885511</v>
      </c>
      <c r="D6" s="331">
        <v>282642653</v>
      </c>
      <c r="E6" s="498">
        <f>'Fed &amp; State by Category'!C5</f>
        <v>247172491</v>
      </c>
      <c r="F6" s="188">
        <f t="shared" si="1"/>
        <v>550658865</v>
      </c>
      <c r="G6" s="177">
        <f>IF((C6+E6)='Fed &amp; State by Category'!D5,'Fed &amp; State by Category'!D5,"ERROR")</f>
        <v>351058002</v>
      </c>
      <c r="H6" s="332">
        <f t="shared" si="0"/>
        <v>1.6524173815832498E-2</v>
      </c>
      <c r="I6" s="333">
        <f t="shared" si="2"/>
        <v>1.1195130889298409E-2</v>
      </c>
    </row>
    <row r="7" spans="1:13" ht="18">
      <c r="A7" s="329" t="s">
        <v>75</v>
      </c>
      <c r="B7" s="330">
        <v>255879888</v>
      </c>
      <c r="C7" s="497">
        <f>'Fed &amp; State by Category'!B6</f>
        <v>226621917</v>
      </c>
      <c r="D7" s="331">
        <v>50541356</v>
      </c>
      <c r="E7" s="498">
        <f>'Fed &amp; State by Category'!C6</f>
        <v>57774085</v>
      </c>
      <c r="F7" s="188">
        <f t="shared" si="1"/>
        <v>306421244</v>
      </c>
      <c r="G7" s="177">
        <f>IF((C7+E7)='Fed &amp; State by Category'!D6,'Fed &amp; State by Category'!D6,"ERROR")</f>
        <v>284396002</v>
      </c>
      <c r="H7" s="332">
        <f t="shared" si="0"/>
        <v>9.1950901339246053E-3</v>
      </c>
      <c r="I7" s="333">
        <f t="shared" si="2"/>
        <v>9.069300368157316E-3</v>
      </c>
    </row>
    <row r="8" spans="1:13" ht="18">
      <c r="A8" s="329" t="s">
        <v>76</v>
      </c>
      <c r="B8" s="330">
        <v>670156776</v>
      </c>
      <c r="C8" s="497">
        <f>'Fed &amp; State by Category'!B7</f>
        <v>477211156</v>
      </c>
      <c r="D8" s="334"/>
      <c r="E8" s="334"/>
      <c r="F8" s="188">
        <f t="shared" si="1"/>
        <v>670156776</v>
      </c>
      <c r="G8" s="177">
        <f>IF((C8+E8)='Fed &amp; State by Category'!D7,'Fed &amp; State by Category'!D7,"ERROR")</f>
        <v>477211156</v>
      </c>
      <c r="H8" s="332">
        <f t="shared" si="0"/>
        <v>2.0110067692239778E-2</v>
      </c>
      <c r="I8" s="333">
        <f t="shared" si="2"/>
        <v>1.5218115874918588E-2</v>
      </c>
    </row>
    <row r="9" spans="1:13" ht="24">
      <c r="A9" s="326" t="s">
        <v>65</v>
      </c>
      <c r="B9" s="327">
        <v>8734643760</v>
      </c>
      <c r="C9" s="327">
        <f>'Fed &amp; State by Category'!B8</f>
        <v>8308699940</v>
      </c>
      <c r="D9" s="295">
        <v>10758066878</v>
      </c>
      <c r="E9" s="285">
        <f>'Fed &amp; State by Category'!C8</f>
        <v>10463703975</v>
      </c>
      <c r="F9" s="184">
        <f t="shared" si="1"/>
        <v>19492710638</v>
      </c>
      <c r="G9" s="185">
        <f>IF((C9+E9)='Fed &amp; State by Category'!D8,'Fed &amp; State by Category'!D8,"ERROR")</f>
        <v>18772403915</v>
      </c>
      <c r="H9" s="298">
        <f t="shared" si="0"/>
        <v>0.584937352682117</v>
      </c>
      <c r="I9" s="328">
        <f t="shared" si="2"/>
        <v>0.59864614319545661</v>
      </c>
      <c r="K9" s="90"/>
      <c r="L9" s="515"/>
    </row>
    <row r="10" spans="1:13" ht="18">
      <c r="A10" s="329" t="s">
        <v>78</v>
      </c>
      <c r="B10" s="330">
        <v>1927990980</v>
      </c>
      <c r="C10" s="497">
        <f>'Fed &amp; State by Category'!B9</f>
        <v>1627045948</v>
      </c>
      <c r="D10" s="331">
        <v>720343007</v>
      </c>
      <c r="E10" s="498">
        <f>'Fed &amp; State by Category'!C9</f>
        <v>536040956</v>
      </c>
      <c r="F10" s="188">
        <f t="shared" si="1"/>
        <v>2648333987</v>
      </c>
      <c r="G10" s="177">
        <f>IF((C10+E10)='Fed &amp; State by Category'!D9,'Fed &amp; State by Category'!D9,"ERROR")</f>
        <v>2163086904</v>
      </c>
      <c r="H10" s="332">
        <f t="shared" si="0"/>
        <v>7.9471218761845749E-2</v>
      </c>
      <c r="I10" s="333">
        <f t="shared" si="2"/>
        <v>6.8980171018028127E-2</v>
      </c>
    </row>
    <row r="11" spans="1:13">
      <c r="A11" s="329" t="s">
        <v>63</v>
      </c>
      <c r="B11" s="330">
        <v>1084113242</v>
      </c>
      <c r="C11" s="497">
        <f>'Fed &amp; State by Category'!B10</f>
        <v>1129404058</v>
      </c>
      <c r="D11" s="331">
        <v>2322993702</v>
      </c>
      <c r="E11" s="498">
        <f>'Fed &amp; State by Category'!C10</f>
        <v>2183792227</v>
      </c>
      <c r="F11" s="188">
        <f t="shared" si="1"/>
        <v>3407106944</v>
      </c>
      <c r="G11" s="177">
        <f>IF((C11+E11)='Fed &amp; State by Category'!D10,'Fed &amp; State by Category'!D10,"ERROR")</f>
        <v>3313196285</v>
      </c>
      <c r="H11" s="332">
        <f t="shared" si="0"/>
        <v>0.10224048123112645</v>
      </c>
      <c r="I11" s="333">
        <f t="shared" si="2"/>
        <v>0.10565680275395697</v>
      </c>
    </row>
    <row r="12" spans="1:13">
      <c r="A12" s="329" t="s">
        <v>64</v>
      </c>
      <c r="B12" s="330">
        <v>156056064</v>
      </c>
      <c r="C12" s="497">
        <f>'Fed &amp; State by Category'!B11</f>
        <v>134374191</v>
      </c>
      <c r="D12" s="331">
        <v>31401499</v>
      </c>
      <c r="E12" s="498">
        <f>'Fed &amp; State by Category'!C11</f>
        <v>29815571</v>
      </c>
      <c r="F12" s="188">
        <f t="shared" si="1"/>
        <v>187457563</v>
      </c>
      <c r="G12" s="177">
        <f>IF((C12+E12)='Fed &amp; State by Category'!D11,'Fed &amp; State by Category'!D11,"ERROR")</f>
        <v>164189762</v>
      </c>
      <c r="H12" s="332">
        <f t="shared" si="0"/>
        <v>5.6252274338748206E-3</v>
      </c>
      <c r="I12" s="333">
        <f t="shared" si="2"/>
        <v>5.2359606270212695E-3</v>
      </c>
    </row>
    <row r="13" spans="1:13" ht="18">
      <c r="A13" s="329" t="s">
        <v>79</v>
      </c>
      <c r="B13" s="330">
        <v>2126290</v>
      </c>
      <c r="C13" s="497">
        <f>'Fed &amp; State by Category'!B12</f>
        <v>1494802</v>
      </c>
      <c r="D13" s="331">
        <v>851194</v>
      </c>
      <c r="E13" s="498">
        <f>'Fed &amp; State by Category'!C12</f>
        <v>0</v>
      </c>
      <c r="F13" s="188">
        <f t="shared" si="1"/>
        <v>2977484</v>
      </c>
      <c r="G13" s="177">
        <f>IF((C13+E13)='Fed &amp; State by Category'!D12,'Fed &amp; State by Category'!D12,"ERROR")</f>
        <v>1494802</v>
      </c>
      <c r="H13" s="332">
        <f t="shared" si="0"/>
        <v>8.9348353903028897E-5</v>
      </c>
      <c r="I13" s="333">
        <f t="shared" si="2"/>
        <v>4.7668772534018579E-5</v>
      </c>
    </row>
    <row r="14" spans="1:13">
      <c r="A14" s="329" t="s">
        <v>67</v>
      </c>
      <c r="B14" s="330">
        <v>157079151</v>
      </c>
      <c r="C14" s="497">
        <f>'Fed &amp; State by Category'!B13</f>
        <v>110624591</v>
      </c>
      <c r="D14" s="331">
        <v>1847939785</v>
      </c>
      <c r="E14" s="498">
        <f>'Fed &amp; State by Category'!C13</f>
        <v>1919156901</v>
      </c>
      <c r="F14" s="188">
        <f t="shared" si="1"/>
        <v>2005018936</v>
      </c>
      <c r="G14" s="177">
        <f>IF((C14+E14)='Fed &amp; State by Category'!D13,'Fed &amp; State by Category'!D13,"ERROR")</f>
        <v>2029781492</v>
      </c>
      <c r="H14" s="332">
        <f t="shared" si="0"/>
        <v>6.016661767989432E-2</v>
      </c>
      <c r="I14" s="333">
        <f t="shared" si="2"/>
        <v>6.4729102741305444E-2</v>
      </c>
    </row>
    <row r="15" spans="1:13" ht="18">
      <c r="A15" s="329" t="s">
        <v>80</v>
      </c>
      <c r="B15" s="330">
        <v>0</v>
      </c>
      <c r="C15" s="497">
        <f>'Fed &amp; State by Category'!B14</f>
        <v>0</v>
      </c>
      <c r="D15" s="331">
        <v>528810084</v>
      </c>
      <c r="E15" s="498">
        <f>'Fed &amp; State by Category'!C14</f>
        <v>526151071</v>
      </c>
      <c r="F15" s="188">
        <f t="shared" si="1"/>
        <v>528810084</v>
      </c>
      <c r="G15" s="177">
        <f>IF((C15+E15)='Fed &amp; State by Category'!D14,'Fed &amp; State by Category'!D14,"ERROR")</f>
        <v>526151071</v>
      </c>
      <c r="H15" s="332">
        <f t="shared" si="0"/>
        <v>1.5868535492624795E-2</v>
      </c>
      <c r="I15" s="333">
        <f t="shared" si="2"/>
        <v>1.6778794597564935E-2</v>
      </c>
    </row>
    <row r="16" spans="1:13" ht="18">
      <c r="A16" s="329" t="s">
        <v>81</v>
      </c>
      <c r="B16" s="330">
        <v>331410974</v>
      </c>
      <c r="C16" s="497">
        <f>'Fed &amp; State by Category'!B15</f>
        <v>204896184</v>
      </c>
      <c r="D16" s="331">
        <v>390766769</v>
      </c>
      <c r="E16" s="498">
        <f>'Fed &amp; State by Category'!C15</f>
        <v>332639247</v>
      </c>
      <c r="F16" s="188">
        <f t="shared" si="1"/>
        <v>722177743</v>
      </c>
      <c r="G16" s="177">
        <f>IF((C16+E16)='Fed &amp; State by Category'!D15,'Fed &amp; State by Category'!D15,"ERROR")</f>
        <v>537535431</v>
      </c>
      <c r="H16" s="332">
        <f t="shared" si="0"/>
        <v>2.1671113115118219E-2</v>
      </c>
      <c r="I16" s="333">
        <f t="shared" si="2"/>
        <v>1.7141838309899664E-2</v>
      </c>
    </row>
    <row r="17" spans="1:13" ht="18">
      <c r="A17" s="329" t="s">
        <v>82</v>
      </c>
      <c r="B17" s="330">
        <v>418507687</v>
      </c>
      <c r="C17" s="497">
        <f>'Fed &amp; State by Category'!B16</f>
        <v>557409113</v>
      </c>
      <c r="D17" s="331">
        <v>1543562600</v>
      </c>
      <c r="E17" s="498">
        <f>'Fed &amp; State by Category'!C16</f>
        <v>1433817305</v>
      </c>
      <c r="F17" s="188">
        <f t="shared" si="1"/>
        <v>1962070287</v>
      </c>
      <c r="G17" s="177">
        <f>IF((C17+E17)='Fed &amp; State by Category'!D16,'Fed &amp; State by Category'!D16,"ERROR")</f>
        <v>1991226418</v>
      </c>
      <c r="H17" s="332">
        <f t="shared" si="0"/>
        <v>5.8877814418312066E-2</v>
      </c>
      <c r="I17" s="333">
        <f t="shared" si="2"/>
        <v>6.3499593379839334E-2</v>
      </c>
    </row>
    <row r="18" spans="1:13" ht="27">
      <c r="A18" s="329" t="s">
        <v>89</v>
      </c>
      <c r="B18" s="330">
        <v>267079277</v>
      </c>
      <c r="C18" s="497">
        <f>'Fed &amp; State by Category'!B17</f>
        <v>262453772</v>
      </c>
      <c r="D18" s="331">
        <v>32806130</v>
      </c>
      <c r="E18" s="498">
        <f>'Fed &amp; State by Category'!C17</f>
        <v>43282501</v>
      </c>
      <c r="F18" s="188">
        <f t="shared" si="1"/>
        <v>299885407</v>
      </c>
      <c r="G18" s="177">
        <f>IF((C18+E18)='Fed &amp; State by Category'!D17,'Fed &amp; State by Category'!D17,"ERROR")</f>
        <v>305736273</v>
      </c>
      <c r="H18" s="332">
        <f t="shared" si="0"/>
        <v>8.9989627064292737E-3</v>
      </c>
      <c r="I18" s="333">
        <f t="shared" si="2"/>
        <v>9.7498349968996607E-3</v>
      </c>
    </row>
    <row r="19" spans="1:13">
      <c r="A19" s="329" t="s">
        <v>88</v>
      </c>
      <c r="B19" s="330">
        <v>1313374517</v>
      </c>
      <c r="C19" s="497">
        <f>'Fed &amp; State by Category'!B18</f>
        <v>1230010558</v>
      </c>
      <c r="D19" s="331">
        <v>780512072</v>
      </c>
      <c r="E19" s="498">
        <f>'Fed &amp; State by Category'!C18</f>
        <v>813158631</v>
      </c>
      <c r="F19" s="188">
        <f t="shared" si="1"/>
        <v>2093886589</v>
      </c>
      <c r="G19" s="177">
        <f>IF((C19+E19)='Fed &amp; State by Category'!D18,'Fed &amp; State by Category'!D18,"ERROR")</f>
        <v>2043169189</v>
      </c>
      <c r="H19" s="332">
        <f t="shared" si="0"/>
        <v>6.2833358629896252E-2</v>
      </c>
      <c r="I19" s="333">
        <f t="shared" si="2"/>
        <v>6.5156032249726867E-2</v>
      </c>
    </row>
    <row r="20" spans="1:13">
      <c r="A20" s="329" t="s">
        <v>68</v>
      </c>
      <c r="B20" s="330">
        <v>162076546</v>
      </c>
      <c r="C20" s="497">
        <f>'Fed &amp; State by Category'!B19</f>
        <v>166858453</v>
      </c>
      <c r="D20" s="331">
        <v>48129036</v>
      </c>
      <c r="E20" s="498">
        <f>'Fed &amp; State by Category'!C19</f>
        <v>43954560</v>
      </c>
      <c r="F20" s="188">
        <f t="shared" si="1"/>
        <v>210205582</v>
      </c>
      <c r="G20" s="177">
        <f>IF((C20+E20)='Fed &amp; State by Category'!D19,'Fed &amp; State by Category'!D19,"ERROR")</f>
        <v>210813013</v>
      </c>
      <c r="H20" s="332">
        <f t="shared" si="0"/>
        <v>6.3078500952240754E-3</v>
      </c>
      <c r="I20" s="333">
        <f t="shared" si="2"/>
        <v>6.7227616526523929E-3</v>
      </c>
    </row>
    <row r="21" spans="1:13" ht="18">
      <c r="A21" s="289" t="s">
        <v>111</v>
      </c>
      <c r="B21" s="330">
        <v>971928140</v>
      </c>
      <c r="C21" s="497">
        <f>'Fed &amp; State by Category'!B20</f>
        <v>903719320</v>
      </c>
      <c r="D21" s="334"/>
      <c r="E21" s="334"/>
      <c r="F21" s="188">
        <f t="shared" si="1"/>
        <v>971928140</v>
      </c>
      <c r="G21" s="177">
        <f>IF((C21+E21)='Fed &amp; State by Category'!D20,'Fed &amp; State by Category'!D20,"ERROR")</f>
        <v>903719320</v>
      </c>
      <c r="H21" s="332">
        <f t="shared" si="0"/>
        <v>2.9165624205212393E-2</v>
      </c>
      <c r="I21" s="333">
        <f t="shared" si="2"/>
        <v>2.8819329048046464E-2</v>
      </c>
    </row>
    <row r="22" spans="1:13">
      <c r="A22" s="329" t="s">
        <v>69</v>
      </c>
      <c r="B22" s="330">
        <v>1942900892</v>
      </c>
      <c r="C22" s="497">
        <f>'Fed &amp; State by Category'!B21</f>
        <v>1980408950</v>
      </c>
      <c r="D22" s="331">
        <v>2509951000</v>
      </c>
      <c r="E22" s="498">
        <f>'Fed &amp; State by Category'!C21</f>
        <v>2601895005</v>
      </c>
      <c r="F22" s="188">
        <f t="shared" si="1"/>
        <v>4452851892</v>
      </c>
      <c r="G22" s="177">
        <f>IF((C22+E22)='Fed &amp; State by Category'!D21,'Fed &amp; State by Category'!D21,"ERROR")</f>
        <v>4582303955</v>
      </c>
      <c r="H22" s="332">
        <f t="shared" si="0"/>
        <v>0.13362120055865551</v>
      </c>
      <c r="I22" s="333">
        <f t="shared" si="2"/>
        <v>0.14612825304798141</v>
      </c>
      <c r="L22" s="515"/>
    </row>
    <row r="23" spans="1:13" ht="39" thickBot="1">
      <c r="A23" s="335" t="s">
        <v>0</v>
      </c>
      <c r="B23" s="336">
        <v>15183349454</v>
      </c>
      <c r="C23" s="405">
        <f>'Fed &amp; State by Category'!B22</f>
        <v>14119778222</v>
      </c>
      <c r="D23" s="336">
        <v>15440768860</v>
      </c>
      <c r="E23" s="302">
        <f>'Fed &amp; State by Category'!C22</f>
        <v>14747521469</v>
      </c>
      <c r="F23" s="192">
        <f t="shared" ref="F23" si="3">F9+F4</f>
        <v>30624118314</v>
      </c>
      <c r="G23" s="192">
        <f>IF((C23+E23)='Fed &amp; State by Category'!D22,'Fed &amp; State by Category'!D22,"ERROR")</f>
        <v>28867299691</v>
      </c>
      <c r="H23" s="337">
        <f t="shared" si="0"/>
        <v>0.91896868667892118</v>
      </c>
      <c r="I23" s="338">
        <f t="shared" si="2"/>
        <v>0.92056924103769189</v>
      </c>
    </row>
    <row r="24" spans="1:13" ht="48">
      <c r="A24" s="294" t="s">
        <v>127</v>
      </c>
      <c r="B24" s="339">
        <v>1564877339</v>
      </c>
      <c r="C24" s="174">
        <f>'Fed &amp; State by Category'!B23</f>
        <v>1358138957</v>
      </c>
      <c r="D24" s="340"/>
      <c r="E24" s="406"/>
      <c r="F24" s="184">
        <f>B24+D24</f>
        <v>1564877339</v>
      </c>
      <c r="G24" s="173">
        <f>IF((C24+E24)='Fed &amp; State by Category'!D23,'Fed &amp; State by Category'!D23,"ERROR")</f>
        <v>1358138957</v>
      </c>
      <c r="H24" s="341">
        <f t="shared" si="0"/>
        <v>4.6958846563004919E-2</v>
      </c>
      <c r="I24" s="342">
        <f t="shared" si="2"/>
        <v>4.3310630445251103E-2</v>
      </c>
    </row>
    <row r="25" spans="1:13" ht="36">
      <c r="A25" s="294" t="s">
        <v>113</v>
      </c>
      <c r="B25" s="398">
        <v>1135445928</v>
      </c>
      <c r="C25" s="185">
        <f>'Fed &amp; State by Category'!B24</f>
        <v>1132658499</v>
      </c>
      <c r="D25" s="340"/>
      <c r="E25" s="334"/>
      <c r="F25" s="184">
        <f>B25+D25</f>
        <v>1135445928</v>
      </c>
      <c r="G25" s="185">
        <f>IF((C25+E25)='Fed &amp; State by Category'!D24,'Fed &amp; State by Category'!D24,"ERROR")</f>
        <v>1132658499</v>
      </c>
      <c r="H25" s="298">
        <f t="shared" si="0"/>
        <v>3.4072466758073953E-2</v>
      </c>
      <c r="I25" s="328">
        <f t="shared" si="2"/>
        <v>3.6120128517057051E-2</v>
      </c>
    </row>
    <row r="26" spans="1:13" ht="39" customHeight="1" thickBot="1">
      <c r="A26" s="343" t="s">
        <v>114</v>
      </c>
      <c r="B26" s="399">
        <v>2700323267</v>
      </c>
      <c r="C26" s="411">
        <f>'Fed &amp; State by Category'!B25</f>
        <v>2490797456</v>
      </c>
      <c r="D26" s="344"/>
      <c r="E26" s="412"/>
      <c r="F26" s="399">
        <f>B26+D26</f>
        <v>2700323267</v>
      </c>
      <c r="G26" s="411">
        <f>IF((C26+E26)='Fed &amp; State by Category'!D25,'Fed &amp; State by Category'!D25,"ERROR")</f>
        <v>2490797456</v>
      </c>
      <c r="H26" s="345">
        <f t="shared" si="0"/>
        <v>8.1031313321078879E-2</v>
      </c>
      <c r="I26" s="346">
        <f t="shared" si="2"/>
        <v>7.9430758962308154E-2</v>
      </c>
      <c r="L26" s="90"/>
    </row>
    <row r="27" spans="1:13" ht="33" thickTop="1" thickBot="1">
      <c r="A27" s="347" t="s">
        <v>128</v>
      </c>
      <c r="B27" s="400">
        <v>17883672721</v>
      </c>
      <c r="C27" s="400">
        <f>'Fed &amp; State by Category'!B26</f>
        <v>16610575678</v>
      </c>
      <c r="D27" s="348">
        <v>15440768860</v>
      </c>
      <c r="E27" s="413">
        <f>'Fed &amp; State by Category'!C26</f>
        <v>14747521469</v>
      </c>
      <c r="F27" s="400">
        <f>B27+D27</f>
        <v>33324441581</v>
      </c>
      <c r="G27" s="415">
        <f>IF((C27+E27)='Fed &amp; State by Category'!D26,'Fed &amp; State by Category'!D26,"ERROR")</f>
        <v>31358097147</v>
      </c>
      <c r="H27" s="349">
        <f t="shared" si="0"/>
        <v>1</v>
      </c>
      <c r="I27" s="350">
        <f t="shared" si="2"/>
        <v>1</v>
      </c>
      <c r="L27" s="90"/>
      <c r="M27" s="515"/>
    </row>
    <row r="28" spans="1:13" ht="32.25" thickBot="1">
      <c r="A28" s="443" t="s">
        <v>94</v>
      </c>
      <c r="B28" s="401">
        <v>1074584456</v>
      </c>
      <c r="C28" s="414">
        <f>'Fed &amp; State by Category'!B27</f>
        <v>1409121118</v>
      </c>
      <c r="D28" s="402"/>
      <c r="E28" s="410"/>
      <c r="F28" s="392">
        <v>1074584456</v>
      </c>
      <c r="G28" s="416">
        <f>IF((C28+E28)='Fed &amp; State by Category'!D27,'Fed &amp; State by Category'!D27,"ERROR")</f>
        <v>1409121118</v>
      </c>
      <c r="H28" s="394"/>
      <c r="I28" s="395"/>
      <c r="K28" s="90"/>
      <c r="L28" s="515"/>
    </row>
    <row r="29" spans="1:13" ht="31.5">
      <c r="A29" s="444" t="s">
        <v>95</v>
      </c>
      <c r="B29" s="351">
        <v>1854997239</v>
      </c>
      <c r="C29" s="408">
        <f>'Fed &amp; State by Category'!B28</f>
        <v>1684212233</v>
      </c>
      <c r="D29" s="403"/>
      <c r="E29" s="409"/>
      <c r="F29" s="404">
        <v>1854997239</v>
      </c>
      <c r="G29" s="407">
        <f>IF((C29+E29)='Fed &amp; State by Category'!D28,'Fed &amp; State by Category'!D28,"ERROR")</f>
        <v>1684212233</v>
      </c>
      <c r="H29" s="396"/>
      <c r="I29" s="397"/>
      <c r="L29" s="515"/>
    </row>
    <row r="31" spans="1:13">
      <c r="B31" s="90"/>
    </row>
    <row r="33" spans="9:11">
      <c r="I33" s="90"/>
      <c r="K33" s="515"/>
    </row>
    <row r="35" spans="9:11">
      <c r="I35" s="90"/>
      <c r="K35" s="515"/>
    </row>
  </sheetData>
  <mergeCells count="5">
    <mergeCell ref="A1:I1"/>
    <mergeCell ref="B2:C2"/>
    <mergeCell ref="D2:E2"/>
    <mergeCell ref="F2:G2"/>
    <mergeCell ref="H2:I2"/>
  </mergeCells>
  <pageMargins left="0.7" right="0.7" top="0.75" bottom="0.75" header="0.3" footer="0.3"/>
  <pageSetup scale="70" orientation="landscape" r:id="rId1"/>
</worksheet>
</file>

<file path=xl/worksheets/sheet40.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254</v>
      </c>
      <c r="B1" s="524"/>
      <c r="C1" s="524"/>
      <c r="D1" s="524"/>
      <c r="E1" s="584"/>
    </row>
    <row r="2" spans="1:5" ht="31.5" thickBot="1">
      <c r="A2" s="167" t="s">
        <v>105</v>
      </c>
      <c r="B2" s="168" t="s">
        <v>106</v>
      </c>
      <c r="C2" s="169" t="s">
        <v>107</v>
      </c>
      <c r="D2" s="170" t="s">
        <v>108</v>
      </c>
      <c r="E2" s="171" t="s">
        <v>109</v>
      </c>
    </row>
    <row r="3" spans="1:5" ht="24">
      <c r="A3" s="172" t="s">
        <v>74</v>
      </c>
      <c r="B3" s="173">
        <f>IF(SUM(B4:B7)='Federal Assistance'!B19,'Federal Assistance'!B19,"ERROR")</f>
        <v>95222223</v>
      </c>
      <c r="C3" s="173">
        <f>IF(SUM(C4:C6)='State Assistance'!B19,'State Assistance'!B19,"ERROR")</f>
        <v>37782475</v>
      </c>
      <c r="D3" s="174">
        <f>B3+C3</f>
        <v>133004698</v>
      </c>
      <c r="E3" s="175">
        <f>D3/($D26)</f>
        <v>0.11217286190244861</v>
      </c>
    </row>
    <row r="4" spans="1:5">
      <c r="A4" s="176" t="s">
        <v>62</v>
      </c>
      <c r="B4" s="177">
        <f>'Federal Assistance'!C19</f>
        <v>89842598</v>
      </c>
      <c r="C4" s="178">
        <f>'State Assistance'!C19</f>
        <v>37586538</v>
      </c>
      <c r="D4" s="179">
        <f>B4+C4</f>
        <v>127429136</v>
      </c>
      <c r="E4" s="180">
        <f>D4/($D26)</f>
        <v>0.10747057126415448</v>
      </c>
    </row>
    <row r="5" spans="1:5">
      <c r="A5" s="176" t="s">
        <v>63</v>
      </c>
      <c r="B5" s="177">
        <f>'Federal Assistance'!D19</f>
        <v>0</v>
      </c>
      <c r="C5" s="178">
        <f>'State Assistance'!D19</f>
        <v>0</v>
      </c>
      <c r="D5" s="179">
        <f t="shared" ref="D5:D7" si="0">B5+C5</f>
        <v>0</v>
      </c>
      <c r="E5" s="180">
        <f>D5/($D26)</f>
        <v>0</v>
      </c>
    </row>
    <row r="6" spans="1:5" ht="18">
      <c r="A6" s="176" t="s">
        <v>75</v>
      </c>
      <c r="B6" s="177">
        <f>'Federal Assistance'!E19</f>
        <v>5379625</v>
      </c>
      <c r="C6" s="178">
        <f>'State Assistance'!E19</f>
        <v>195937</v>
      </c>
      <c r="D6" s="179">
        <f t="shared" si="0"/>
        <v>5575562</v>
      </c>
      <c r="E6" s="180">
        <f>D6/($D26)</f>
        <v>4.7022906382941472E-3</v>
      </c>
    </row>
    <row r="7" spans="1:5" ht="18">
      <c r="A7" s="176" t="s">
        <v>76</v>
      </c>
      <c r="B7" s="177">
        <f>'Federal Assistance'!F19</f>
        <v>0</v>
      </c>
      <c r="C7" s="181"/>
      <c r="D7" s="182">
        <f t="shared" si="0"/>
        <v>0</v>
      </c>
      <c r="E7" s="180">
        <f>D7/($D26)</f>
        <v>0</v>
      </c>
    </row>
    <row r="8" spans="1:5" ht="24">
      <c r="A8" s="183" t="s">
        <v>65</v>
      </c>
      <c r="B8" s="184">
        <f>IF(SUM(B9:B21)='Federal Non-Assistance'!B19,'Federal Non-Assistance'!B19,"ERROR")</f>
        <v>489183636</v>
      </c>
      <c r="C8" s="185">
        <f>IF(SUM(C9:C21)='State Non-Assistance'!B19,'State Non-Assistance'!B19,"ERROR")</f>
        <v>562323573</v>
      </c>
      <c r="D8" s="186">
        <f>B8+C8</f>
        <v>1051507209</v>
      </c>
      <c r="E8" s="187">
        <f>D8/($D26)</f>
        <v>0.88681508787446128</v>
      </c>
    </row>
    <row r="9" spans="1:5" ht="18">
      <c r="A9" s="176" t="s">
        <v>78</v>
      </c>
      <c r="B9" s="188">
        <f>'Federal Non-Assistance'!C19</f>
        <v>27710827</v>
      </c>
      <c r="C9" s="189">
        <f>'State Non-Assistance'!C19</f>
        <v>6066682</v>
      </c>
      <c r="D9" s="179">
        <f t="shared" ref="D9:D21" si="1">B9+C9</f>
        <v>33777509</v>
      </c>
      <c r="E9" s="180">
        <f>D9/($D26)</f>
        <v>2.8487112932399691E-2</v>
      </c>
    </row>
    <row r="10" spans="1:5">
      <c r="A10" s="176" t="s">
        <v>63</v>
      </c>
      <c r="B10" s="188">
        <f>'Federal Non-Assistance'!D19</f>
        <v>147112060</v>
      </c>
      <c r="C10" s="189">
        <f>'State Non-Assistance'!D19</f>
        <v>477419704</v>
      </c>
      <c r="D10" s="179">
        <f t="shared" si="1"/>
        <v>624531764</v>
      </c>
      <c r="E10" s="180">
        <f>D10/($D26)</f>
        <v>0.52671459256923869</v>
      </c>
    </row>
    <row r="11" spans="1:5">
      <c r="A11" s="176" t="s">
        <v>64</v>
      </c>
      <c r="B11" s="188">
        <f>'Federal Non-Assistance'!E19</f>
        <v>897764</v>
      </c>
      <c r="C11" s="189">
        <f>'State Non-Assistance'!E19</f>
        <v>21715</v>
      </c>
      <c r="D11" s="179">
        <f t="shared" si="1"/>
        <v>919479</v>
      </c>
      <c r="E11" s="180">
        <f>D11/($D26)</f>
        <v>7.7546577256392519E-4</v>
      </c>
    </row>
    <row r="12" spans="1:5" ht="18">
      <c r="A12" s="176" t="s">
        <v>79</v>
      </c>
      <c r="B12" s="188">
        <f>'Federal Non-Assistance'!F19</f>
        <v>0</v>
      </c>
      <c r="C12" s="189">
        <f>'State Non-Assistance'!F19</f>
        <v>0</v>
      </c>
      <c r="D12" s="179">
        <f t="shared" si="1"/>
        <v>0</v>
      </c>
      <c r="E12" s="180">
        <f>D12/($D26)</f>
        <v>0</v>
      </c>
    </row>
    <row r="13" spans="1:5">
      <c r="A13" s="176" t="s">
        <v>67</v>
      </c>
      <c r="B13" s="188">
        <f>'Federal Non-Assistance'!G19</f>
        <v>9197636</v>
      </c>
      <c r="C13" s="189">
        <f>'State Non-Assistance'!G19</f>
        <v>0</v>
      </c>
      <c r="D13" s="179">
        <f t="shared" si="1"/>
        <v>9197636</v>
      </c>
      <c r="E13" s="180">
        <f>D13/($D26)</f>
        <v>7.7570579714183472E-3</v>
      </c>
    </row>
    <row r="14" spans="1:5" ht="18">
      <c r="A14" s="176" t="s">
        <v>80</v>
      </c>
      <c r="B14" s="188">
        <f>'Federal Non-Assistance'!H19</f>
        <v>0</v>
      </c>
      <c r="C14" s="189">
        <f>'State Non-Assistance'!H19</f>
        <v>0</v>
      </c>
      <c r="D14" s="179">
        <f t="shared" si="1"/>
        <v>0</v>
      </c>
      <c r="E14" s="180">
        <f>D14/($D26)</f>
        <v>0</v>
      </c>
    </row>
    <row r="15" spans="1:5" ht="18">
      <c r="A15" s="176" t="s">
        <v>81</v>
      </c>
      <c r="B15" s="188">
        <f>'Federal Non-Assistance'!I19</f>
        <v>0</v>
      </c>
      <c r="C15" s="189">
        <f>'State Non-Assistance'!I19</f>
        <v>0</v>
      </c>
      <c r="D15" s="179">
        <f t="shared" si="1"/>
        <v>0</v>
      </c>
      <c r="E15" s="180">
        <f>D15/($D26)</f>
        <v>0</v>
      </c>
    </row>
    <row r="16" spans="1:5" ht="18">
      <c r="A16" s="176" t="s">
        <v>82</v>
      </c>
      <c r="B16" s="188">
        <f>'Federal Non-Assistance'!J19</f>
        <v>0</v>
      </c>
      <c r="C16" s="189">
        <f>'State Non-Assistance'!J19</f>
        <v>0</v>
      </c>
      <c r="D16" s="179">
        <f t="shared" si="1"/>
        <v>0</v>
      </c>
      <c r="E16" s="180">
        <f>D16/($D26)</f>
        <v>0</v>
      </c>
    </row>
    <row r="17" spans="1:5" ht="27">
      <c r="A17" s="176" t="s">
        <v>110</v>
      </c>
      <c r="B17" s="188">
        <f>'Federal Non-Assistance'!K19</f>
        <v>0</v>
      </c>
      <c r="C17" s="189">
        <f>'State Non-Assistance'!K19</f>
        <v>0</v>
      </c>
      <c r="D17" s="179">
        <f t="shared" si="1"/>
        <v>0</v>
      </c>
      <c r="E17" s="180">
        <f>D17/($D26)</f>
        <v>0</v>
      </c>
    </row>
    <row r="18" spans="1:5">
      <c r="A18" s="176" t="s">
        <v>88</v>
      </c>
      <c r="B18" s="188">
        <f>'Federal Non-Assistance'!L19</f>
        <v>25575389</v>
      </c>
      <c r="C18" s="189">
        <f>'State Non-Assistance'!L19</f>
        <v>6011296</v>
      </c>
      <c r="D18" s="179">
        <f>B18+C18</f>
        <v>31586685</v>
      </c>
      <c r="E18" s="180">
        <f>D18/($D26)</f>
        <v>2.6639426334106975E-2</v>
      </c>
    </row>
    <row r="19" spans="1:5">
      <c r="A19" s="176" t="s">
        <v>68</v>
      </c>
      <c r="B19" s="188">
        <f>'Federal Non-Assistance'!M19</f>
        <v>1066142</v>
      </c>
      <c r="C19" s="189">
        <f>'State Non-Assistance'!M19</f>
        <v>412767</v>
      </c>
      <c r="D19" s="179">
        <f t="shared" si="1"/>
        <v>1478909</v>
      </c>
      <c r="E19" s="180">
        <f>D19/($D26)</f>
        <v>1.2472751528166952E-3</v>
      </c>
    </row>
    <row r="20" spans="1:5" ht="18">
      <c r="A20" s="176" t="s">
        <v>111</v>
      </c>
      <c r="B20" s="188">
        <f>'Federal Non-Assistance'!N19</f>
        <v>253243140</v>
      </c>
      <c r="C20" s="190"/>
      <c r="D20" s="182">
        <f t="shared" si="1"/>
        <v>253243140</v>
      </c>
      <c r="E20" s="180">
        <f>D20/($D26)</f>
        <v>0.21357898027754224</v>
      </c>
    </row>
    <row r="21" spans="1:5">
      <c r="A21" s="176" t="s">
        <v>69</v>
      </c>
      <c r="B21" s="188">
        <f>'Federal Non-Assistance'!O19</f>
        <v>24380678</v>
      </c>
      <c r="C21" s="188">
        <f>'State Non-Assistance'!O19</f>
        <v>72391409</v>
      </c>
      <c r="D21" s="179">
        <f t="shared" si="1"/>
        <v>96772087</v>
      </c>
      <c r="E21" s="180">
        <f>D21/($D26)</f>
        <v>8.1615176864374694E-2</v>
      </c>
    </row>
    <row r="22" spans="1:5" ht="39" thickBot="1">
      <c r="A22" s="191" t="s">
        <v>0</v>
      </c>
      <c r="B22" s="192">
        <f>B3+B8</f>
        <v>584405859</v>
      </c>
      <c r="C22" s="192">
        <f>C3+C8</f>
        <v>600106048</v>
      </c>
      <c r="D22" s="192">
        <f>B22+C22</f>
        <v>1184511907</v>
      </c>
      <c r="E22" s="194">
        <f>D22/($D26)</f>
        <v>0.99898794977690986</v>
      </c>
    </row>
    <row r="23" spans="1:5" ht="36">
      <c r="A23" s="183" t="s">
        <v>112</v>
      </c>
      <c r="B23" s="195">
        <f>'Summary Federal Funds'!E19</f>
        <v>0</v>
      </c>
      <c r="C23" s="451"/>
      <c r="D23" s="186">
        <f>B23</f>
        <v>0</v>
      </c>
      <c r="E23" s="175">
        <f>D23/($D26)</f>
        <v>0</v>
      </c>
    </row>
    <row r="24" spans="1:5" ht="36">
      <c r="A24" s="183" t="s">
        <v>113</v>
      </c>
      <c r="B24" s="197">
        <f>'Summary Federal Funds'!F19</f>
        <v>1200000</v>
      </c>
      <c r="C24" s="451"/>
      <c r="D24" s="186">
        <f>B24</f>
        <v>1200000</v>
      </c>
      <c r="E24" s="187">
        <f>D24/($D26)</f>
        <v>1.0120502230901523E-3</v>
      </c>
    </row>
    <row r="25" spans="1:5" ht="39" customHeight="1" thickBot="1">
      <c r="A25" s="199" t="s">
        <v>114</v>
      </c>
      <c r="B25" s="200">
        <f>B23+B24</f>
        <v>1200000</v>
      </c>
      <c r="C25" s="201"/>
      <c r="D25" s="200">
        <f>B25</f>
        <v>1200000</v>
      </c>
      <c r="E25" s="202">
        <f>D25/($D26)</f>
        <v>1.0120502230901523E-3</v>
      </c>
    </row>
    <row r="26" spans="1:5" ht="33" thickTop="1" thickBot="1">
      <c r="A26" s="203" t="s">
        <v>115</v>
      </c>
      <c r="B26" s="204">
        <f>B22+B25</f>
        <v>585605859</v>
      </c>
      <c r="C26" s="205">
        <f>C22</f>
        <v>600106048</v>
      </c>
      <c r="D26" s="204">
        <f>B26+C26</f>
        <v>1185711907</v>
      </c>
      <c r="E26" s="206">
        <f>IF(D26/($D26)=SUM(E25,E22),SUM(E22,E25),"ERROR")</f>
        <v>1</v>
      </c>
    </row>
    <row r="27" spans="1:5" ht="32.25" thickBot="1">
      <c r="A27" s="207" t="s">
        <v>94</v>
      </c>
      <c r="B27" s="208">
        <f>'Summary Federal Funds'!I19</f>
        <v>0</v>
      </c>
      <c r="C27" s="209"/>
      <c r="D27" s="208">
        <f>B27</f>
        <v>0</v>
      </c>
      <c r="E27" s="210"/>
    </row>
    <row r="28" spans="1:5" ht="31.5">
      <c r="A28" s="211" t="s">
        <v>95</v>
      </c>
      <c r="B28" s="212">
        <f>'Summary Federal Funds'!J19</f>
        <v>57328745</v>
      </c>
      <c r="C28" s="213"/>
      <c r="D28" s="212">
        <f>B28</f>
        <v>57328745</v>
      </c>
      <c r="E28" s="214"/>
    </row>
  </sheetData>
  <mergeCells count="1">
    <mergeCell ref="A1:E1"/>
  </mergeCells>
  <pageMargins left="0.7" right="0.7" top="0.75" bottom="0.75" header="0.3" footer="0.3"/>
  <pageSetup scale="79" orientation="landscape" r:id="rId1"/>
</worksheet>
</file>

<file path=xl/worksheets/sheet41.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255</v>
      </c>
      <c r="B1" s="524"/>
      <c r="C1" s="524"/>
      <c r="D1" s="524"/>
      <c r="E1" s="584"/>
    </row>
    <row r="2" spans="1:5" ht="31.5" thickBot="1">
      <c r="A2" s="167" t="s">
        <v>105</v>
      </c>
      <c r="B2" s="168" t="s">
        <v>106</v>
      </c>
      <c r="C2" s="169" t="s">
        <v>107</v>
      </c>
      <c r="D2" s="170" t="s">
        <v>108</v>
      </c>
      <c r="E2" s="171" t="s">
        <v>109</v>
      </c>
    </row>
    <row r="3" spans="1:5" ht="24">
      <c r="A3" s="172" t="s">
        <v>74</v>
      </c>
      <c r="B3" s="173">
        <f>IF(SUM(B4:B7)='Federal Assistance'!B20,'Federal Assistance'!B20,"ERROR")</f>
        <v>32092095</v>
      </c>
      <c r="C3" s="173">
        <f>IF(SUM(C4:C6)='State Assistance'!B20,'State Assistance'!B20,"ERROR")</f>
        <v>8601850</v>
      </c>
      <c r="D3" s="174">
        <f>B3+C3</f>
        <v>40693945</v>
      </c>
      <c r="E3" s="175">
        <f>D3/($D26)</f>
        <v>0.16432164242396918</v>
      </c>
    </row>
    <row r="4" spans="1:5">
      <c r="A4" s="176" t="s">
        <v>62</v>
      </c>
      <c r="B4" s="177">
        <f>'Federal Assistance'!C20</f>
        <v>32092095</v>
      </c>
      <c r="C4" s="178">
        <f>'State Assistance'!C20</f>
        <v>8601850</v>
      </c>
      <c r="D4" s="179">
        <f>B4+C4</f>
        <v>40693945</v>
      </c>
      <c r="E4" s="180">
        <f>D4/($D26)</f>
        <v>0.16432164242396918</v>
      </c>
    </row>
    <row r="5" spans="1:5">
      <c r="A5" s="176" t="s">
        <v>63</v>
      </c>
      <c r="B5" s="177">
        <f>'Federal Assistance'!D20</f>
        <v>0</v>
      </c>
      <c r="C5" s="178">
        <f>'State Assistance'!D20</f>
        <v>0</v>
      </c>
      <c r="D5" s="179">
        <f t="shared" ref="D5:D7" si="0">B5+C5</f>
        <v>0</v>
      </c>
      <c r="E5" s="180">
        <f>D5/($D26)</f>
        <v>0</v>
      </c>
    </row>
    <row r="6" spans="1:5" ht="18">
      <c r="A6" s="176" t="s">
        <v>75</v>
      </c>
      <c r="B6" s="177">
        <f>'Federal Assistance'!E20</f>
        <v>0</v>
      </c>
      <c r="C6" s="178">
        <f>'State Assistance'!E20</f>
        <v>0</v>
      </c>
      <c r="D6" s="179">
        <f t="shared" si="0"/>
        <v>0</v>
      </c>
      <c r="E6" s="180">
        <f>D6/($D26)</f>
        <v>0</v>
      </c>
    </row>
    <row r="7" spans="1:5" ht="18">
      <c r="A7" s="176" t="s">
        <v>76</v>
      </c>
      <c r="B7" s="177">
        <f>'Federal Assistance'!F20</f>
        <v>0</v>
      </c>
      <c r="C7" s="181"/>
      <c r="D7" s="182">
        <f t="shared" si="0"/>
        <v>0</v>
      </c>
      <c r="E7" s="180">
        <f>D7/($D26)</f>
        <v>0</v>
      </c>
    </row>
    <row r="8" spans="1:5" ht="24">
      <c r="A8" s="183" t="s">
        <v>65</v>
      </c>
      <c r="B8" s="184">
        <f>IF(SUM(B9:B21)='Federal Non-Assistance'!B20,'Federal Non-Assistance'!B20,"ERROR")</f>
        <v>69133330</v>
      </c>
      <c r="C8" s="185">
        <f>IF(SUM(C9:C21)='State Non-Assistance'!B20,'State Non-Assistance'!B20,"ERROR")</f>
        <v>112492041</v>
      </c>
      <c r="D8" s="186">
        <f>B8+C8</f>
        <v>181625371</v>
      </c>
      <c r="E8" s="187">
        <f>D8/($D26)</f>
        <v>0.73340098308440582</v>
      </c>
    </row>
    <row r="9" spans="1:5" ht="18">
      <c r="A9" s="176" t="s">
        <v>78</v>
      </c>
      <c r="B9" s="188">
        <f>'Federal Non-Assistance'!C20</f>
        <v>15942889</v>
      </c>
      <c r="C9" s="189">
        <f>'State Non-Assistance'!C20</f>
        <v>4725567</v>
      </c>
      <c r="D9" s="179">
        <f t="shared" ref="D9:D21" si="1">B9+C9</f>
        <v>20668456</v>
      </c>
      <c r="E9" s="180">
        <f>D9/($D26)</f>
        <v>8.3458967575828311E-2</v>
      </c>
    </row>
    <row r="10" spans="1:5">
      <c r="A10" s="176" t="s">
        <v>63</v>
      </c>
      <c r="B10" s="188">
        <f>'Federal Non-Assistance'!D20</f>
        <v>0</v>
      </c>
      <c r="C10" s="189">
        <f>'State Non-Assistance'!D20</f>
        <v>15356947</v>
      </c>
      <c r="D10" s="179">
        <f t="shared" si="1"/>
        <v>15356947</v>
      </c>
      <c r="E10" s="180">
        <f>D10/($D26)</f>
        <v>6.2011160472592329E-2</v>
      </c>
    </row>
    <row r="11" spans="1:5">
      <c r="A11" s="176" t="s">
        <v>64</v>
      </c>
      <c r="B11" s="188">
        <f>'Federal Non-Assistance'!E20</f>
        <v>0</v>
      </c>
      <c r="C11" s="189">
        <f>'State Non-Assistance'!E20</f>
        <v>0</v>
      </c>
      <c r="D11" s="179">
        <f t="shared" si="1"/>
        <v>0</v>
      </c>
      <c r="E11" s="180">
        <f>D11/($D26)</f>
        <v>0</v>
      </c>
    </row>
    <row r="12" spans="1:5" ht="18">
      <c r="A12" s="176" t="s">
        <v>79</v>
      </c>
      <c r="B12" s="188">
        <f>'Federal Non-Assistance'!F20</f>
        <v>0</v>
      </c>
      <c r="C12" s="189">
        <f>'State Non-Assistance'!F20</f>
        <v>0</v>
      </c>
      <c r="D12" s="179">
        <f t="shared" si="1"/>
        <v>0</v>
      </c>
      <c r="E12" s="180">
        <f>D12/($D26)</f>
        <v>0</v>
      </c>
    </row>
    <row r="13" spans="1:5">
      <c r="A13" s="176" t="s">
        <v>67</v>
      </c>
      <c r="B13" s="188">
        <f>'Federal Non-Assistance'!G20</f>
        <v>0</v>
      </c>
      <c r="C13" s="189">
        <f>'State Non-Assistance'!G20</f>
        <v>32030790</v>
      </c>
      <c r="D13" s="179">
        <f t="shared" si="1"/>
        <v>32030790</v>
      </c>
      <c r="E13" s="180">
        <f>D13/($D26)</f>
        <v>0.12933993057043863</v>
      </c>
    </row>
    <row r="14" spans="1:5" ht="18">
      <c r="A14" s="176" t="s">
        <v>80</v>
      </c>
      <c r="B14" s="188">
        <f>'Federal Non-Assistance'!H20</f>
        <v>0</v>
      </c>
      <c r="C14" s="189">
        <f>'State Non-Assistance'!H20</f>
        <v>0</v>
      </c>
      <c r="D14" s="179">
        <f t="shared" si="1"/>
        <v>0</v>
      </c>
      <c r="E14" s="180">
        <f>D14/($D26)</f>
        <v>0</v>
      </c>
    </row>
    <row r="15" spans="1:5" ht="18">
      <c r="A15" s="176" t="s">
        <v>81</v>
      </c>
      <c r="B15" s="188">
        <f>'Federal Non-Assistance'!I20</f>
        <v>0</v>
      </c>
      <c r="C15" s="189">
        <f>'State Non-Assistance'!I20</f>
        <v>0</v>
      </c>
      <c r="D15" s="179">
        <f t="shared" si="1"/>
        <v>0</v>
      </c>
      <c r="E15" s="180">
        <f>D15/($D26)</f>
        <v>0</v>
      </c>
    </row>
    <row r="16" spans="1:5" ht="18">
      <c r="A16" s="176" t="s">
        <v>82</v>
      </c>
      <c r="B16" s="188">
        <f>'Federal Non-Assistance'!J20</f>
        <v>4304887</v>
      </c>
      <c r="C16" s="189">
        <f>'State Non-Assistance'!J20</f>
        <v>0</v>
      </c>
      <c r="D16" s="179">
        <f t="shared" si="1"/>
        <v>4304887</v>
      </c>
      <c r="E16" s="180">
        <f>D16/($D26)</f>
        <v>1.7383080020617156E-2</v>
      </c>
    </row>
    <row r="17" spans="1:5" ht="27">
      <c r="A17" s="176" t="s">
        <v>110</v>
      </c>
      <c r="B17" s="188">
        <f>'Federal Non-Assistance'!K20</f>
        <v>0</v>
      </c>
      <c r="C17" s="189">
        <f>'State Non-Assistance'!K20</f>
        <v>0</v>
      </c>
      <c r="D17" s="179">
        <f t="shared" si="1"/>
        <v>0</v>
      </c>
      <c r="E17" s="180">
        <f>D17/($D26)</f>
        <v>0</v>
      </c>
    </row>
    <row r="18" spans="1:5">
      <c r="A18" s="176" t="s">
        <v>88</v>
      </c>
      <c r="B18" s="188">
        <f>'Federal Non-Assistance'!L20</f>
        <v>19300069</v>
      </c>
      <c r="C18" s="189">
        <f>'State Non-Assistance'!L20</f>
        <v>0</v>
      </c>
      <c r="D18" s="179">
        <f>B18+C18</f>
        <v>19300069</v>
      </c>
      <c r="E18" s="180">
        <f>D18/($D26)</f>
        <v>7.7933437934708291E-2</v>
      </c>
    </row>
    <row r="19" spans="1:5">
      <c r="A19" s="176" t="s">
        <v>68</v>
      </c>
      <c r="B19" s="188">
        <f>'Federal Non-Assistance'!M20</f>
        <v>3962679</v>
      </c>
      <c r="C19" s="189">
        <f>'State Non-Assistance'!M20</f>
        <v>0</v>
      </c>
      <c r="D19" s="179">
        <f>B19+C19</f>
        <v>3962679</v>
      </c>
      <c r="E19" s="180">
        <f>D19/($D26)</f>
        <v>1.6001248384224526E-2</v>
      </c>
    </row>
    <row r="20" spans="1:5" ht="18">
      <c r="A20" s="176" t="s">
        <v>111</v>
      </c>
      <c r="B20" s="188">
        <f>'Federal Non-Assistance'!N20</f>
        <v>0</v>
      </c>
      <c r="C20" s="190"/>
      <c r="D20" s="179">
        <f t="shared" si="1"/>
        <v>0</v>
      </c>
      <c r="E20" s="180">
        <f>D20/($D26)</f>
        <v>0</v>
      </c>
    </row>
    <row r="21" spans="1:5">
      <c r="A21" s="176" t="s">
        <v>69</v>
      </c>
      <c r="B21" s="188">
        <f>'Federal Non-Assistance'!O20</f>
        <v>25622806</v>
      </c>
      <c r="C21" s="188">
        <f>'State Non-Assistance'!O20</f>
        <v>60378737</v>
      </c>
      <c r="D21" s="179">
        <f t="shared" si="1"/>
        <v>86001543</v>
      </c>
      <c r="E21" s="180">
        <f>D21/($D26)</f>
        <v>0.34727315812599663</v>
      </c>
    </row>
    <row r="22" spans="1:5" ht="39" thickBot="1">
      <c r="A22" s="191" t="s">
        <v>0</v>
      </c>
      <c r="B22" s="192">
        <f>B3+B8</f>
        <v>101225425</v>
      </c>
      <c r="C22" s="192">
        <f>C3+C8</f>
        <v>121093891</v>
      </c>
      <c r="D22" s="192">
        <f>B22+C22</f>
        <v>222319316</v>
      </c>
      <c r="E22" s="194">
        <f>D22/($D26)</f>
        <v>0.89772262550837501</v>
      </c>
    </row>
    <row r="23" spans="1:5" ht="36">
      <c r="A23" s="183" t="s">
        <v>112</v>
      </c>
      <c r="B23" s="195">
        <f>'Summary Federal Funds'!E20</f>
        <v>23328799</v>
      </c>
      <c r="C23" s="451"/>
      <c r="D23" s="186">
        <f>B23</f>
        <v>23328799</v>
      </c>
      <c r="E23" s="175">
        <f>D23/($D26)</f>
        <v>9.4201399433224031E-2</v>
      </c>
    </row>
    <row r="24" spans="1:5" ht="36">
      <c r="A24" s="183" t="s">
        <v>113</v>
      </c>
      <c r="B24" s="197">
        <f>'Summary Federal Funds'!F20</f>
        <v>2000000</v>
      </c>
      <c r="C24" s="451"/>
      <c r="D24" s="186">
        <f>B24</f>
        <v>2000000</v>
      </c>
      <c r="E24" s="187">
        <f>D24/($D26)</f>
        <v>8.0759750584009082E-3</v>
      </c>
    </row>
    <row r="25" spans="1:5" ht="39" customHeight="1" thickBot="1">
      <c r="A25" s="199" t="s">
        <v>114</v>
      </c>
      <c r="B25" s="200">
        <f>B23+B24</f>
        <v>25328799</v>
      </c>
      <c r="C25" s="452"/>
      <c r="D25" s="200">
        <f>B25</f>
        <v>25328799</v>
      </c>
      <c r="E25" s="202">
        <f>D25/($D26)</f>
        <v>0.10227737449162494</v>
      </c>
    </row>
    <row r="26" spans="1:5" ht="33" thickTop="1" thickBot="1">
      <c r="A26" s="203" t="s">
        <v>115</v>
      </c>
      <c r="B26" s="204">
        <f>B22+B25</f>
        <v>126554224</v>
      </c>
      <c r="C26" s="204">
        <f>C22</f>
        <v>121093891</v>
      </c>
      <c r="D26" s="204">
        <f>B26+C26</f>
        <v>247648115</v>
      </c>
      <c r="E26" s="206">
        <f>IF(D26/($D26)=SUM(E25,E22),SUM(E22,E25),"ERROR")</f>
        <v>1</v>
      </c>
    </row>
    <row r="27" spans="1:5" ht="32.25" thickBot="1">
      <c r="A27" s="207" t="s">
        <v>94</v>
      </c>
      <c r="B27" s="208">
        <f>'Summary Federal Funds'!I20</f>
        <v>189018668</v>
      </c>
      <c r="C27" s="454"/>
      <c r="D27" s="208">
        <f>B27</f>
        <v>189018668</v>
      </c>
      <c r="E27" s="210"/>
    </row>
    <row r="28" spans="1:5" ht="31.5">
      <c r="A28" s="211" t="s">
        <v>95</v>
      </c>
      <c r="B28" s="212">
        <f>'Summary Federal Funds'!J20</f>
        <v>21665187</v>
      </c>
      <c r="C28" s="213"/>
      <c r="D28" s="212">
        <f>B28</f>
        <v>21665187</v>
      </c>
      <c r="E28" s="214"/>
    </row>
  </sheetData>
  <mergeCells count="1">
    <mergeCell ref="A1:E1"/>
  </mergeCells>
  <pageMargins left="0.7" right="0.7" top="0.75" bottom="0.75" header="0.3" footer="0.3"/>
  <pageSetup scale="79" orientation="landscape" r:id="rId1"/>
</worksheet>
</file>

<file path=xl/worksheets/sheet42.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256</v>
      </c>
      <c r="B1" s="524"/>
      <c r="C1" s="524"/>
      <c r="D1" s="524"/>
      <c r="E1" s="584"/>
    </row>
    <row r="2" spans="1:5" ht="31.5" thickBot="1">
      <c r="A2" s="167" t="s">
        <v>105</v>
      </c>
      <c r="B2" s="168" t="s">
        <v>106</v>
      </c>
      <c r="C2" s="169" t="s">
        <v>107</v>
      </c>
      <c r="D2" s="170" t="s">
        <v>108</v>
      </c>
      <c r="E2" s="171" t="s">
        <v>109</v>
      </c>
    </row>
    <row r="3" spans="1:5" ht="24">
      <c r="A3" s="172" t="s">
        <v>74</v>
      </c>
      <c r="B3" s="173">
        <f>IF(SUM(B4:B7)='Federal Assistance'!B21,'Federal Assistance'!B21,"ERROR")</f>
        <v>15948053</v>
      </c>
      <c r="C3" s="173">
        <f>IF(SUM(C4:C6)='State Assistance'!B21,'State Assistance'!B21,"ERROR")</f>
        <v>63776462</v>
      </c>
      <c r="D3" s="174">
        <f>B3+C3</f>
        <v>79724515</v>
      </c>
      <c r="E3" s="175">
        <f>D3/($D26)</f>
        <v>0.35195501838728388</v>
      </c>
    </row>
    <row r="4" spans="1:5">
      <c r="A4" s="176" t="s">
        <v>62</v>
      </c>
      <c r="B4" s="177">
        <f>'Federal Assistance'!C21</f>
        <v>15948053</v>
      </c>
      <c r="C4" s="178">
        <f>'State Assistance'!C21</f>
        <v>50441444</v>
      </c>
      <c r="D4" s="179">
        <f>B4+C4</f>
        <v>66389497</v>
      </c>
      <c r="E4" s="180">
        <f>D4/($D26)</f>
        <v>0.29308571695114766</v>
      </c>
    </row>
    <row r="5" spans="1:5">
      <c r="A5" s="176" t="s">
        <v>63</v>
      </c>
      <c r="B5" s="177">
        <f>'Federal Assistance'!D21</f>
        <v>0</v>
      </c>
      <c r="C5" s="178">
        <f>'State Assistance'!D21</f>
        <v>10179723</v>
      </c>
      <c r="D5" s="179">
        <f t="shared" ref="D5:D7" si="0">B5+C5</f>
        <v>10179723</v>
      </c>
      <c r="E5" s="180">
        <f>D5/($D26)</f>
        <v>4.493981049169702E-2</v>
      </c>
    </row>
    <row r="6" spans="1:5" ht="18">
      <c r="A6" s="176" t="s">
        <v>75</v>
      </c>
      <c r="B6" s="177">
        <f>'Federal Assistance'!E21</f>
        <v>0</v>
      </c>
      <c r="C6" s="178">
        <f>'State Assistance'!E21</f>
        <v>3155295</v>
      </c>
      <c r="D6" s="179">
        <f t="shared" si="0"/>
        <v>3155295</v>
      </c>
      <c r="E6" s="180">
        <f>D6/($D26)</f>
        <v>1.392949094443917E-2</v>
      </c>
    </row>
    <row r="7" spans="1:5" ht="18">
      <c r="A7" s="176" t="s">
        <v>76</v>
      </c>
      <c r="B7" s="177">
        <f>'Federal Assistance'!F21</f>
        <v>0</v>
      </c>
      <c r="C7" s="181"/>
      <c r="D7" s="182">
        <f t="shared" si="0"/>
        <v>0</v>
      </c>
      <c r="E7" s="180">
        <f>D7/($D26)</f>
        <v>0</v>
      </c>
    </row>
    <row r="8" spans="1:5" ht="24">
      <c r="A8" s="183" t="s">
        <v>65</v>
      </c>
      <c r="B8" s="184">
        <f>IF(SUM(B9:B21)='Federal Non-Assistance'!B21,'Federal Non-Assistance'!B21,"ERROR")</f>
        <v>75621516</v>
      </c>
      <c r="C8" s="185">
        <f>IF(SUM(C9:C21)='State Non-Assistance'!B21,'State Non-Assistance'!B21,"ERROR")</f>
        <v>35478320</v>
      </c>
      <c r="D8" s="186">
        <f>B8+C8</f>
        <v>111099836</v>
      </c>
      <c r="E8" s="187">
        <f>D8/($D26)</f>
        <v>0.49046575977544954</v>
      </c>
    </row>
    <row r="9" spans="1:5" ht="18">
      <c r="A9" s="176" t="s">
        <v>78</v>
      </c>
      <c r="B9" s="188">
        <f>'Federal Non-Assistance'!C21</f>
        <v>12262249</v>
      </c>
      <c r="C9" s="189">
        <f>'State Non-Assistance'!C21</f>
        <v>5548262</v>
      </c>
      <c r="D9" s="179">
        <f t="shared" ref="D9:D21" si="1">B9+C9</f>
        <v>17810511</v>
      </c>
      <c r="E9" s="180">
        <f>D9/($D26)</f>
        <v>7.8626991038978689E-2</v>
      </c>
    </row>
    <row r="10" spans="1:5">
      <c r="A10" s="176" t="s">
        <v>63</v>
      </c>
      <c r="B10" s="188">
        <f>'Federal Non-Assistance'!D21</f>
        <v>0</v>
      </c>
      <c r="C10" s="189">
        <f>'State Non-Assistance'!D21</f>
        <v>12232133</v>
      </c>
      <c r="D10" s="179">
        <f t="shared" si="1"/>
        <v>12232133</v>
      </c>
      <c r="E10" s="180">
        <f>D10/($D26)</f>
        <v>5.4000461400495213E-2</v>
      </c>
    </row>
    <row r="11" spans="1:5">
      <c r="A11" s="176" t="s">
        <v>64</v>
      </c>
      <c r="B11" s="188">
        <f>'Federal Non-Assistance'!E21</f>
        <v>563751</v>
      </c>
      <c r="C11" s="189">
        <f>'State Non-Assistance'!E21</f>
        <v>945708</v>
      </c>
      <c r="D11" s="179">
        <f t="shared" si="1"/>
        <v>1509459</v>
      </c>
      <c r="E11" s="180">
        <f>D11/($D26)</f>
        <v>6.6637178049919919E-3</v>
      </c>
    </row>
    <row r="12" spans="1:5" ht="18">
      <c r="A12" s="176" t="s">
        <v>79</v>
      </c>
      <c r="B12" s="188">
        <f>'Federal Non-Assistance'!F21</f>
        <v>0</v>
      </c>
      <c r="C12" s="189">
        <f>'State Non-Assistance'!F21</f>
        <v>0</v>
      </c>
      <c r="D12" s="179">
        <f t="shared" si="1"/>
        <v>0</v>
      </c>
      <c r="E12" s="180">
        <f>D12/($D26)</f>
        <v>0</v>
      </c>
    </row>
    <row r="13" spans="1:5">
      <c r="A13" s="176" t="s">
        <v>67</v>
      </c>
      <c r="B13" s="188">
        <f>'Federal Non-Assistance'!G21</f>
        <v>0</v>
      </c>
      <c r="C13" s="189">
        <f>'State Non-Assistance'!G21</f>
        <v>13219115</v>
      </c>
      <c r="D13" s="179">
        <f t="shared" si="1"/>
        <v>13219115</v>
      </c>
      <c r="E13" s="180">
        <f>D13/($D26)</f>
        <v>5.8357631437314109E-2</v>
      </c>
    </row>
    <row r="14" spans="1:5" ht="18">
      <c r="A14" s="176" t="s">
        <v>80</v>
      </c>
      <c r="B14" s="188">
        <f>'Federal Non-Assistance'!H21</f>
        <v>0</v>
      </c>
      <c r="C14" s="189">
        <f>'State Non-Assistance'!H21</f>
        <v>0</v>
      </c>
      <c r="D14" s="179">
        <f t="shared" si="1"/>
        <v>0</v>
      </c>
      <c r="E14" s="180">
        <f>D14/($D26)</f>
        <v>0</v>
      </c>
    </row>
    <row r="15" spans="1:5" ht="18">
      <c r="A15" s="176" t="s">
        <v>81</v>
      </c>
      <c r="B15" s="188">
        <f>'Federal Non-Assistance'!I21</f>
        <v>140801</v>
      </c>
      <c r="C15" s="189">
        <f>'State Non-Assistance'!I21</f>
        <v>0</v>
      </c>
      <c r="D15" s="179">
        <f t="shared" si="1"/>
        <v>140801</v>
      </c>
      <c r="E15" s="180">
        <f>D15/($D26)</f>
        <v>6.215857010098833E-4</v>
      </c>
    </row>
    <row r="16" spans="1:5" ht="18">
      <c r="A16" s="176" t="s">
        <v>82</v>
      </c>
      <c r="B16" s="188">
        <f>'Federal Non-Assistance'!J21</f>
        <v>51008251</v>
      </c>
      <c r="C16" s="188">
        <f>'State Non-Assistance'!J21</f>
        <v>0</v>
      </c>
      <c r="D16" s="179">
        <f t="shared" si="1"/>
        <v>51008251</v>
      </c>
      <c r="E16" s="180">
        <f>D16/($D26)</f>
        <v>0.22518305590956797</v>
      </c>
    </row>
    <row r="17" spans="1:5" ht="27">
      <c r="A17" s="176" t="s">
        <v>110</v>
      </c>
      <c r="B17" s="188">
        <f>'Federal Non-Assistance'!K21</f>
        <v>0</v>
      </c>
      <c r="C17" s="188">
        <f>'State Non-Assistance'!K21</f>
        <v>0</v>
      </c>
      <c r="D17" s="182">
        <f t="shared" si="1"/>
        <v>0</v>
      </c>
      <c r="E17" s="180">
        <f>D17/($D26)</f>
        <v>0</v>
      </c>
    </row>
    <row r="18" spans="1:5">
      <c r="A18" s="176" t="s">
        <v>88</v>
      </c>
      <c r="B18" s="188">
        <f>'Federal Non-Assistance'!L21</f>
        <v>11068054</v>
      </c>
      <c r="C18" s="188">
        <f>'State Non-Assistance'!L21</f>
        <v>2974817</v>
      </c>
      <c r="D18" s="179">
        <f>B18+C18</f>
        <v>14042871</v>
      </c>
      <c r="E18" s="180">
        <f>D18/($D26)</f>
        <v>6.199421747520515E-2</v>
      </c>
    </row>
    <row r="19" spans="1:5">
      <c r="A19" s="176" t="s">
        <v>68</v>
      </c>
      <c r="B19" s="188">
        <f>'Federal Non-Assistance'!M21</f>
        <v>578410</v>
      </c>
      <c r="C19" s="188">
        <f>'State Non-Assistance'!M21</f>
        <v>558285</v>
      </c>
      <c r="D19" s="179">
        <f>B19+C19</f>
        <v>1136695</v>
      </c>
      <c r="E19" s="180">
        <f>D19/($D26)</f>
        <v>5.0180990078865159E-3</v>
      </c>
    </row>
    <row r="20" spans="1:5" ht="18">
      <c r="A20" s="176" t="s">
        <v>111</v>
      </c>
      <c r="B20" s="188">
        <f>'Federal Non-Assistance'!N21</f>
        <v>0</v>
      </c>
      <c r="C20" s="453"/>
      <c r="D20" s="182">
        <f t="shared" si="1"/>
        <v>0</v>
      </c>
      <c r="E20" s="180">
        <f>D20/($D26)</f>
        <v>0</v>
      </c>
    </row>
    <row r="21" spans="1:5">
      <c r="A21" s="176" t="s">
        <v>69</v>
      </c>
      <c r="B21" s="188">
        <f>'Federal Non-Assistance'!O21</f>
        <v>0</v>
      </c>
      <c r="C21" s="188">
        <f>'State Non-Assistance'!O21</f>
        <v>0</v>
      </c>
      <c r="D21" s="179">
        <f t="shared" si="1"/>
        <v>0</v>
      </c>
      <c r="E21" s="180">
        <f>D21/($D26)</f>
        <v>0</v>
      </c>
    </row>
    <row r="22" spans="1:5" ht="39" thickBot="1">
      <c r="A22" s="191" t="s">
        <v>0</v>
      </c>
      <c r="B22" s="192">
        <f>B3+B8</f>
        <v>91569569</v>
      </c>
      <c r="C22" s="192">
        <f>C3+C8</f>
        <v>99254782</v>
      </c>
      <c r="D22" s="192">
        <f>B22+C22</f>
        <v>190824351</v>
      </c>
      <c r="E22" s="194">
        <f>D22/($D26)</f>
        <v>0.84242077816273342</v>
      </c>
    </row>
    <row r="23" spans="1:5" ht="36">
      <c r="A23" s="183" t="s">
        <v>112</v>
      </c>
      <c r="B23" s="195">
        <f>'Summary Federal Funds'!E21</f>
        <v>22732687</v>
      </c>
      <c r="C23" s="451"/>
      <c r="D23" s="186">
        <f>B23</f>
        <v>22732687</v>
      </c>
      <c r="E23" s="175">
        <f>D23/($D26)</f>
        <v>0.10035662519963112</v>
      </c>
    </row>
    <row r="24" spans="1:5" ht="36">
      <c r="A24" s="183" t="s">
        <v>113</v>
      </c>
      <c r="B24" s="197">
        <f>'Summary Federal Funds'!F21</f>
        <v>12962008</v>
      </c>
      <c r="C24" s="451"/>
      <c r="D24" s="186">
        <f>B24</f>
        <v>12962008</v>
      </c>
      <c r="E24" s="187">
        <f>D24/($D26)</f>
        <v>5.7222596637635494E-2</v>
      </c>
    </row>
    <row r="25" spans="1:5" ht="39" customHeight="1" thickBot="1">
      <c r="A25" s="199" t="s">
        <v>114</v>
      </c>
      <c r="B25" s="200">
        <f>B23+B24</f>
        <v>35694695</v>
      </c>
      <c r="C25" s="452"/>
      <c r="D25" s="200">
        <f>B25</f>
        <v>35694695</v>
      </c>
      <c r="E25" s="202">
        <f>D25/($D26)</f>
        <v>0.15757922183726661</v>
      </c>
    </row>
    <row r="26" spans="1:5" ht="33" thickTop="1" thickBot="1">
      <c r="A26" s="203" t="s">
        <v>115</v>
      </c>
      <c r="B26" s="204">
        <f>B22+B25</f>
        <v>127264264</v>
      </c>
      <c r="C26" s="204">
        <f>C22</f>
        <v>99254782</v>
      </c>
      <c r="D26" s="204">
        <f>B26+C26</f>
        <v>226519046</v>
      </c>
      <c r="E26" s="206">
        <f>IF(D26/($D26)=SUM(E25,E22),SUM(E22,E25),"ERROR")</f>
        <v>1</v>
      </c>
    </row>
    <row r="27" spans="1:5" ht="32.25" thickBot="1">
      <c r="A27" s="207" t="s">
        <v>94</v>
      </c>
      <c r="B27" s="208">
        <f>'Summary Federal Funds'!I21</f>
        <v>3851464</v>
      </c>
      <c r="C27" s="454"/>
      <c r="D27" s="208">
        <f>B27</f>
        <v>3851464</v>
      </c>
      <c r="E27" s="210"/>
    </row>
    <row r="28" spans="1:5" ht="31.5">
      <c r="A28" s="211" t="s">
        <v>95</v>
      </c>
      <c r="B28" s="212">
        <f>'Summary Federal Funds'!J21</f>
        <v>8688461</v>
      </c>
      <c r="C28" s="213"/>
      <c r="D28" s="212">
        <f>B28</f>
        <v>8688461</v>
      </c>
      <c r="E28" s="214"/>
    </row>
  </sheetData>
  <mergeCells count="1">
    <mergeCell ref="A1:E1"/>
  </mergeCells>
  <pageMargins left="0.7" right="0.7" top="0.75" bottom="0.75" header="0.3" footer="0.3"/>
  <pageSetup scale="79" orientation="landscape" r:id="rId1"/>
</worksheet>
</file>

<file path=xl/worksheets/sheet43.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257</v>
      </c>
      <c r="B1" s="524"/>
      <c r="C1" s="524"/>
      <c r="D1" s="524"/>
      <c r="E1" s="584"/>
    </row>
    <row r="2" spans="1:5" ht="31.5" thickBot="1">
      <c r="A2" s="167" t="s">
        <v>105</v>
      </c>
      <c r="B2" s="168" t="s">
        <v>106</v>
      </c>
      <c r="C2" s="169" t="s">
        <v>107</v>
      </c>
      <c r="D2" s="170" t="s">
        <v>108</v>
      </c>
      <c r="E2" s="171" t="s">
        <v>109</v>
      </c>
    </row>
    <row r="3" spans="1:5" ht="24">
      <c r="A3" s="172" t="s">
        <v>74</v>
      </c>
      <c r="B3" s="173">
        <f>IF(SUM(B4:B7)='Federal Assistance'!B22,'Federal Assistance'!B22,"ERROR")</f>
        <v>36790628</v>
      </c>
      <c r="C3" s="173">
        <f>IF(SUM(C4:C6)='State Assistance'!B22,'State Assistance'!B22,"ERROR")</f>
        <v>22737137</v>
      </c>
      <c r="D3" s="174">
        <f>B3+C3</f>
        <v>59527765</v>
      </c>
      <c r="E3" s="175">
        <f>D3/($D26)</f>
        <v>0.32527780179794724</v>
      </c>
    </row>
    <row r="4" spans="1:5">
      <c r="A4" s="176" t="s">
        <v>62</v>
      </c>
      <c r="B4" s="177">
        <f>'Federal Assistance'!C22</f>
        <v>17071684</v>
      </c>
      <c r="C4" s="178">
        <f>'State Assistance'!C22</f>
        <v>15992033</v>
      </c>
      <c r="D4" s="179">
        <f>B4+C4</f>
        <v>33063717</v>
      </c>
      <c r="E4" s="180">
        <f>D4/($D26)</f>
        <v>0.18067019961238959</v>
      </c>
    </row>
    <row r="5" spans="1:5">
      <c r="A5" s="176" t="s">
        <v>63</v>
      </c>
      <c r="B5" s="177">
        <f>'Federal Assistance'!D22</f>
        <v>0</v>
      </c>
      <c r="C5" s="178">
        <f>'State Assistance'!D22</f>
        <v>6745104</v>
      </c>
      <c r="D5" s="179">
        <f t="shared" ref="D5:D7" si="0">B5+C5</f>
        <v>6745104</v>
      </c>
      <c r="E5" s="180">
        <f>D5/($D26)</f>
        <v>3.6857298472713386E-2</v>
      </c>
    </row>
    <row r="6" spans="1:5" ht="18">
      <c r="A6" s="176" t="s">
        <v>75</v>
      </c>
      <c r="B6" s="177">
        <f>'Federal Assistance'!E22</f>
        <v>5244083</v>
      </c>
      <c r="C6" s="178">
        <f>'State Assistance'!E22</f>
        <v>0</v>
      </c>
      <c r="D6" s="179">
        <f t="shared" si="0"/>
        <v>5244083</v>
      </c>
      <c r="E6" s="180">
        <f>D6/($D26)</f>
        <v>2.8655263483955504E-2</v>
      </c>
    </row>
    <row r="7" spans="1:5" ht="18">
      <c r="A7" s="176" t="s">
        <v>76</v>
      </c>
      <c r="B7" s="177">
        <f>'Federal Assistance'!F22</f>
        <v>14474861</v>
      </c>
      <c r="C7" s="181"/>
      <c r="D7" s="182">
        <f t="shared" si="0"/>
        <v>14474861</v>
      </c>
      <c r="E7" s="180">
        <f>D7/($D26)</f>
        <v>7.9095040228888761E-2</v>
      </c>
    </row>
    <row r="8" spans="1:5" ht="24">
      <c r="A8" s="183" t="s">
        <v>65</v>
      </c>
      <c r="B8" s="184">
        <f>IF(SUM(B9:B21)='Federal Non-Assistance'!B22,'Federal Non-Assistance'!B22,"ERROR")</f>
        <v>24739301</v>
      </c>
      <c r="C8" s="185">
        <f>IF(SUM(C9:C21)='State Non-Assistance'!B22,'State Non-Assistance'!B22,"ERROR")</f>
        <v>74834776</v>
      </c>
      <c r="D8" s="186">
        <f>B8+C8</f>
        <v>99574077</v>
      </c>
      <c r="E8" s="187">
        <f>D8/($D26)</f>
        <v>0.54410302289393087</v>
      </c>
    </row>
    <row r="9" spans="1:5" ht="18">
      <c r="A9" s="176" t="s">
        <v>78</v>
      </c>
      <c r="B9" s="188">
        <f>'Federal Non-Assistance'!C22</f>
        <v>723161</v>
      </c>
      <c r="C9" s="189">
        <f>'State Non-Assistance'!C22</f>
        <v>0</v>
      </c>
      <c r="D9" s="179">
        <f t="shared" ref="D9:D21" si="1">B9+C9</f>
        <v>723161</v>
      </c>
      <c r="E9" s="180">
        <f>D9/($D26)</f>
        <v>3.9515715133266859E-3</v>
      </c>
    </row>
    <row r="10" spans="1:5">
      <c r="A10" s="176" t="s">
        <v>63</v>
      </c>
      <c r="B10" s="188">
        <f>'Federal Non-Assistance'!D22</f>
        <v>-471956</v>
      </c>
      <c r="C10" s="189">
        <f>'State Non-Assistance'!D22</f>
        <v>0</v>
      </c>
      <c r="D10" s="179">
        <f t="shared" si="1"/>
        <v>-471956</v>
      </c>
      <c r="E10" s="180">
        <f>D10/($D26)</f>
        <v>-2.5789110379896168E-3</v>
      </c>
    </row>
    <row r="11" spans="1:5">
      <c r="A11" s="176" t="s">
        <v>64</v>
      </c>
      <c r="B11" s="188">
        <f>'Federal Non-Assistance'!E22</f>
        <v>2006569</v>
      </c>
      <c r="C11" s="189">
        <f>'State Non-Assistance'!E22</f>
        <v>0</v>
      </c>
      <c r="D11" s="179">
        <f t="shared" si="1"/>
        <v>2006569</v>
      </c>
      <c r="E11" s="180">
        <f>D11/($D26)</f>
        <v>1.0964502925246819E-2</v>
      </c>
    </row>
    <row r="12" spans="1:5" ht="18">
      <c r="A12" s="176" t="s">
        <v>79</v>
      </c>
      <c r="B12" s="188">
        <f>'Federal Non-Assistance'!F22</f>
        <v>0</v>
      </c>
      <c r="C12" s="189">
        <f>'State Non-Assistance'!F22</f>
        <v>0</v>
      </c>
      <c r="D12" s="179">
        <f t="shared" si="1"/>
        <v>0</v>
      </c>
      <c r="E12" s="180">
        <f>D12/($D26)</f>
        <v>0</v>
      </c>
    </row>
    <row r="13" spans="1:5">
      <c r="A13" s="176" t="s">
        <v>67</v>
      </c>
      <c r="B13" s="188">
        <f>'Federal Non-Assistance'!G22</f>
        <v>0</v>
      </c>
      <c r="C13" s="189">
        <f>'State Non-Assistance'!G22</f>
        <v>56608176</v>
      </c>
      <c r="D13" s="179">
        <f t="shared" si="1"/>
        <v>56608176</v>
      </c>
      <c r="E13" s="180">
        <f>D13/($D26)</f>
        <v>0.30932428007453855</v>
      </c>
    </row>
    <row r="14" spans="1:5" ht="18">
      <c r="A14" s="176" t="s">
        <v>80</v>
      </c>
      <c r="B14" s="188">
        <f>'Federal Non-Assistance'!H22</f>
        <v>0</v>
      </c>
      <c r="C14" s="189">
        <f>'State Non-Assistance'!H22</f>
        <v>0</v>
      </c>
      <c r="D14" s="179">
        <f t="shared" si="1"/>
        <v>0</v>
      </c>
      <c r="E14" s="180">
        <f>D14/($D26)</f>
        <v>0</v>
      </c>
    </row>
    <row r="15" spans="1:5" ht="18">
      <c r="A15" s="176" t="s">
        <v>81</v>
      </c>
      <c r="B15" s="188">
        <f>'Federal Non-Assistance'!I22</f>
        <v>77264</v>
      </c>
      <c r="C15" s="189">
        <f>'State Non-Assistance'!I22</f>
        <v>0</v>
      </c>
      <c r="D15" s="179">
        <f t="shared" si="1"/>
        <v>77264</v>
      </c>
      <c r="E15" s="180">
        <f>D15/($D26)</f>
        <v>4.2219398087794149E-4</v>
      </c>
    </row>
    <row r="16" spans="1:5" ht="18">
      <c r="A16" s="176" t="s">
        <v>82</v>
      </c>
      <c r="B16" s="188">
        <f>'Federal Non-Assistance'!J22</f>
        <v>0</v>
      </c>
      <c r="C16" s="189">
        <f>'State Non-Assistance'!J22</f>
        <v>0</v>
      </c>
      <c r="D16" s="179">
        <f t="shared" si="1"/>
        <v>0</v>
      </c>
      <c r="E16" s="180">
        <f>D16/($D26)</f>
        <v>0</v>
      </c>
    </row>
    <row r="17" spans="1:5" ht="27">
      <c r="A17" s="176" t="s">
        <v>110</v>
      </c>
      <c r="B17" s="188">
        <f>'Federal Non-Assistance'!K22</f>
        <v>0</v>
      </c>
      <c r="C17" s="189">
        <f>'State Non-Assistance'!K22</f>
        <v>0</v>
      </c>
      <c r="D17" s="179">
        <f t="shared" si="1"/>
        <v>0</v>
      </c>
      <c r="E17" s="180">
        <f>D17/($D26)</f>
        <v>0</v>
      </c>
    </row>
    <row r="18" spans="1:5">
      <c r="A18" s="176" t="s">
        <v>88</v>
      </c>
      <c r="B18" s="188">
        <f>'Federal Non-Assistance'!L22</f>
        <v>6736065</v>
      </c>
      <c r="C18" s="189">
        <f>'State Non-Assistance'!L22</f>
        <v>0</v>
      </c>
      <c r="D18" s="179">
        <f>B18+C18</f>
        <v>6736065</v>
      </c>
      <c r="E18" s="180">
        <f>D18/($D26)</f>
        <v>3.6807906629252575E-2</v>
      </c>
    </row>
    <row r="19" spans="1:5">
      <c r="A19" s="176" t="s">
        <v>68</v>
      </c>
      <c r="B19" s="188">
        <f>'Federal Non-Assistance'!M22</f>
        <v>5411029</v>
      </c>
      <c r="C19" s="189">
        <f>'State Non-Assistance'!M22</f>
        <v>0</v>
      </c>
      <c r="D19" s="179">
        <f>B19+C19</f>
        <v>5411029</v>
      </c>
      <c r="E19" s="180">
        <f>D19/($D26)</f>
        <v>2.9567507172240461E-2</v>
      </c>
    </row>
    <row r="20" spans="1:5" ht="18">
      <c r="A20" s="176" t="s">
        <v>111</v>
      </c>
      <c r="B20" s="188">
        <f>'Federal Non-Assistance'!N22</f>
        <v>0</v>
      </c>
      <c r="C20" s="190"/>
      <c r="D20" s="179">
        <f t="shared" si="1"/>
        <v>0</v>
      </c>
      <c r="E20" s="180">
        <f>D20/($D26)</f>
        <v>0</v>
      </c>
    </row>
    <row r="21" spans="1:5">
      <c r="A21" s="176" t="s">
        <v>69</v>
      </c>
      <c r="B21" s="188">
        <f>'Federal Non-Assistance'!O22</f>
        <v>10257169</v>
      </c>
      <c r="C21" s="189">
        <f>'State Non-Assistance'!O22</f>
        <v>18226600</v>
      </c>
      <c r="D21" s="182">
        <f t="shared" si="1"/>
        <v>28483769</v>
      </c>
      <c r="E21" s="180">
        <f>D21/($D26)</f>
        <v>0.15564397163643745</v>
      </c>
    </row>
    <row r="22" spans="1:5" ht="39" thickBot="1">
      <c r="A22" s="191" t="s">
        <v>0</v>
      </c>
      <c r="B22" s="192">
        <f>B3+B8</f>
        <v>61529929</v>
      </c>
      <c r="C22" s="192">
        <f>C3+C8</f>
        <v>97571913</v>
      </c>
      <c r="D22" s="192">
        <f>B22+C22</f>
        <v>159101842</v>
      </c>
      <c r="E22" s="194">
        <f>D22/($D26)</f>
        <v>0.86938082469187816</v>
      </c>
    </row>
    <row r="23" spans="1:5" ht="36">
      <c r="A23" s="183" t="s">
        <v>112</v>
      </c>
      <c r="B23" s="195">
        <f>'Summary Federal Funds'!E22</f>
        <v>13710977</v>
      </c>
      <c r="C23" s="451"/>
      <c r="D23" s="186">
        <f>B23</f>
        <v>13710977</v>
      </c>
      <c r="E23" s="175">
        <f>D23/($D26)</f>
        <v>7.4920945865550523E-2</v>
      </c>
    </row>
    <row r="24" spans="1:5" ht="36">
      <c r="A24" s="183" t="s">
        <v>113</v>
      </c>
      <c r="B24" s="197">
        <f>'Summary Federal Funds'!F22</f>
        <v>10193106</v>
      </c>
      <c r="C24" s="451"/>
      <c r="D24" s="186">
        <f>B24</f>
        <v>10193106</v>
      </c>
      <c r="E24" s="187">
        <f>D24/($D26)</f>
        <v>5.5698229442571329E-2</v>
      </c>
    </row>
    <row r="25" spans="1:5" ht="39" customHeight="1" thickBot="1">
      <c r="A25" s="199" t="s">
        <v>114</v>
      </c>
      <c r="B25" s="200">
        <f>B23+B24</f>
        <v>23904083</v>
      </c>
      <c r="C25" s="452"/>
      <c r="D25" s="200">
        <f>B25</f>
        <v>23904083</v>
      </c>
      <c r="E25" s="202">
        <f>D25/($D26)</f>
        <v>0.13061917530812187</v>
      </c>
    </row>
    <row r="26" spans="1:5" ht="33" thickTop="1" thickBot="1">
      <c r="A26" s="203" t="s">
        <v>115</v>
      </c>
      <c r="B26" s="204">
        <f>B22+B25</f>
        <v>85434012</v>
      </c>
      <c r="C26" s="204">
        <f>C22</f>
        <v>97571913</v>
      </c>
      <c r="D26" s="204">
        <f>B26+C26</f>
        <v>183005925</v>
      </c>
      <c r="E26" s="206">
        <f>IF(D26/($D26)=SUM(E25,E22),SUM(E22,E25),"ERROR")</f>
        <v>1</v>
      </c>
    </row>
    <row r="27" spans="1:5" ht="32.25" thickBot="1">
      <c r="A27" s="207" t="s">
        <v>94</v>
      </c>
      <c r="B27" s="208">
        <f>'Summary Federal Funds'!I22</f>
        <v>0</v>
      </c>
      <c r="C27" s="454"/>
      <c r="D27" s="208">
        <f>B27</f>
        <v>0</v>
      </c>
      <c r="E27" s="210"/>
    </row>
    <row r="28" spans="1:5" ht="31.5">
      <c r="A28" s="211" t="s">
        <v>95</v>
      </c>
      <c r="B28" s="212">
        <f>'Summary Federal Funds'!J22</f>
        <v>39034208</v>
      </c>
      <c r="C28" s="213"/>
      <c r="D28" s="212">
        <f>B28</f>
        <v>39034208</v>
      </c>
      <c r="E28" s="214"/>
    </row>
  </sheetData>
  <mergeCells count="1">
    <mergeCell ref="A1:E1"/>
  </mergeCells>
  <pageMargins left="0.7" right="0.7" top="0.75" bottom="0.75" header="0.3" footer="0.3"/>
  <pageSetup scale="79" orientation="landscape" r:id="rId1"/>
</worksheet>
</file>

<file path=xl/worksheets/sheet44.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258</v>
      </c>
      <c r="B1" s="524"/>
      <c r="C1" s="524"/>
      <c r="D1" s="524"/>
      <c r="E1" s="584"/>
    </row>
    <row r="2" spans="1:5" ht="31.5" thickBot="1">
      <c r="A2" s="167" t="s">
        <v>105</v>
      </c>
      <c r="B2" s="168" t="s">
        <v>106</v>
      </c>
      <c r="C2" s="169" t="s">
        <v>107</v>
      </c>
      <c r="D2" s="170" t="s">
        <v>108</v>
      </c>
      <c r="E2" s="171" t="s">
        <v>109</v>
      </c>
    </row>
    <row r="3" spans="1:5" ht="24">
      <c r="A3" s="172" t="s">
        <v>74</v>
      </c>
      <c r="B3" s="173">
        <f>IF(SUM(B4:B7)='Federal Assistance'!B23,'Federal Assistance'!B23,"ERROR")</f>
        <v>95635536</v>
      </c>
      <c r="C3" s="173">
        <f>IF(SUM(C4:C6)='State Assistance'!B23,'State Assistance'!B23,"ERROR")</f>
        <v>63265946</v>
      </c>
      <c r="D3" s="174">
        <f>B3+C3</f>
        <v>158901482</v>
      </c>
      <c r="E3" s="175">
        <f>D3/($D26)</f>
        <v>0.51688391918147381</v>
      </c>
    </row>
    <row r="4" spans="1:5">
      <c r="A4" s="176" t="s">
        <v>62</v>
      </c>
      <c r="B4" s="177">
        <f>'Federal Assistance'!C23</f>
        <v>72838379</v>
      </c>
      <c r="C4" s="178">
        <f>'State Assistance'!C23</f>
        <v>39387678</v>
      </c>
      <c r="D4" s="179">
        <f>B4+C4</f>
        <v>112226057</v>
      </c>
      <c r="E4" s="180">
        <f>D4/($D26)</f>
        <v>0.3650554006566375</v>
      </c>
    </row>
    <row r="5" spans="1:5">
      <c r="A5" s="176" t="s">
        <v>63</v>
      </c>
      <c r="B5" s="177">
        <f>'Federal Assistance'!D23</f>
        <v>15762005</v>
      </c>
      <c r="C5" s="178">
        <f>'State Assistance'!D23</f>
        <v>16446344</v>
      </c>
      <c r="D5" s="179">
        <f t="shared" ref="D5:D7" si="0">B5+C5</f>
        <v>32208349</v>
      </c>
      <c r="E5" s="180">
        <f>D5/($D26)</f>
        <v>0.1047691780589227</v>
      </c>
    </row>
    <row r="6" spans="1:5" ht="18">
      <c r="A6" s="176" t="s">
        <v>75</v>
      </c>
      <c r="B6" s="177">
        <f>'Federal Assistance'!E23</f>
        <v>7035152</v>
      </c>
      <c r="C6" s="178">
        <f>'State Assistance'!E23</f>
        <v>7431924</v>
      </c>
      <c r="D6" s="179">
        <f t="shared" si="0"/>
        <v>14467076</v>
      </c>
      <c r="E6" s="180">
        <f>D6/($D26)</f>
        <v>4.7059340465913584E-2</v>
      </c>
    </row>
    <row r="7" spans="1:5" ht="18">
      <c r="A7" s="176" t="s">
        <v>76</v>
      </c>
      <c r="B7" s="177">
        <f>'Federal Assistance'!F23</f>
        <v>0</v>
      </c>
      <c r="C7" s="181"/>
      <c r="D7" s="182">
        <f t="shared" si="0"/>
        <v>0</v>
      </c>
      <c r="E7" s="180">
        <f>D7/($D26)</f>
        <v>0</v>
      </c>
    </row>
    <row r="8" spans="1:5" ht="24">
      <c r="A8" s="183" t="s">
        <v>65</v>
      </c>
      <c r="B8" s="184">
        <f>IF(SUM(B9:B21)='Federal Non-Assistance'!B23,'Federal Non-Assistance'!B23,"ERROR")</f>
        <v>70851920</v>
      </c>
      <c r="C8" s="185">
        <f>IF(SUM(C9:C21)='State Non-Assistance'!B23,'State Non-Assistance'!B23,"ERROR")</f>
        <v>29878861</v>
      </c>
      <c r="D8" s="186">
        <f>B8+C8</f>
        <v>100730781</v>
      </c>
      <c r="E8" s="187">
        <f>D8/($D26)</f>
        <v>0.32766290288904121</v>
      </c>
    </row>
    <row r="9" spans="1:5" ht="18">
      <c r="A9" s="176" t="s">
        <v>78</v>
      </c>
      <c r="B9" s="188">
        <f>'Federal Non-Assistance'!C23</f>
        <v>22996517</v>
      </c>
      <c r="C9" s="189">
        <f>'State Non-Assistance'!C23</f>
        <v>13480792</v>
      </c>
      <c r="D9" s="179">
        <f t="shared" ref="D9:D21" si="1">B9+C9</f>
        <v>36477309</v>
      </c>
      <c r="E9" s="180">
        <f>D9/($D26)</f>
        <v>0.11865549773232226</v>
      </c>
    </row>
    <row r="10" spans="1:5">
      <c r="A10" s="176" t="s">
        <v>63</v>
      </c>
      <c r="B10" s="188">
        <f>'Federal Non-Assistance'!D23</f>
        <v>16888747</v>
      </c>
      <c r="C10" s="189">
        <f>'State Non-Assistance'!D23</f>
        <v>1485849</v>
      </c>
      <c r="D10" s="179">
        <f t="shared" si="1"/>
        <v>18374596</v>
      </c>
      <c r="E10" s="180">
        <f>D10/($D26)</f>
        <v>5.9769947229669204E-2</v>
      </c>
    </row>
    <row r="11" spans="1:5">
      <c r="A11" s="176" t="s">
        <v>64</v>
      </c>
      <c r="B11" s="188">
        <f>'Federal Non-Assistance'!E23</f>
        <v>4939200</v>
      </c>
      <c r="C11" s="189">
        <f>'State Non-Assistance'!E23</f>
        <v>898600</v>
      </c>
      <c r="D11" s="179">
        <f t="shared" si="1"/>
        <v>5837800</v>
      </c>
      <c r="E11" s="180">
        <f>D11/($D26)</f>
        <v>1.898953304537215E-2</v>
      </c>
    </row>
    <row r="12" spans="1:5" ht="18">
      <c r="A12" s="176" t="s">
        <v>79</v>
      </c>
      <c r="B12" s="188">
        <f>'Federal Non-Assistance'!F23</f>
        <v>0</v>
      </c>
      <c r="C12" s="189">
        <f>'State Non-Assistance'!F23</f>
        <v>0</v>
      </c>
      <c r="D12" s="179">
        <f t="shared" si="1"/>
        <v>0</v>
      </c>
      <c r="E12" s="180">
        <f>D12/($D26)</f>
        <v>0</v>
      </c>
    </row>
    <row r="13" spans="1:5">
      <c r="A13" s="176" t="s">
        <v>67</v>
      </c>
      <c r="B13" s="188">
        <f>'Federal Non-Assistance'!G23</f>
        <v>0</v>
      </c>
      <c r="C13" s="189">
        <f>'State Non-Assistance'!G23</f>
        <v>0</v>
      </c>
      <c r="D13" s="179">
        <f t="shared" si="1"/>
        <v>0</v>
      </c>
      <c r="E13" s="180">
        <f>D13/($D26)</f>
        <v>0</v>
      </c>
    </row>
    <row r="14" spans="1:5" ht="18">
      <c r="A14" s="176" t="s">
        <v>80</v>
      </c>
      <c r="B14" s="188">
        <f>'Federal Non-Assistance'!H23</f>
        <v>0</v>
      </c>
      <c r="C14" s="189">
        <f>'State Non-Assistance'!H23</f>
        <v>0</v>
      </c>
      <c r="D14" s="179">
        <f t="shared" si="1"/>
        <v>0</v>
      </c>
      <c r="E14" s="180">
        <f>D14/($D26)</f>
        <v>0</v>
      </c>
    </row>
    <row r="15" spans="1:5" ht="18">
      <c r="A15" s="176" t="s">
        <v>81</v>
      </c>
      <c r="B15" s="188">
        <f>'Federal Non-Assistance'!I23</f>
        <v>0</v>
      </c>
      <c r="C15" s="189">
        <f>'State Non-Assistance'!I23</f>
        <v>0</v>
      </c>
      <c r="D15" s="179">
        <f t="shared" si="1"/>
        <v>0</v>
      </c>
      <c r="E15" s="180">
        <f>D15/($D26)</f>
        <v>0</v>
      </c>
    </row>
    <row r="16" spans="1:5" ht="18">
      <c r="A16" s="176" t="s">
        <v>82</v>
      </c>
      <c r="B16" s="188">
        <f>'Federal Non-Assistance'!J23</f>
        <v>0</v>
      </c>
      <c r="C16" s="189">
        <f>'State Non-Assistance'!J23</f>
        <v>0</v>
      </c>
      <c r="D16" s="179">
        <f t="shared" si="1"/>
        <v>0</v>
      </c>
      <c r="E16" s="180">
        <f>D16/($D26)</f>
        <v>0</v>
      </c>
    </row>
    <row r="17" spans="1:5" ht="27">
      <c r="A17" s="176" t="s">
        <v>110</v>
      </c>
      <c r="B17" s="188">
        <f>'Federal Non-Assistance'!K23</f>
        <v>0</v>
      </c>
      <c r="C17" s="189">
        <f>'State Non-Assistance'!K23</f>
        <v>0</v>
      </c>
      <c r="D17" s="179">
        <f t="shared" si="1"/>
        <v>0</v>
      </c>
      <c r="E17" s="180">
        <f>D17/($D26)</f>
        <v>0</v>
      </c>
    </row>
    <row r="18" spans="1:5">
      <c r="A18" s="176" t="s">
        <v>88</v>
      </c>
      <c r="B18" s="188">
        <f>'Federal Non-Assistance'!L23</f>
        <v>9715284</v>
      </c>
      <c r="C18" s="189">
        <f>'State Non-Assistance'!L23</f>
        <v>431540</v>
      </c>
      <c r="D18" s="179">
        <f>B18+C18</f>
        <v>10146824</v>
      </c>
      <c r="E18" s="180">
        <f>D18/($D26)</f>
        <v>3.3006175212164722E-2</v>
      </c>
    </row>
    <row r="19" spans="1:5">
      <c r="A19" s="176" t="s">
        <v>68</v>
      </c>
      <c r="B19" s="188">
        <f>'Federal Non-Assistance'!M23</f>
        <v>2669625</v>
      </c>
      <c r="C19" s="189">
        <f>'State Non-Assistance'!M23</f>
        <v>4109</v>
      </c>
      <c r="D19" s="179">
        <f>B19+C19</f>
        <v>2673734</v>
      </c>
      <c r="E19" s="180">
        <f>D19/($D26)</f>
        <v>8.6972763965081114E-3</v>
      </c>
    </row>
    <row r="20" spans="1:5" ht="18">
      <c r="A20" s="176" t="s">
        <v>111</v>
      </c>
      <c r="B20" s="188">
        <f>'Federal Non-Assistance'!N23</f>
        <v>0</v>
      </c>
      <c r="C20" s="190"/>
      <c r="D20" s="179">
        <f t="shared" si="1"/>
        <v>0</v>
      </c>
      <c r="E20" s="180">
        <f>D20/($D26)</f>
        <v>0</v>
      </c>
    </row>
    <row r="21" spans="1:5">
      <c r="A21" s="176" t="s">
        <v>69</v>
      </c>
      <c r="B21" s="188">
        <f>'Federal Non-Assistance'!O23</f>
        <v>13642547</v>
      </c>
      <c r="C21" s="189">
        <f>'State Non-Assistance'!O23</f>
        <v>13577971</v>
      </c>
      <c r="D21" s="179">
        <f t="shared" si="1"/>
        <v>27220518</v>
      </c>
      <c r="E21" s="180">
        <f>D21/($D26)</f>
        <v>8.8544473273004798E-2</v>
      </c>
    </row>
    <row r="22" spans="1:5" ht="39" thickBot="1">
      <c r="A22" s="191" t="s">
        <v>0</v>
      </c>
      <c r="B22" s="192">
        <f>B3+B8</f>
        <v>166487456</v>
      </c>
      <c r="C22" s="192">
        <f>C3+C8</f>
        <v>93144807</v>
      </c>
      <c r="D22" s="192">
        <f>B22+C22</f>
        <v>259632263</v>
      </c>
      <c r="E22" s="194">
        <f>D22/($D26)</f>
        <v>0.84454682207051501</v>
      </c>
    </row>
    <row r="23" spans="1:5" ht="36">
      <c r="A23" s="183" t="s">
        <v>112</v>
      </c>
      <c r="B23" s="195">
        <f>'Summary Federal Funds'!E23</f>
        <v>47789725</v>
      </c>
      <c r="C23" s="451"/>
      <c r="D23" s="186">
        <f>B23</f>
        <v>47789725</v>
      </c>
      <c r="E23" s="175">
        <f>D23/($D26)</f>
        <v>0.15545317792948499</v>
      </c>
    </row>
    <row r="24" spans="1:5" ht="36">
      <c r="A24" s="183" t="s">
        <v>113</v>
      </c>
      <c r="B24" s="197">
        <f>'Summary Federal Funds'!F23</f>
        <v>0</v>
      </c>
      <c r="C24" s="451"/>
      <c r="D24" s="186">
        <f>B24</f>
        <v>0</v>
      </c>
      <c r="E24" s="187">
        <f>D24/($D26)</f>
        <v>0</v>
      </c>
    </row>
    <row r="25" spans="1:5" ht="15.75" thickBot="1">
      <c r="A25" s="199" t="s">
        <v>114</v>
      </c>
      <c r="B25" s="200">
        <f>B23+B24</f>
        <v>47789725</v>
      </c>
      <c r="C25" s="452"/>
      <c r="D25" s="200">
        <f>B25</f>
        <v>47789725</v>
      </c>
      <c r="E25" s="202">
        <f>D25/($D26)</f>
        <v>0.15545317792948499</v>
      </c>
    </row>
    <row r="26" spans="1:5" ht="33" thickTop="1" thickBot="1">
      <c r="A26" s="203" t="s">
        <v>115</v>
      </c>
      <c r="B26" s="204">
        <f>B22+B25</f>
        <v>214277181</v>
      </c>
      <c r="C26" s="204">
        <f>C22</f>
        <v>93144807</v>
      </c>
      <c r="D26" s="204">
        <f>B26+C26</f>
        <v>307421988</v>
      </c>
      <c r="E26" s="206">
        <f>IF(D26/($D26)=SUM(E25,E22),SUM(E22,E25),"ERROR")</f>
        <v>1</v>
      </c>
    </row>
    <row r="27" spans="1:5" ht="32.25" thickBot="1">
      <c r="A27" s="207" t="s">
        <v>94</v>
      </c>
      <c r="B27" s="208">
        <f>'Summary Federal Funds'!I23</f>
        <v>1915200</v>
      </c>
      <c r="C27" s="454"/>
      <c r="D27" s="208">
        <f>B27</f>
        <v>1915200</v>
      </c>
      <c r="E27" s="210"/>
    </row>
    <row r="28" spans="1:5" ht="31.5">
      <c r="A28" s="211" t="s">
        <v>95</v>
      </c>
      <c r="B28" s="212">
        <f>'Summary Federal Funds'!J23</f>
        <v>7720153</v>
      </c>
      <c r="C28" s="213"/>
      <c r="D28" s="212">
        <f>B28</f>
        <v>7720153</v>
      </c>
      <c r="E28" s="214"/>
    </row>
  </sheetData>
  <mergeCells count="1">
    <mergeCell ref="A1:E1"/>
  </mergeCells>
  <pageMargins left="0.7" right="0.7" top="0.75" bottom="0.75" header="0.3" footer="0.3"/>
  <pageSetup scale="79" orientation="landscape" r:id="rId1"/>
</worksheet>
</file>

<file path=xl/worksheets/sheet45.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259</v>
      </c>
      <c r="B1" s="524"/>
      <c r="C1" s="524"/>
      <c r="D1" s="524"/>
      <c r="E1" s="584"/>
    </row>
    <row r="2" spans="1:5" ht="31.5" thickBot="1">
      <c r="A2" s="167" t="s">
        <v>105</v>
      </c>
      <c r="B2" s="168" t="s">
        <v>106</v>
      </c>
      <c r="C2" s="169" t="s">
        <v>107</v>
      </c>
      <c r="D2" s="170" t="s">
        <v>108</v>
      </c>
      <c r="E2" s="171" t="s">
        <v>109</v>
      </c>
    </row>
    <row r="3" spans="1:5" ht="24">
      <c r="A3" s="172" t="s">
        <v>74</v>
      </c>
      <c r="B3" s="173">
        <f>IF(SUM(B4:B7)='Federal Assistance'!B24,'Federal Assistance'!B24,"ERROR")</f>
        <v>15953217</v>
      </c>
      <c r="C3" s="173">
        <f>IF(SUM(C4:C6)='State Assistance'!B24,'State Assistance'!B24,"ERROR")</f>
        <v>3240398</v>
      </c>
      <c r="D3" s="174">
        <f>B3+C3</f>
        <v>19193615</v>
      </c>
      <c r="E3" s="175">
        <f>D3/($D26)</f>
        <v>7.3524819159850499E-2</v>
      </c>
    </row>
    <row r="4" spans="1:5">
      <c r="A4" s="176" t="s">
        <v>62</v>
      </c>
      <c r="B4" s="177">
        <f>'Federal Assistance'!C24</f>
        <v>14653328</v>
      </c>
      <c r="C4" s="178">
        <f>'State Assistance'!C24</f>
        <v>3240398</v>
      </c>
      <c r="D4" s="179">
        <f>B4+C4</f>
        <v>17893726</v>
      </c>
      <c r="E4" s="180">
        <f>D4/($D26)</f>
        <v>6.8545345326866E-2</v>
      </c>
    </row>
    <row r="5" spans="1:5">
      <c r="A5" s="176" t="s">
        <v>63</v>
      </c>
      <c r="B5" s="177">
        <f>'Federal Assistance'!D24</f>
        <v>0</v>
      </c>
      <c r="C5" s="178">
        <f>'State Assistance'!D24</f>
        <v>0</v>
      </c>
      <c r="D5" s="179">
        <f t="shared" ref="D5:D7" si="0">B5+C5</f>
        <v>0</v>
      </c>
      <c r="E5" s="180">
        <f>D5/($D26)</f>
        <v>0</v>
      </c>
    </row>
    <row r="6" spans="1:5" ht="18">
      <c r="A6" s="176" t="s">
        <v>75</v>
      </c>
      <c r="B6" s="177">
        <f>'Federal Assistance'!E24</f>
        <v>1299889</v>
      </c>
      <c r="C6" s="178">
        <f>'State Assistance'!E24</f>
        <v>0</v>
      </c>
      <c r="D6" s="179">
        <f t="shared" si="0"/>
        <v>1299889</v>
      </c>
      <c r="E6" s="180">
        <f>D6/($D26)</f>
        <v>4.9794738329845059E-3</v>
      </c>
    </row>
    <row r="7" spans="1:5" ht="18">
      <c r="A7" s="176" t="s">
        <v>76</v>
      </c>
      <c r="B7" s="177">
        <f>'Federal Assistance'!F24</f>
        <v>0</v>
      </c>
      <c r="C7" s="181"/>
      <c r="D7" s="182">
        <f t="shared" si="0"/>
        <v>0</v>
      </c>
      <c r="E7" s="180">
        <f>D7/($D26)</f>
        <v>0</v>
      </c>
    </row>
    <row r="8" spans="1:5" ht="24">
      <c r="A8" s="183" t="s">
        <v>65</v>
      </c>
      <c r="B8" s="184">
        <f>IF(SUM(B9:B21)='Federal Non-Assistance'!B24,'Federal Non-Assistance'!B24,"ERROR")</f>
        <v>152806809</v>
      </c>
      <c r="C8" s="185">
        <f>IF(SUM(C9:C21)='State Non-Assistance'!B24,'State Non-Assistance'!B24,"ERROR")</f>
        <v>72651846</v>
      </c>
      <c r="D8" s="186">
        <f>B8+C8</f>
        <v>225458655</v>
      </c>
      <c r="E8" s="187">
        <f>D8/($D26)</f>
        <v>0.86366256887502035</v>
      </c>
    </row>
    <row r="9" spans="1:5" ht="18">
      <c r="A9" s="176" t="s">
        <v>78</v>
      </c>
      <c r="B9" s="188">
        <f>'Federal Non-Assistance'!C24</f>
        <v>7916715</v>
      </c>
      <c r="C9" s="189">
        <f>'State Non-Assistance'!C24</f>
        <v>0</v>
      </c>
      <c r="D9" s="179">
        <f t="shared" ref="D9:D21" si="1">B9+C9</f>
        <v>7916715</v>
      </c>
      <c r="E9" s="180">
        <f>D9/($D26)</f>
        <v>3.0326493404972218E-2</v>
      </c>
    </row>
    <row r="10" spans="1:5">
      <c r="A10" s="176" t="s">
        <v>63</v>
      </c>
      <c r="B10" s="188">
        <f>'Federal Non-Assistance'!D24</f>
        <v>0</v>
      </c>
      <c r="C10" s="189">
        <f>'State Non-Assistance'!D24</f>
        <v>5219488</v>
      </c>
      <c r="D10" s="179">
        <f t="shared" si="1"/>
        <v>5219488</v>
      </c>
      <c r="E10" s="180">
        <f>D10/($D26)</f>
        <v>1.9994248676292077E-2</v>
      </c>
    </row>
    <row r="11" spans="1:5">
      <c r="A11" s="176" t="s">
        <v>64</v>
      </c>
      <c r="B11" s="188">
        <f>'Federal Non-Assistance'!E24</f>
        <v>1513069</v>
      </c>
      <c r="C11" s="189">
        <f>'State Non-Assistance'!E24</f>
        <v>0</v>
      </c>
      <c r="D11" s="179">
        <f t="shared" si="1"/>
        <v>1513069</v>
      </c>
      <c r="E11" s="180">
        <f>D11/($D26)</f>
        <v>5.7961006616719067E-3</v>
      </c>
    </row>
    <row r="12" spans="1:5" ht="18">
      <c r="A12" s="176" t="s">
        <v>79</v>
      </c>
      <c r="B12" s="188">
        <f>'Federal Non-Assistance'!F24</f>
        <v>723811</v>
      </c>
      <c r="C12" s="189">
        <f>'State Non-Assistance'!F24</f>
        <v>0</v>
      </c>
      <c r="D12" s="179">
        <f t="shared" si="1"/>
        <v>723811</v>
      </c>
      <c r="E12" s="180">
        <f>D12/($D26)</f>
        <v>2.7726966952765571E-3</v>
      </c>
    </row>
    <row r="13" spans="1:5">
      <c r="A13" s="176" t="s">
        <v>67</v>
      </c>
      <c r="B13" s="188">
        <f>'Federal Non-Assistance'!G24</f>
        <v>0</v>
      </c>
      <c r="C13" s="189">
        <f>'State Non-Assistance'!G24</f>
        <v>19876047</v>
      </c>
      <c r="D13" s="179">
        <f t="shared" si="1"/>
        <v>19876047</v>
      </c>
      <c r="E13" s="180">
        <f>D13/($D26)</f>
        <v>7.6139005668691861E-2</v>
      </c>
    </row>
    <row r="14" spans="1:5" ht="18">
      <c r="A14" s="176" t="s">
        <v>80</v>
      </c>
      <c r="B14" s="188">
        <f>'Federal Non-Assistance'!H24</f>
        <v>0</v>
      </c>
      <c r="C14" s="189">
        <f>'State Non-Assistance'!H24</f>
        <v>0</v>
      </c>
      <c r="D14" s="179">
        <f t="shared" si="1"/>
        <v>0</v>
      </c>
      <c r="E14" s="180">
        <f>D14/($D26)</f>
        <v>0</v>
      </c>
    </row>
    <row r="15" spans="1:5" ht="18">
      <c r="A15" s="176" t="s">
        <v>81</v>
      </c>
      <c r="B15" s="188">
        <f>'Federal Non-Assistance'!I24</f>
        <v>0</v>
      </c>
      <c r="C15" s="189">
        <f>'State Non-Assistance'!I24</f>
        <v>0</v>
      </c>
      <c r="D15" s="179">
        <f t="shared" si="1"/>
        <v>0</v>
      </c>
      <c r="E15" s="180">
        <f>D15/($D26)</f>
        <v>0</v>
      </c>
    </row>
    <row r="16" spans="1:5" ht="18">
      <c r="A16" s="176" t="s">
        <v>82</v>
      </c>
      <c r="B16" s="188">
        <f>'Federal Non-Assistance'!J24</f>
        <v>1319946</v>
      </c>
      <c r="C16" s="189">
        <f>'State Non-Assistance'!J24</f>
        <v>46254212</v>
      </c>
      <c r="D16" s="179">
        <f t="shared" si="1"/>
        <v>47574158</v>
      </c>
      <c r="E16" s="180">
        <f>D16/($D26)</f>
        <v>0.18224192595465497</v>
      </c>
    </row>
    <row r="17" spans="1:5" ht="27">
      <c r="A17" s="176" t="s">
        <v>110</v>
      </c>
      <c r="B17" s="188">
        <f>'Federal Non-Assistance'!K24</f>
        <v>99026204</v>
      </c>
      <c r="C17" s="189">
        <f>'State Non-Assistance'!K24</f>
        <v>0</v>
      </c>
      <c r="D17" s="179">
        <f t="shared" si="1"/>
        <v>99026204</v>
      </c>
      <c r="E17" s="180">
        <f>D17/($D26)</f>
        <v>0.37933884477658142</v>
      </c>
    </row>
    <row r="18" spans="1:5">
      <c r="A18" s="176" t="s">
        <v>88</v>
      </c>
      <c r="B18" s="188">
        <f>'Federal Non-Assistance'!L24</f>
        <v>18989157</v>
      </c>
      <c r="C18" s="189">
        <f>'State Non-Assistance'!L24</f>
        <v>42383</v>
      </c>
      <c r="D18" s="179">
        <f>B18+C18</f>
        <v>19031540</v>
      </c>
      <c r="E18" s="180">
        <f>D18/($D26)</f>
        <v>7.2903959823798756E-2</v>
      </c>
    </row>
    <row r="19" spans="1:5">
      <c r="A19" s="176" t="s">
        <v>68</v>
      </c>
      <c r="B19" s="188">
        <f>'Federal Non-Assistance'!M24</f>
        <v>937923</v>
      </c>
      <c r="C19" s="189">
        <f>'State Non-Assistance'!M24</f>
        <v>0</v>
      </c>
      <c r="D19" s="179">
        <f>B19+C19</f>
        <v>937923</v>
      </c>
      <c r="E19" s="180">
        <f>D19/($D26)</f>
        <v>3.5928937285063006E-3</v>
      </c>
    </row>
    <row r="20" spans="1:5" ht="18">
      <c r="A20" s="176" t="s">
        <v>111</v>
      </c>
      <c r="B20" s="188">
        <f>'Federal Non-Assistance'!N24</f>
        <v>0</v>
      </c>
      <c r="C20" s="190"/>
      <c r="D20" s="182">
        <f t="shared" si="1"/>
        <v>0</v>
      </c>
      <c r="E20" s="180">
        <f>D20/($D26)</f>
        <v>0</v>
      </c>
    </row>
    <row r="21" spans="1:5">
      <c r="A21" s="176" t="s">
        <v>69</v>
      </c>
      <c r="B21" s="188">
        <f>'Federal Non-Assistance'!O24</f>
        <v>22379984</v>
      </c>
      <c r="C21" s="189">
        <f>'State Non-Assistance'!O24</f>
        <v>1259716</v>
      </c>
      <c r="D21" s="179">
        <f t="shared" si="1"/>
        <v>23639700</v>
      </c>
      <c r="E21" s="180">
        <f>D21/($D26)</f>
        <v>9.0556399484574321E-2</v>
      </c>
    </row>
    <row r="22" spans="1:5" ht="39" thickBot="1">
      <c r="A22" s="191" t="s">
        <v>0</v>
      </c>
      <c r="B22" s="192">
        <f>B3+B8</f>
        <v>168760026</v>
      </c>
      <c r="C22" s="192">
        <f>C3+C8</f>
        <v>75892244</v>
      </c>
      <c r="D22" s="192">
        <f>B22+C22</f>
        <v>244652270</v>
      </c>
      <c r="E22" s="194">
        <f>D22/($D26)</f>
        <v>0.93718738803487089</v>
      </c>
    </row>
    <row r="23" spans="1:5" ht="36">
      <c r="A23" s="183" t="s">
        <v>112</v>
      </c>
      <c r="B23" s="195">
        <f>'Summary Federal Funds'!E24</f>
        <v>0</v>
      </c>
      <c r="C23" s="451"/>
      <c r="D23" s="186">
        <f>B23</f>
        <v>0</v>
      </c>
      <c r="E23" s="175">
        <f>D23/($D26)</f>
        <v>0</v>
      </c>
    </row>
    <row r="24" spans="1:5" ht="36">
      <c r="A24" s="183" t="s">
        <v>113</v>
      </c>
      <c r="B24" s="197">
        <f>'Summary Federal Funds'!F24</f>
        <v>16397199</v>
      </c>
      <c r="C24" s="198"/>
      <c r="D24" s="186">
        <f>B24</f>
        <v>16397199</v>
      </c>
      <c r="E24" s="187">
        <f>D24/($D26)</f>
        <v>6.2812611965129106E-2</v>
      </c>
    </row>
    <row r="25" spans="1:5" ht="39" customHeight="1" thickBot="1">
      <c r="A25" s="199" t="s">
        <v>114</v>
      </c>
      <c r="B25" s="200">
        <f>B23+B24</f>
        <v>16397199</v>
      </c>
      <c r="C25" s="201"/>
      <c r="D25" s="200">
        <f>B25</f>
        <v>16397199</v>
      </c>
      <c r="E25" s="202">
        <f>D25/($D26)</f>
        <v>6.2812611965129106E-2</v>
      </c>
    </row>
    <row r="26" spans="1:5" ht="33" thickTop="1" thickBot="1">
      <c r="A26" s="203" t="s">
        <v>115</v>
      </c>
      <c r="B26" s="204">
        <f>B22+B25</f>
        <v>185157225</v>
      </c>
      <c r="C26" s="204">
        <f>C22</f>
        <v>75892244</v>
      </c>
      <c r="D26" s="204">
        <f>B26+C26</f>
        <v>261049469</v>
      </c>
      <c r="E26" s="206">
        <f>IF(D26/($D26)=SUM(E25,E22),SUM(E22,E25),"ERROR")</f>
        <v>1</v>
      </c>
    </row>
    <row r="27" spans="1:5" ht="32.25" thickBot="1">
      <c r="A27" s="207" t="s">
        <v>94</v>
      </c>
      <c r="B27" s="208">
        <f>'Summary Federal Funds'!I24</f>
        <v>171426</v>
      </c>
      <c r="C27" s="454"/>
      <c r="D27" s="208">
        <f>B27</f>
        <v>171426</v>
      </c>
      <c r="E27" s="210"/>
    </row>
    <row r="28" spans="1:5" ht="31.5">
      <c r="A28" s="211" t="s">
        <v>95</v>
      </c>
      <c r="B28" s="212">
        <f>'Summary Federal Funds'!J24</f>
        <v>0</v>
      </c>
      <c r="C28" s="455"/>
      <c r="D28" s="212">
        <f>B28</f>
        <v>0</v>
      </c>
      <c r="E28" s="214"/>
    </row>
  </sheetData>
  <mergeCells count="1">
    <mergeCell ref="A1:E1"/>
  </mergeCells>
  <pageMargins left="0.7" right="0.7" top="0.75" bottom="0.75" header="0.3" footer="0.3"/>
  <pageSetup scale="79" orientation="landscape" r:id="rId1"/>
</worksheet>
</file>

<file path=xl/worksheets/sheet46.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260</v>
      </c>
      <c r="B1" s="524"/>
      <c r="C1" s="524"/>
      <c r="D1" s="524"/>
      <c r="E1" s="584"/>
    </row>
    <row r="2" spans="1:5" ht="31.5" thickBot="1">
      <c r="A2" s="167" t="s">
        <v>105</v>
      </c>
      <c r="B2" s="168" t="s">
        <v>106</v>
      </c>
      <c r="C2" s="169" t="s">
        <v>107</v>
      </c>
      <c r="D2" s="170" t="s">
        <v>108</v>
      </c>
      <c r="E2" s="171" t="s">
        <v>109</v>
      </c>
    </row>
    <row r="3" spans="1:5" ht="24">
      <c r="A3" s="172" t="s">
        <v>74</v>
      </c>
      <c r="B3" s="173">
        <f>IF(SUM(B4:B7)='Federal Assistance'!B25,'Federal Assistance'!B25,"ERROR")</f>
        <v>51855245</v>
      </c>
      <c r="C3" s="173">
        <f>IF(SUM(C4:C6)='State Assistance'!B25,'State Assistance'!B25,"ERROR")</f>
        <v>33770012</v>
      </c>
      <c r="D3" s="174">
        <f>B3+C3</f>
        <v>85625257</v>
      </c>
      <c r="E3" s="175">
        <f>D3/($D26)</f>
        <v>0.74457450297072814</v>
      </c>
    </row>
    <row r="4" spans="1:5">
      <c r="A4" s="176" t="s">
        <v>62</v>
      </c>
      <c r="B4" s="177">
        <f>'Federal Assistance'!C25</f>
        <v>41798058</v>
      </c>
      <c r="C4" s="178">
        <f>'State Assistance'!C25</f>
        <v>27834877</v>
      </c>
      <c r="D4" s="179">
        <f>B4+C4</f>
        <v>69632935</v>
      </c>
      <c r="E4" s="180">
        <f>D4/($D26)</f>
        <v>0.60550951652055207</v>
      </c>
    </row>
    <row r="5" spans="1:5">
      <c r="A5" s="176" t="s">
        <v>63</v>
      </c>
      <c r="B5" s="177">
        <f>'Federal Assistance'!D25</f>
        <v>3078729</v>
      </c>
      <c r="C5" s="178">
        <f>'State Assistance'!D25</f>
        <v>2639751</v>
      </c>
      <c r="D5" s="179">
        <f t="shared" ref="D5:D7" si="0">B5+C5</f>
        <v>5718480</v>
      </c>
      <c r="E5" s="180">
        <f>D5/($D26)</f>
        <v>4.9726383930713915E-2</v>
      </c>
    </row>
    <row r="6" spans="1:5" ht="18">
      <c r="A6" s="176" t="s">
        <v>75</v>
      </c>
      <c r="B6" s="177">
        <f>'Federal Assistance'!E25</f>
        <v>6978458</v>
      </c>
      <c r="C6" s="178">
        <f>'State Assistance'!E25</f>
        <v>3295384</v>
      </c>
      <c r="D6" s="179">
        <f t="shared" si="0"/>
        <v>10273842</v>
      </c>
      <c r="E6" s="180">
        <f>D6/($D26)</f>
        <v>8.9338602519462115E-2</v>
      </c>
    </row>
    <row r="7" spans="1:5" ht="18">
      <c r="A7" s="176" t="s">
        <v>76</v>
      </c>
      <c r="B7" s="177">
        <f>'Federal Assistance'!F25</f>
        <v>0</v>
      </c>
      <c r="C7" s="181"/>
      <c r="D7" s="182">
        <f t="shared" si="0"/>
        <v>0</v>
      </c>
      <c r="E7" s="180">
        <f>D7/($D26)</f>
        <v>0</v>
      </c>
    </row>
    <row r="8" spans="1:5" ht="24">
      <c r="A8" s="183" t="s">
        <v>65</v>
      </c>
      <c r="B8" s="184">
        <f>IF(SUM(B9:B21)='Federal Non-Assistance'!B25,'Federal Non-Assistance'!B25,"ERROR")</f>
        <v>22847628</v>
      </c>
      <c r="C8" s="185">
        <f>IF(SUM(C9:C21)='State Non-Assistance'!B25,'State Non-Assistance'!B25,"ERROR")</f>
        <v>6526026</v>
      </c>
      <c r="D8" s="186">
        <f>B8+C8</f>
        <v>29373654</v>
      </c>
      <c r="E8" s="187">
        <f>D8/($D26)</f>
        <v>0.25542549702927186</v>
      </c>
    </row>
    <row r="9" spans="1:5" ht="18">
      <c r="A9" s="176" t="s">
        <v>78</v>
      </c>
      <c r="B9" s="188">
        <f>'Federal Non-Assistance'!C25</f>
        <v>12014969</v>
      </c>
      <c r="C9" s="189">
        <f>'State Non-Assistance'!C25</f>
        <v>147565</v>
      </c>
      <c r="D9" s="179">
        <f t="shared" ref="D9:D21" si="1">B9+C9</f>
        <v>12162534</v>
      </c>
      <c r="E9" s="180">
        <f>D9/($D26)</f>
        <v>0.10576216673912678</v>
      </c>
    </row>
    <row r="10" spans="1:5">
      <c r="A10" s="176" t="s">
        <v>63</v>
      </c>
      <c r="B10" s="188">
        <f>'Federal Non-Assistance'!D25</f>
        <v>4251580</v>
      </c>
      <c r="C10" s="189">
        <f>'State Non-Assistance'!D25</f>
        <v>800385</v>
      </c>
      <c r="D10" s="179">
        <f t="shared" si="1"/>
        <v>5051965</v>
      </c>
      <c r="E10" s="180">
        <f>D10/($D26)</f>
        <v>4.3930546437957137E-2</v>
      </c>
    </row>
    <row r="11" spans="1:5">
      <c r="A11" s="176" t="s">
        <v>64</v>
      </c>
      <c r="B11" s="188">
        <f>'Federal Non-Assistance'!E25</f>
        <v>1548982</v>
      </c>
      <c r="C11" s="189">
        <f>'State Non-Assistance'!E25</f>
        <v>520470</v>
      </c>
      <c r="D11" s="179">
        <f t="shared" si="1"/>
        <v>2069452</v>
      </c>
      <c r="E11" s="180">
        <f>D11/($D26)</f>
        <v>1.7995405191271768E-2</v>
      </c>
    </row>
    <row r="12" spans="1:5" ht="18">
      <c r="A12" s="176" t="s">
        <v>79</v>
      </c>
      <c r="B12" s="188">
        <f>'Federal Non-Assistance'!F25</f>
        <v>0</v>
      </c>
      <c r="C12" s="189">
        <f>'State Non-Assistance'!F25</f>
        <v>0</v>
      </c>
      <c r="D12" s="179">
        <f t="shared" si="1"/>
        <v>0</v>
      </c>
      <c r="E12" s="180">
        <f>D12/($D26)</f>
        <v>0</v>
      </c>
    </row>
    <row r="13" spans="1:5">
      <c r="A13" s="176" t="s">
        <v>67</v>
      </c>
      <c r="B13" s="188">
        <f>'Federal Non-Assistance'!G25</f>
        <v>0</v>
      </c>
      <c r="C13" s="189">
        <f>'State Non-Assistance'!G25</f>
        <v>0</v>
      </c>
      <c r="D13" s="179">
        <f t="shared" si="1"/>
        <v>0</v>
      </c>
      <c r="E13" s="180">
        <f>D13/($D26)</f>
        <v>0</v>
      </c>
    </row>
    <row r="14" spans="1:5" ht="18">
      <c r="A14" s="176" t="s">
        <v>80</v>
      </c>
      <c r="B14" s="188">
        <f>'Federal Non-Assistance'!H25</f>
        <v>0</v>
      </c>
      <c r="C14" s="189">
        <f>'State Non-Assistance'!H25</f>
        <v>4610550</v>
      </c>
      <c r="D14" s="179">
        <f t="shared" si="1"/>
        <v>4610550</v>
      </c>
      <c r="E14" s="180">
        <f>D14/($D26)</f>
        <v>4.0092118785368322E-2</v>
      </c>
    </row>
    <row r="15" spans="1:5" ht="18">
      <c r="A15" s="176" t="s">
        <v>81</v>
      </c>
      <c r="B15" s="188">
        <f>'Federal Non-Assistance'!I25</f>
        <v>348728</v>
      </c>
      <c r="C15" s="189">
        <f>'State Non-Assistance'!I25</f>
        <v>447056</v>
      </c>
      <c r="D15" s="179">
        <f t="shared" si="1"/>
        <v>795784</v>
      </c>
      <c r="E15" s="180">
        <f>D15/($D26)</f>
        <v>6.919926398259545E-3</v>
      </c>
    </row>
    <row r="16" spans="1:5" ht="18">
      <c r="A16" s="176" t="s">
        <v>82</v>
      </c>
      <c r="B16" s="188">
        <f>'Federal Non-Assistance'!J25</f>
        <v>0</v>
      </c>
      <c r="C16" s="189">
        <f>'State Non-Assistance'!J25</f>
        <v>0</v>
      </c>
      <c r="D16" s="179">
        <f t="shared" si="1"/>
        <v>0</v>
      </c>
      <c r="E16" s="180">
        <f>D16/($D26)</f>
        <v>0</v>
      </c>
    </row>
    <row r="17" spans="1:5" ht="27">
      <c r="A17" s="176" t="s">
        <v>110</v>
      </c>
      <c r="B17" s="188">
        <f>'Federal Non-Assistance'!K25</f>
        <v>0</v>
      </c>
      <c r="C17" s="189">
        <f>'State Non-Assistance'!K25</f>
        <v>0</v>
      </c>
      <c r="D17" s="179">
        <f t="shared" si="1"/>
        <v>0</v>
      </c>
      <c r="E17" s="180">
        <f>D17/($D26)</f>
        <v>0</v>
      </c>
    </row>
    <row r="18" spans="1:5">
      <c r="A18" s="176" t="s">
        <v>88</v>
      </c>
      <c r="B18" s="188">
        <f>'Federal Non-Assistance'!L25</f>
        <v>3370792</v>
      </c>
      <c r="C18" s="189">
        <f>'State Non-Assistance'!L25</f>
        <v>0</v>
      </c>
      <c r="D18" s="179">
        <f>B18+C18</f>
        <v>3370792</v>
      </c>
      <c r="E18" s="180">
        <f>D18/($D26)</f>
        <v>2.9311512349886513E-2</v>
      </c>
    </row>
    <row r="19" spans="1:5">
      <c r="A19" s="176" t="s">
        <v>68</v>
      </c>
      <c r="B19" s="188">
        <f>'Federal Non-Assistance'!M25</f>
        <v>307525</v>
      </c>
      <c r="C19" s="189">
        <f>'State Non-Assistance'!M25</f>
        <v>0</v>
      </c>
      <c r="D19" s="179">
        <f>B19+C19</f>
        <v>307525</v>
      </c>
      <c r="E19" s="180">
        <f>D19/($D26)</f>
        <v>2.6741557578749595E-3</v>
      </c>
    </row>
    <row r="20" spans="1:5" ht="18">
      <c r="A20" s="176" t="s">
        <v>111</v>
      </c>
      <c r="B20" s="188">
        <f>'Federal Non-Assistance'!N25</f>
        <v>1005052</v>
      </c>
      <c r="C20" s="190"/>
      <c r="D20" s="179">
        <f t="shared" si="1"/>
        <v>1005052</v>
      </c>
      <c r="E20" s="180">
        <f>D20/($D26)</f>
        <v>8.7396653695268472E-3</v>
      </c>
    </row>
    <row r="21" spans="1:5">
      <c r="A21" s="176" t="s">
        <v>69</v>
      </c>
      <c r="B21" s="188">
        <f>'Federal Non-Assistance'!O25</f>
        <v>0</v>
      </c>
      <c r="C21" s="189">
        <f>'State Non-Assistance'!O25</f>
        <v>0</v>
      </c>
      <c r="D21" s="182">
        <f t="shared" si="1"/>
        <v>0</v>
      </c>
      <c r="E21" s="180">
        <f>D21/($D26)</f>
        <v>0</v>
      </c>
    </row>
    <row r="22" spans="1:5" ht="39" thickBot="1">
      <c r="A22" s="191" t="s">
        <v>0</v>
      </c>
      <c r="B22" s="192">
        <f>B3+B8</f>
        <v>74702873</v>
      </c>
      <c r="C22" s="192">
        <f>C3+C8</f>
        <v>40296038</v>
      </c>
      <c r="D22" s="192">
        <f>B22+C22</f>
        <v>114998911</v>
      </c>
      <c r="E22" s="194">
        <f>D22/($D26)</f>
        <v>1</v>
      </c>
    </row>
    <row r="23" spans="1:5" ht="36">
      <c r="A23" s="183" t="s">
        <v>112</v>
      </c>
      <c r="B23" s="195">
        <f>'Summary Federal Funds'!E25</f>
        <v>0</v>
      </c>
      <c r="C23" s="451"/>
      <c r="D23" s="186">
        <f>B23</f>
        <v>0</v>
      </c>
      <c r="E23" s="175">
        <f>D23/($D26)</f>
        <v>0</v>
      </c>
    </row>
    <row r="24" spans="1:5" ht="36">
      <c r="A24" s="183" t="s">
        <v>113</v>
      </c>
      <c r="B24" s="197">
        <f>'Summary Federal Funds'!F25</f>
        <v>0</v>
      </c>
      <c r="C24" s="451"/>
      <c r="D24" s="186">
        <f>B24</f>
        <v>0</v>
      </c>
      <c r="E24" s="187">
        <f>D24/($D26)</f>
        <v>0</v>
      </c>
    </row>
    <row r="25" spans="1:5" ht="39" customHeight="1" thickBot="1">
      <c r="A25" s="199" t="s">
        <v>114</v>
      </c>
      <c r="B25" s="200">
        <f>B23+B24</f>
        <v>0</v>
      </c>
      <c r="C25" s="452"/>
      <c r="D25" s="200">
        <f>B25</f>
        <v>0</v>
      </c>
      <c r="E25" s="202">
        <f>D25/($D26)</f>
        <v>0</v>
      </c>
    </row>
    <row r="26" spans="1:5" ht="33" thickTop="1" thickBot="1">
      <c r="A26" s="203" t="s">
        <v>115</v>
      </c>
      <c r="B26" s="204">
        <f>B22+B25</f>
        <v>74702873</v>
      </c>
      <c r="C26" s="204">
        <f>C22</f>
        <v>40296038</v>
      </c>
      <c r="D26" s="204">
        <f>B26+C26</f>
        <v>114998911</v>
      </c>
      <c r="E26" s="206">
        <f>IF(D26/($D26)=SUM(E25,E22),SUM(E22,E25),"ERROR")</f>
        <v>1</v>
      </c>
    </row>
    <row r="27" spans="1:5" ht="32.25" thickBot="1">
      <c r="A27" s="207" t="s">
        <v>94</v>
      </c>
      <c r="B27" s="208">
        <f>'Summary Federal Funds'!I25</f>
        <v>0</v>
      </c>
      <c r="C27" s="454"/>
      <c r="D27" s="208">
        <f>B27</f>
        <v>0</v>
      </c>
      <c r="E27" s="210"/>
    </row>
    <row r="28" spans="1:5" ht="31.5">
      <c r="A28" s="211" t="s">
        <v>95</v>
      </c>
      <c r="B28" s="212">
        <f>'Summary Federal Funds'!J25</f>
        <v>3418016</v>
      </c>
      <c r="C28" s="213"/>
      <c r="D28" s="212">
        <f>B28</f>
        <v>3418016</v>
      </c>
      <c r="E28" s="214"/>
    </row>
  </sheetData>
  <mergeCells count="1">
    <mergeCell ref="A1:E1"/>
  </mergeCells>
  <pageMargins left="0.7" right="0.7" top="0.75" bottom="0.75" header="0.3" footer="0.3"/>
  <pageSetup scale="79" orientation="landscape" r:id="rId1"/>
</worksheet>
</file>

<file path=xl/worksheets/sheet47.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261</v>
      </c>
      <c r="B1" s="524"/>
      <c r="C1" s="524"/>
      <c r="D1" s="524"/>
      <c r="E1" s="584"/>
    </row>
    <row r="2" spans="1:5" ht="31.5" thickBot="1">
      <c r="A2" s="167" t="s">
        <v>105</v>
      </c>
      <c r="B2" s="168" t="s">
        <v>106</v>
      </c>
      <c r="C2" s="169" t="s">
        <v>107</v>
      </c>
      <c r="D2" s="170" t="s">
        <v>108</v>
      </c>
      <c r="E2" s="171" t="s">
        <v>109</v>
      </c>
    </row>
    <row r="3" spans="1:5" ht="24">
      <c r="A3" s="172" t="s">
        <v>74</v>
      </c>
      <c r="B3" s="173">
        <f>IF(SUM(B4:B7)='Federal Assistance'!B26,'Federal Assistance'!B26,"ERROR")</f>
        <v>90672279</v>
      </c>
      <c r="C3" s="173">
        <f>IF(SUM(C4:C6)='State Assistance'!B26,'State Assistance'!B26,"ERROR")</f>
        <v>51004231</v>
      </c>
      <c r="D3" s="174">
        <f>B3+C3</f>
        <v>141676510</v>
      </c>
      <c r="E3" s="175">
        <f>D3/($D26)</f>
        <v>0.24871328519746666</v>
      </c>
    </row>
    <row r="4" spans="1:5">
      <c r="A4" s="176" t="s">
        <v>62</v>
      </c>
      <c r="B4" s="177">
        <f>'Federal Assistance'!C26</f>
        <v>90672279</v>
      </c>
      <c r="C4" s="178">
        <f>'State Assistance'!C26</f>
        <v>51004231</v>
      </c>
      <c r="D4" s="179">
        <f>B4+C4</f>
        <v>141676510</v>
      </c>
      <c r="E4" s="180">
        <f>D4/($D26)</f>
        <v>0.24871328519746666</v>
      </c>
    </row>
    <row r="5" spans="1:5">
      <c r="A5" s="176" t="s">
        <v>63</v>
      </c>
      <c r="B5" s="177">
        <f>'Federal Assistance'!D26</f>
        <v>0</v>
      </c>
      <c r="C5" s="178">
        <f>'State Assistance'!D26</f>
        <v>0</v>
      </c>
      <c r="D5" s="179">
        <f t="shared" ref="D5:D7" si="0">B5+C5</f>
        <v>0</v>
      </c>
      <c r="E5" s="180">
        <f>D5/($D26)</f>
        <v>0</v>
      </c>
    </row>
    <row r="6" spans="1:5" ht="18">
      <c r="A6" s="176" t="s">
        <v>75</v>
      </c>
      <c r="B6" s="177">
        <f>'Federal Assistance'!E26</f>
        <v>0</v>
      </c>
      <c r="C6" s="178">
        <f>'State Assistance'!E26</f>
        <v>0</v>
      </c>
      <c r="D6" s="179">
        <f t="shared" si="0"/>
        <v>0</v>
      </c>
      <c r="E6" s="180">
        <f>D6/($D26)</f>
        <v>0</v>
      </c>
    </row>
    <row r="7" spans="1:5" ht="18">
      <c r="A7" s="176" t="s">
        <v>76</v>
      </c>
      <c r="B7" s="177">
        <f>'Federal Assistance'!F26</f>
        <v>0</v>
      </c>
      <c r="C7" s="181"/>
      <c r="D7" s="182">
        <f t="shared" si="0"/>
        <v>0</v>
      </c>
      <c r="E7" s="180">
        <f>D7/($D26)</f>
        <v>0</v>
      </c>
    </row>
    <row r="8" spans="1:5" ht="24">
      <c r="A8" s="183" t="s">
        <v>65</v>
      </c>
      <c r="B8" s="184">
        <f>IF(SUM(B9:B21)='Federal Non-Assistance'!B26,'Federal Non-Assistance'!B26,"ERROR")</f>
        <v>135660600</v>
      </c>
      <c r="C8" s="185">
        <f>IF(SUM(C9:C21)='State Non-Assistance'!B26,'State Non-Assistance'!B26,"ERROR")</f>
        <v>269390973</v>
      </c>
      <c r="D8" s="186">
        <f>B8+C8</f>
        <v>405051573</v>
      </c>
      <c r="E8" s="187">
        <f>D8/($D26)</f>
        <v>0.71106852784015839</v>
      </c>
    </row>
    <row r="9" spans="1:5" ht="18">
      <c r="A9" s="176" t="s">
        <v>78</v>
      </c>
      <c r="B9" s="188">
        <f>'Federal Non-Assistance'!C26</f>
        <v>47418837</v>
      </c>
      <c r="C9" s="189">
        <f>'State Non-Assistance'!C26</f>
        <v>1200000</v>
      </c>
      <c r="D9" s="182">
        <f t="shared" ref="D9:D21" si="1">B9+C9</f>
        <v>48618837</v>
      </c>
      <c r="E9" s="180">
        <f>D9/($D26)</f>
        <v>8.5350427341484791E-2</v>
      </c>
    </row>
    <row r="10" spans="1:5">
      <c r="A10" s="176" t="s">
        <v>63</v>
      </c>
      <c r="B10" s="188">
        <f>'Federal Non-Assistance'!D26</f>
        <v>334620</v>
      </c>
      <c r="C10" s="189">
        <f>'State Non-Assistance'!D26</f>
        <v>23267451</v>
      </c>
      <c r="D10" s="179">
        <f t="shared" si="1"/>
        <v>23602071</v>
      </c>
      <c r="E10" s="180">
        <f>D10/($D26)</f>
        <v>4.1433464276285865E-2</v>
      </c>
    </row>
    <row r="11" spans="1:5">
      <c r="A11" s="176" t="s">
        <v>64</v>
      </c>
      <c r="B11" s="188">
        <f>'Federal Non-Assistance'!E26</f>
        <v>6623003</v>
      </c>
      <c r="C11" s="189">
        <f>'State Non-Assistance'!E26</f>
        <v>0</v>
      </c>
      <c r="D11" s="179">
        <f t="shared" si="1"/>
        <v>6623003</v>
      </c>
      <c r="E11" s="180">
        <f>D11/($D26)</f>
        <v>1.1626689802019243E-2</v>
      </c>
    </row>
    <row r="12" spans="1:5" ht="18">
      <c r="A12" s="176" t="s">
        <v>79</v>
      </c>
      <c r="B12" s="188">
        <f>'Federal Non-Assistance'!F26</f>
        <v>0</v>
      </c>
      <c r="C12" s="189">
        <f>'State Non-Assistance'!F26</f>
        <v>0</v>
      </c>
      <c r="D12" s="179">
        <f t="shared" si="1"/>
        <v>0</v>
      </c>
      <c r="E12" s="180">
        <f>D12/($D26)</f>
        <v>0</v>
      </c>
    </row>
    <row r="13" spans="1:5">
      <c r="A13" s="176" t="s">
        <v>67</v>
      </c>
      <c r="B13" s="188">
        <f>'Federal Non-Assistance'!G26</f>
        <v>0</v>
      </c>
      <c r="C13" s="189">
        <f>'State Non-Assistance'!G26</f>
        <v>124302769</v>
      </c>
      <c r="D13" s="179">
        <f t="shared" si="1"/>
        <v>124302769</v>
      </c>
      <c r="E13" s="180">
        <f>D13/($D26)</f>
        <v>0.21821366179285343</v>
      </c>
    </row>
    <row r="14" spans="1:5" ht="18">
      <c r="A14" s="176" t="s">
        <v>80</v>
      </c>
      <c r="B14" s="188">
        <f>'Federal Non-Assistance'!H26</f>
        <v>0</v>
      </c>
      <c r="C14" s="189">
        <f>'State Non-Assistance'!H26</f>
        <v>0</v>
      </c>
      <c r="D14" s="179">
        <f t="shared" si="1"/>
        <v>0</v>
      </c>
      <c r="E14" s="180">
        <f>D14/($D26)</f>
        <v>0</v>
      </c>
    </row>
    <row r="15" spans="1:5" ht="18">
      <c r="A15" s="176" t="s">
        <v>81</v>
      </c>
      <c r="B15" s="188">
        <f>'Federal Non-Assistance'!I26</f>
        <v>12711101</v>
      </c>
      <c r="C15" s="189">
        <f>'State Non-Assistance'!I26</f>
        <v>24782456</v>
      </c>
      <c r="D15" s="179">
        <f t="shared" si="1"/>
        <v>37493557</v>
      </c>
      <c r="E15" s="180">
        <f>D15/($D26)</f>
        <v>6.5819984803468637E-2</v>
      </c>
    </row>
    <row r="16" spans="1:5" ht="18">
      <c r="A16" s="176" t="s">
        <v>82</v>
      </c>
      <c r="B16" s="188">
        <f>'Federal Non-Assistance'!J26</f>
        <v>82076</v>
      </c>
      <c r="C16" s="189">
        <f>'State Non-Assistance'!J26</f>
        <v>0</v>
      </c>
      <c r="D16" s="179">
        <f t="shared" si="1"/>
        <v>82076</v>
      </c>
      <c r="E16" s="180">
        <f>D16/($D26)</f>
        <v>1.4408451758070038E-4</v>
      </c>
    </row>
    <row r="17" spans="1:5" ht="27">
      <c r="A17" s="176" t="s">
        <v>110</v>
      </c>
      <c r="B17" s="188">
        <f>'Federal Non-Assistance'!K26</f>
        <v>35668983</v>
      </c>
      <c r="C17" s="189">
        <f>'State Non-Assistance'!K26</f>
        <v>91368</v>
      </c>
      <c r="D17" s="179">
        <f t="shared" si="1"/>
        <v>35760351</v>
      </c>
      <c r="E17" s="180">
        <f>D17/($D26)</f>
        <v>6.277733956761436E-2</v>
      </c>
    </row>
    <row r="18" spans="1:5">
      <c r="A18" s="176" t="s">
        <v>88</v>
      </c>
      <c r="B18" s="188">
        <f>'Federal Non-Assistance'!L26</f>
        <v>26744183</v>
      </c>
      <c r="C18" s="189">
        <f>'State Non-Assistance'!L26</f>
        <v>9256182</v>
      </c>
      <c r="D18" s="179">
        <f>B18+C18</f>
        <v>36000365</v>
      </c>
      <c r="E18" s="180">
        <f>D18/($D26)</f>
        <v>6.3198684435817179E-2</v>
      </c>
    </row>
    <row r="19" spans="1:5">
      <c r="A19" s="176" t="s">
        <v>68</v>
      </c>
      <c r="B19" s="188">
        <f>'Federal Non-Assistance'!M26</f>
        <v>6077797</v>
      </c>
      <c r="C19" s="189">
        <f>'State Non-Assistance'!M26</f>
        <v>0</v>
      </c>
      <c r="D19" s="179">
        <f>B19+C19</f>
        <v>6077797</v>
      </c>
      <c r="E19" s="180">
        <f>D19/($D26)</f>
        <v>1.0669580007534821E-2</v>
      </c>
    </row>
    <row r="20" spans="1:5" ht="18">
      <c r="A20" s="176" t="s">
        <v>111</v>
      </c>
      <c r="B20" s="188">
        <f>'Federal Non-Assistance'!N26</f>
        <v>0</v>
      </c>
      <c r="C20" s="190"/>
      <c r="D20" s="179">
        <f t="shared" si="1"/>
        <v>0</v>
      </c>
      <c r="E20" s="180">
        <f>D20/($D26)</f>
        <v>0</v>
      </c>
    </row>
    <row r="21" spans="1:5">
      <c r="A21" s="176" t="s">
        <v>69</v>
      </c>
      <c r="B21" s="188">
        <f>'Federal Non-Assistance'!O26</f>
        <v>0</v>
      </c>
      <c r="C21" s="188">
        <f>'State Non-Assistance'!O26</f>
        <v>86490747</v>
      </c>
      <c r="D21" s="179">
        <f t="shared" si="1"/>
        <v>86490747</v>
      </c>
      <c r="E21" s="180">
        <f>D21/($D26)</f>
        <v>0.15183461129549941</v>
      </c>
    </row>
    <row r="22" spans="1:5" ht="39" thickBot="1">
      <c r="A22" s="191" t="s">
        <v>0</v>
      </c>
      <c r="B22" s="192">
        <f>B3+B8</f>
        <v>226332879</v>
      </c>
      <c r="C22" s="192">
        <f>C3+C8</f>
        <v>320395204</v>
      </c>
      <c r="D22" s="192">
        <f>B22+C22</f>
        <v>546728083</v>
      </c>
      <c r="E22" s="194">
        <f>D22/($D26)</f>
        <v>0.95978181303762511</v>
      </c>
    </row>
    <row r="23" spans="1:5" ht="36">
      <c r="A23" s="183" t="s">
        <v>112</v>
      </c>
      <c r="B23" s="195">
        <f>'Summary Federal Funds'!E26</f>
        <v>0</v>
      </c>
      <c r="C23" s="451"/>
      <c r="D23" s="174">
        <f>B23</f>
        <v>0</v>
      </c>
      <c r="E23" s="175">
        <f>D23/($D26)</f>
        <v>0</v>
      </c>
    </row>
    <row r="24" spans="1:5" ht="36">
      <c r="A24" s="183" t="s">
        <v>113</v>
      </c>
      <c r="B24" s="197">
        <f>'Summary Federal Funds'!F26</f>
        <v>22909803</v>
      </c>
      <c r="C24" s="198"/>
      <c r="D24" s="186">
        <f>B24</f>
        <v>22909803</v>
      </c>
      <c r="E24" s="187">
        <f>D24/($D26)</f>
        <v>4.0218186962374898E-2</v>
      </c>
    </row>
    <row r="25" spans="1:5" ht="39" customHeight="1" thickBot="1">
      <c r="A25" s="199" t="s">
        <v>114</v>
      </c>
      <c r="B25" s="200">
        <f>B23+B24</f>
        <v>22909803</v>
      </c>
      <c r="C25" s="201"/>
      <c r="D25" s="200">
        <f>B25</f>
        <v>22909803</v>
      </c>
      <c r="E25" s="202">
        <f>D25/($D26)</f>
        <v>4.0218186962374898E-2</v>
      </c>
    </row>
    <row r="26" spans="1:5" ht="33" thickTop="1" thickBot="1">
      <c r="A26" s="203" t="s">
        <v>115</v>
      </c>
      <c r="B26" s="204">
        <f>B22+B25</f>
        <v>249242682</v>
      </c>
      <c r="C26" s="205">
        <f>C22</f>
        <v>320395204</v>
      </c>
      <c r="D26" s="204">
        <f>B26+C26</f>
        <v>569637886</v>
      </c>
      <c r="E26" s="206">
        <f>IF(D26/($D26)=SUM(E25,E22),SUM(E22,E25),"ERROR")</f>
        <v>1</v>
      </c>
    </row>
    <row r="27" spans="1:5" ht="32.25" thickBot="1">
      <c r="A27" s="207" t="s">
        <v>94</v>
      </c>
      <c r="B27" s="208">
        <f>'Summary Federal Funds'!I26</f>
        <v>0</v>
      </c>
      <c r="C27" s="209"/>
      <c r="D27" s="208">
        <f>B27</f>
        <v>0</v>
      </c>
      <c r="E27" s="210"/>
    </row>
    <row r="28" spans="1:5" ht="31.5">
      <c r="A28" s="211" t="s">
        <v>95</v>
      </c>
      <c r="B28" s="212">
        <f>'Summary Federal Funds'!J26</f>
        <v>0</v>
      </c>
      <c r="C28" s="213"/>
      <c r="D28" s="212">
        <f>B28</f>
        <v>0</v>
      </c>
      <c r="E28" s="214"/>
    </row>
  </sheetData>
  <mergeCells count="1">
    <mergeCell ref="A1:E1"/>
  </mergeCells>
  <pageMargins left="0.7" right="0.7" top="0.75" bottom="0.75" header="0.3" footer="0.3"/>
  <pageSetup scale="79" orientation="landscape" r:id="rId1"/>
</worksheet>
</file>

<file path=xl/worksheets/sheet48.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262</v>
      </c>
      <c r="B1" s="524"/>
      <c r="C1" s="524"/>
      <c r="D1" s="524"/>
      <c r="E1" s="584"/>
    </row>
    <row r="2" spans="1:5" ht="31.5" thickBot="1">
      <c r="A2" s="167" t="s">
        <v>105</v>
      </c>
      <c r="B2" s="168" t="s">
        <v>106</v>
      </c>
      <c r="C2" s="169" t="s">
        <v>107</v>
      </c>
      <c r="D2" s="170" t="s">
        <v>108</v>
      </c>
      <c r="E2" s="171" t="s">
        <v>109</v>
      </c>
    </row>
    <row r="3" spans="1:5" ht="24">
      <c r="A3" s="172" t="s">
        <v>74</v>
      </c>
      <c r="B3" s="173">
        <f>IF(SUM(B4:B7)='Federal Assistance'!B27,'Federal Assistance'!B27,"ERROR")</f>
        <v>14535192</v>
      </c>
      <c r="C3" s="173">
        <f>IF(SUM(C4:C6)='State Assistance'!B27,'State Assistance'!B27,"ERROR")</f>
        <v>345478260</v>
      </c>
      <c r="D3" s="174">
        <f>B3+C3</f>
        <v>360013452</v>
      </c>
      <c r="E3" s="175">
        <f>D3/($D26)</f>
        <v>0.30841829300871282</v>
      </c>
    </row>
    <row r="4" spans="1:5">
      <c r="A4" s="176" t="s">
        <v>62</v>
      </c>
      <c r="B4" s="177">
        <f>'Federal Assistance'!C27</f>
        <v>14535192</v>
      </c>
      <c r="C4" s="178">
        <f>'State Assistance'!C27</f>
        <v>345478260</v>
      </c>
      <c r="D4" s="179">
        <f>B4+C4</f>
        <v>360013452</v>
      </c>
      <c r="E4" s="180">
        <f>D4/($D26)</f>
        <v>0.30841829300871282</v>
      </c>
    </row>
    <row r="5" spans="1:5">
      <c r="A5" s="176" t="s">
        <v>63</v>
      </c>
      <c r="B5" s="177">
        <f>'Federal Assistance'!D27</f>
        <v>0</v>
      </c>
      <c r="C5" s="178">
        <f>'State Assistance'!D27</f>
        <v>0</v>
      </c>
      <c r="D5" s="179">
        <f t="shared" ref="D5:D7" si="0">B5+C5</f>
        <v>0</v>
      </c>
      <c r="E5" s="180">
        <f>D5/($D26)</f>
        <v>0</v>
      </c>
    </row>
    <row r="6" spans="1:5" ht="18">
      <c r="A6" s="176" t="s">
        <v>75</v>
      </c>
      <c r="B6" s="177">
        <f>'Federal Assistance'!E27</f>
        <v>0</v>
      </c>
      <c r="C6" s="178">
        <f>'State Assistance'!E27</f>
        <v>0</v>
      </c>
      <c r="D6" s="179">
        <f t="shared" si="0"/>
        <v>0</v>
      </c>
      <c r="E6" s="180">
        <f>D6/($D26)</f>
        <v>0</v>
      </c>
    </row>
    <row r="7" spans="1:5" ht="18">
      <c r="A7" s="176" t="s">
        <v>76</v>
      </c>
      <c r="B7" s="177">
        <f>'Federal Assistance'!F27</f>
        <v>0</v>
      </c>
      <c r="C7" s="181"/>
      <c r="D7" s="182">
        <f t="shared" si="0"/>
        <v>0</v>
      </c>
      <c r="E7" s="180">
        <f>D7/($D26)</f>
        <v>0</v>
      </c>
    </row>
    <row r="8" spans="1:5" ht="24">
      <c r="A8" s="183" t="s">
        <v>65</v>
      </c>
      <c r="B8" s="184">
        <f>IF(SUM(B9:B21)='Federal Non-Assistance'!B27,'Federal Non-Assistance'!B27,"ERROR")</f>
        <v>347417215</v>
      </c>
      <c r="C8" s="185">
        <f>IF(SUM(C9:C21)='State Non-Assistance'!B27,'State Non-Assistance'!B27,"ERROR")</f>
        <v>322047551</v>
      </c>
      <c r="D8" s="186">
        <f>B8+C8</f>
        <v>669464766</v>
      </c>
      <c r="E8" s="187">
        <f>D8/($D26)</f>
        <v>0.57352073710622731</v>
      </c>
    </row>
    <row r="9" spans="1:5" ht="18">
      <c r="A9" s="176" t="s">
        <v>78</v>
      </c>
      <c r="B9" s="188">
        <f>'Federal Non-Assistance'!C27</f>
        <v>0</v>
      </c>
      <c r="C9" s="189">
        <f>'State Non-Assistance'!C27</f>
        <v>6658504</v>
      </c>
      <c r="D9" s="179">
        <f t="shared" ref="D9:D21" si="1">B9+C9</f>
        <v>6658504</v>
      </c>
      <c r="E9" s="180">
        <f>D9/($D26)</f>
        <v>5.7042436227402035E-3</v>
      </c>
    </row>
    <row r="10" spans="1:5">
      <c r="A10" s="176" t="s">
        <v>63</v>
      </c>
      <c r="B10" s="188">
        <f>'Federal Non-Assistance'!D27</f>
        <v>164179306</v>
      </c>
      <c r="C10" s="189">
        <f>'State Non-Assistance'!D27</f>
        <v>45890034</v>
      </c>
      <c r="D10" s="179">
        <f t="shared" si="1"/>
        <v>210069340</v>
      </c>
      <c r="E10" s="180">
        <f>D10/($D26)</f>
        <v>0.17996335108130049</v>
      </c>
    </row>
    <row r="11" spans="1:5">
      <c r="A11" s="176" t="s">
        <v>64</v>
      </c>
      <c r="B11" s="188">
        <f>'Federal Non-Assistance'!E27</f>
        <v>0</v>
      </c>
      <c r="C11" s="189">
        <f>'State Non-Assistance'!E27</f>
        <v>0</v>
      </c>
      <c r="D11" s="179">
        <f t="shared" si="1"/>
        <v>0</v>
      </c>
      <c r="E11" s="180">
        <f>D11/($D26)</f>
        <v>0</v>
      </c>
    </row>
    <row r="12" spans="1:5" ht="18">
      <c r="A12" s="176" t="s">
        <v>79</v>
      </c>
      <c r="B12" s="188">
        <f>'Federal Non-Assistance'!F27</f>
        <v>0</v>
      </c>
      <c r="C12" s="189">
        <f>'State Non-Assistance'!F27</f>
        <v>0</v>
      </c>
      <c r="D12" s="179">
        <f t="shared" si="1"/>
        <v>0</v>
      </c>
      <c r="E12" s="180">
        <f>D12/($D26)</f>
        <v>0</v>
      </c>
    </row>
    <row r="13" spans="1:5">
      <c r="A13" s="176" t="s">
        <v>67</v>
      </c>
      <c r="B13" s="188">
        <f>'Federal Non-Assistance'!G27</f>
        <v>0</v>
      </c>
      <c r="C13" s="189">
        <f>'State Non-Assistance'!G27</f>
        <v>107378299</v>
      </c>
      <c r="D13" s="179">
        <f t="shared" si="1"/>
        <v>107378299</v>
      </c>
      <c r="E13" s="180">
        <f>D13/($D26)</f>
        <v>9.1989428449910191E-2</v>
      </c>
    </row>
    <row r="14" spans="1:5" ht="18">
      <c r="A14" s="176" t="s">
        <v>80</v>
      </c>
      <c r="B14" s="188">
        <f>'Federal Non-Assistance'!H27</f>
        <v>0</v>
      </c>
      <c r="C14" s="189">
        <f>'State Non-Assistance'!H27</f>
        <v>0</v>
      </c>
      <c r="D14" s="179">
        <f t="shared" si="1"/>
        <v>0</v>
      </c>
      <c r="E14" s="180">
        <f>D14/($D26)</f>
        <v>0</v>
      </c>
    </row>
    <row r="15" spans="1:5" ht="18">
      <c r="A15" s="176" t="s">
        <v>81</v>
      </c>
      <c r="B15" s="188">
        <f>'Federal Non-Assistance'!I27</f>
        <v>0</v>
      </c>
      <c r="C15" s="189">
        <f>'State Non-Assistance'!I27</f>
        <v>63993493</v>
      </c>
      <c r="D15" s="179">
        <f t="shared" si="1"/>
        <v>63993493</v>
      </c>
      <c r="E15" s="180">
        <f>D15/($D26)</f>
        <v>5.4822295570013904E-2</v>
      </c>
    </row>
    <row r="16" spans="1:5" ht="18">
      <c r="A16" s="176" t="s">
        <v>82</v>
      </c>
      <c r="B16" s="188">
        <f>'Federal Non-Assistance'!J27</f>
        <v>15804624</v>
      </c>
      <c r="C16" s="189">
        <f>'State Non-Assistance'!J27</f>
        <v>12532224</v>
      </c>
      <c r="D16" s="179">
        <f t="shared" si="1"/>
        <v>28336848</v>
      </c>
      <c r="E16" s="180">
        <f>D16/($D26)</f>
        <v>2.4275765921678277E-2</v>
      </c>
    </row>
    <row r="17" spans="1:5" ht="27">
      <c r="A17" s="176" t="s">
        <v>110</v>
      </c>
      <c r="B17" s="188">
        <f>'Federal Non-Assistance'!K27</f>
        <v>0</v>
      </c>
      <c r="C17" s="189">
        <f>'State Non-Assistance'!K27</f>
        <v>0</v>
      </c>
      <c r="D17" s="179">
        <f t="shared" si="1"/>
        <v>0</v>
      </c>
      <c r="E17" s="180">
        <f>D17/($D26)</f>
        <v>0</v>
      </c>
    </row>
    <row r="18" spans="1:5">
      <c r="A18" s="176" t="s">
        <v>88</v>
      </c>
      <c r="B18" s="188">
        <f>'Federal Non-Assistance'!L27</f>
        <v>6154092</v>
      </c>
      <c r="C18" s="189">
        <f>'State Non-Assistance'!L27</f>
        <v>31318564</v>
      </c>
      <c r="D18" s="179">
        <f>B18+C18</f>
        <v>37472656</v>
      </c>
      <c r="E18" s="180">
        <f>D18/($D26)</f>
        <v>3.2102279883760292E-2</v>
      </c>
    </row>
    <row r="19" spans="1:5">
      <c r="A19" s="176" t="s">
        <v>68</v>
      </c>
      <c r="B19" s="188">
        <f>'Federal Non-Assistance'!M27</f>
        <v>0</v>
      </c>
      <c r="C19" s="189">
        <f>'State Non-Assistance'!M27</f>
        <v>0</v>
      </c>
      <c r="D19" s="179">
        <f>B19+C19</f>
        <v>0</v>
      </c>
      <c r="E19" s="180">
        <f>D19/($D26)</f>
        <v>0</v>
      </c>
    </row>
    <row r="20" spans="1:5" ht="18">
      <c r="A20" s="176" t="s">
        <v>111</v>
      </c>
      <c r="B20" s="188">
        <f>'Federal Non-Assistance'!N27</f>
        <v>0</v>
      </c>
      <c r="C20" s="190"/>
      <c r="D20" s="179">
        <f t="shared" si="1"/>
        <v>0</v>
      </c>
      <c r="E20" s="180">
        <f>D20/($D26)</f>
        <v>0</v>
      </c>
    </row>
    <row r="21" spans="1:5">
      <c r="A21" s="176" t="s">
        <v>69</v>
      </c>
      <c r="B21" s="188">
        <f>'Federal Non-Assistance'!O27</f>
        <v>161279193</v>
      </c>
      <c r="C21" s="189">
        <f>'State Non-Assistance'!O27</f>
        <v>54276433</v>
      </c>
      <c r="D21" s="182">
        <f t="shared" si="1"/>
        <v>215555626</v>
      </c>
      <c r="E21" s="180">
        <f>D21/($D26)</f>
        <v>0.18466337257682391</v>
      </c>
    </row>
    <row r="22" spans="1:5" ht="39" thickBot="1">
      <c r="A22" s="191" t="s">
        <v>0</v>
      </c>
      <c r="B22" s="192">
        <f>B3+B8</f>
        <v>361952407</v>
      </c>
      <c r="C22" s="192">
        <f>C3+C8</f>
        <v>667525811</v>
      </c>
      <c r="D22" s="192">
        <f>B22+C22</f>
        <v>1029478218</v>
      </c>
      <c r="E22" s="194">
        <f>D22/($D26)</f>
        <v>0.88193903011494013</v>
      </c>
    </row>
    <row r="23" spans="1:5" ht="36">
      <c r="A23" s="183" t="s">
        <v>112</v>
      </c>
      <c r="B23" s="195">
        <f>'Summary Federal Funds'!E27</f>
        <v>91874225</v>
      </c>
      <c r="C23" s="451"/>
      <c r="D23" s="186">
        <f>B23</f>
        <v>91874225</v>
      </c>
      <c r="E23" s="175">
        <f>D23/($D26)</f>
        <v>7.8707313542268439E-2</v>
      </c>
    </row>
    <row r="24" spans="1:5" ht="36">
      <c r="A24" s="183" t="s">
        <v>113</v>
      </c>
      <c r="B24" s="197">
        <f>'Summary Federal Funds'!F27</f>
        <v>45937112</v>
      </c>
      <c r="C24" s="198"/>
      <c r="D24" s="186">
        <f>B24</f>
        <v>45937112</v>
      </c>
      <c r="E24" s="187">
        <f>D24/($D26)</f>
        <v>3.9353656342791483E-2</v>
      </c>
    </row>
    <row r="25" spans="1:5" ht="39" customHeight="1" thickBot="1">
      <c r="A25" s="199" t="s">
        <v>114</v>
      </c>
      <c r="B25" s="200">
        <f>B23+B24</f>
        <v>137811337</v>
      </c>
      <c r="C25" s="201"/>
      <c r="D25" s="200">
        <f>B25</f>
        <v>137811337</v>
      </c>
      <c r="E25" s="202">
        <f>D25/($D26)</f>
        <v>0.11806096988505993</v>
      </c>
    </row>
    <row r="26" spans="1:5" ht="33" thickTop="1" thickBot="1">
      <c r="A26" s="203" t="s">
        <v>115</v>
      </c>
      <c r="B26" s="204">
        <f>B22+B25</f>
        <v>499763744</v>
      </c>
      <c r="C26" s="205">
        <f>C22</f>
        <v>667525811</v>
      </c>
      <c r="D26" s="204">
        <f>B26+C26</f>
        <v>1167289555</v>
      </c>
      <c r="E26" s="206">
        <f>IF(D26/($D26)=SUM(E25,E22),SUM(E22,E25),"ERROR")</f>
        <v>1</v>
      </c>
    </row>
    <row r="27" spans="1:5" ht="32.25" thickBot="1">
      <c r="A27" s="207" t="s">
        <v>94</v>
      </c>
      <c r="B27" s="208">
        <f>'Summary Federal Funds'!I27</f>
        <v>0</v>
      </c>
      <c r="C27" s="209"/>
      <c r="D27" s="208">
        <f>B27</f>
        <v>0</v>
      </c>
      <c r="E27" s="210"/>
    </row>
    <row r="28" spans="1:5" ht="31.5">
      <c r="A28" s="211" t="s">
        <v>95</v>
      </c>
      <c r="B28" s="212">
        <f>'Summary Federal Funds'!J27</f>
        <v>0</v>
      </c>
      <c r="C28" s="213"/>
      <c r="D28" s="212">
        <f>B28</f>
        <v>0</v>
      </c>
      <c r="E28" s="214"/>
    </row>
  </sheetData>
  <mergeCells count="1">
    <mergeCell ref="A1:E1"/>
  </mergeCells>
  <pageMargins left="0.7" right="0.7" top="0.75" bottom="0.75" header="0.3" footer="0.3"/>
  <pageSetup scale="79" orientation="landscape" r:id="rId1"/>
</worksheet>
</file>

<file path=xl/worksheets/sheet49.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263</v>
      </c>
      <c r="B1" s="524"/>
      <c r="C1" s="524"/>
      <c r="D1" s="524"/>
      <c r="E1" s="584"/>
    </row>
    <row r="2" spans="1:5" ht="31.5" thickBot="1">
      <c r="A2" s="167" t="s">
        <v>105</v>
      </c>
      <c r="B2" s="168" t="s">
        <v>106</v>
      </c>
      <c r="C2" s="169" t="s">
        <v>107</v>
      </c>
      <c r="D2" s="170" t="s">
        <v>108</v>
      </c>
      <c r="E2" s="171" t="s">
        <v>109</v>
      </c>
    </row>
    <row r="3" spans="1:5" ht="24">
      <c r="A3" s="172" t="s">
        <v>74</v>
      </c>
      <c r="B3" s="173">
        <f>IF(SUM(B4:B7)='Federal Assistance'!B28,'Federal Assistance'!B28,"ERROR")</f>
        <v>201403852</v>
      </c>
      <c r="C3" s="173">
        <f>IF(SUM(C4:C6)='State Assistance'!B28,'State Assistance'!B28,"ERROR")</f>
        <v>51674599</v>
      </c>
      <c r="D3" s="174">
        <f>B3+C3</f>
        <v>253078451</v>
      </c>
      <c r="E3" s="175">
        <f>D3/($D26)</f>
        <v>0.15977647800600533</v>
      </c>
    </row>
    <row r="4" spans="1:5">
      <c r="A4" s="176" t="s">
        <v>62</v>
      </c>
      <c r="B4" s="177">
        <f>'Federal Assistance'!C28</f>
        <v>201403852</v>
      </c>
      <c r="C4" s="178">
        <f>'State Assistance'!C28</f>
        <v>51674599</v>
      </c>
      <c r="D4" s="179">
        <f>B4+C4</f>
        <v>253078451</v>
      </c>
      <c r="E4" s="180">
        <f>D4/($D26)</f>
        <v>0.15977647800600533</v>
      </c>
    </row>
    <row r="5" spans="1:5">
      <c r="A5" s="176" t="s">
        <v>63</v>
      </c>
      <c r="B5" s="177">
        <f>'Federal Assistance'!D28</f>
        <v>0</v>
      </c>
      <c r="C5" s="178">
        <f>'State Assistance'!D28</f>
        <v>0</v>
      </c>
      <c r="D5" s="179">
        <f t="shared" ref="D5:D7" si="0">B5+C5</f>
        <v>0</v>
      </c>
      <c r="E5" s="180">
        <f>D5/($D26)</f>
        <v>0</v>
      </c>
    </row>
    <row r="6" spans="1:5" ht="18">
      <c r="A6" s="176" t="s">
        <v>75</v>
      </c>
      <c r="B6" s="177">
        <f>'Federal Assistance'!E28</f>
        <v>0</v>
      </c>
      <c r="C6" s="178">
        <f>'State Assistance'!E28</f>
        <v>0</v>
      </c>
      <c r="D6" s="179">
        <f t="shared" si="0"/>
        <v>0</v>
      </c>
      <c r="E6" s="180">
        <f>D6/($D26)</f>
        <v>0</v>
      </c>
    </row>
    <row r="7" spans="1:5" ht="18">
      <c r="A7" s="176" t="s">
        <v>76</v>
      </c>
      <c r="B7" s="177">
        <f>'Federal Assistance'!F28</f>
        <v>0</v>
      </c>
      <c r="C7" s="181"/>
      <c r="D7" s="182">
        <f t="shared" si="0"/>
        <v>0</v>
      </c>
      <c r="E7" s="180">
        <f>D7/($D26)</f>
        <v>0</v>
      </c>
    </row>
    <row r="8" spans="1:5" ht="24">
      <c r="A8" s="183" t="s">
        <v>65</v>
      </c>
      <c r="B8" s="184">
        <f>IF(SUM(B9:B21)='Federal Non-Assistance'!B28,'Federal Non-Assistance'!B28,"ERROR")</f>
        <v>605875671</v>
      </c>
      <c r="C8" s="185">
        <f>IF(SUM(C9:C21)='State Non-Assistance'!B28,'State Non-Assistance'!B28,"ERROR")</f>
        <v>647463714</v>
      </c>
      <c r="D8" s="186">
        <f>B8+C8</f>
        <v>1253339385</v>
      </c>
      <c r="E8" s="187">
        <f>D8/($D26)</f>
        <v>0.79127302972750035</v>
      </c>
    </row>
    <row r="9" spans="1:5" ht="18">
      <c r="A9" s="176" t="s">
        <v>78</v>
      </c>
      <c r="B9" s="188">
        <f>'Federal Non-Assistance'!C28</f>
        <v>66755154</v>
      </c>
      <c r="C9" s="189">
        <f>'State Non-Assistance'!C28</f>
        <v>15510054</v>
      </c>
      <c r="D9" s="179">
        <f t="shared" ref="D9:D21" si="1">B9+C9</f>
        <v>82265208</v>
      </c>
      <c r="E9" s="180">
        <f>D9/($D26)</f>
        <v>5.1936643142609776E-2</v>
      </c>
    </row>
    <row r="10" spans="1:5">
      <c r="A10" s="176" t="s">
        <v>63</v>
      </c>
      <c r="B10" s="188">
        <f>'Federal Non-Assistance'!D28</f>
        <v>-693165</v>
      </c>
      <c r="C10" s="189">
        <f>'State Non-Assistance'!D28</f>
        <v>23129083</v>
      </c>
      <c r="D10" s="179">
        <f t="shared" si="1"/>
        <v>22435918</v>
      </c>
      <c r="E10" s="180">
        <f>D10/($D26)</f>
        <v>1.416450884975402E-2</v>
      </c>
    </row>
    <row r="11" spans="1:5">
      <c r="A11" s="176" t="s">
        <v>64</v>
      </c>
      <c r="B11" s="188">
        <f>'Federal Non-Assistance'!E28</f>
        <v>688425</v>
      </c>
      <c r="C11" s="189">
        <f>'State Non-Assistance'!E28</f>
        <v>1203792</v>
      </c>
      <c r="D11" s="179">
        <f t="shared" si="1"/>
        <v>1892217</v>
      </c>
      <c r="E11" s="180">
        <f>D11/($D26)</f>
        <v>1.1946167944701439E-3</v>
      </c>
    </row>
    <row r="12" spans="1:5" ht="18">
      <c r="A12" s="176" t="s">
        <v>79</v>
      </c>
      <c r="B12" s="188">
        <f>'Federal Non-Assistance'!F28</f>
        <v>0</v>
      </c>
      <c r="C12" s="189">
        <f>'State Non-Assistance'!F28</f>
        <v>0</v>
      </c>
      <c r="D12" s="179">
        <f t="shared" si="1"/>
        <v>0</v>
      </c>
      <c r="E12" s="180">
        <f>D12/($D26)</f>
        <v>0</v>
      </c>
    </row>
    <row r="13" spans="1:5">
      <c r="A13" s="176" t="s">
        <v>67</v>
      </c>
      <c r="B13" s="188">
        <f>'Federal Non-Assistance'!G28</f>
        <v>0</v>
      </c>
      <c r="C13" s="189">
        <f>'State Non-Assistance'!G28</f>
        <v>237535310</v>
      </c>
      <c r="D13" s="179">
        <f t="shared" si="1"/>
        <v>237535310</v>
      </c>
      <c r="E13" s="180">
        <f>D13/($D26)</f>
        <v>0.14996359857546568</v>
      </c>
    </row>
    <row r="14" spans="1:5" ht="18">
      <c r="A14" s="176" t="s">
        <v>80</v>
      </c>
      <c r="B14" s="188">
        <f>'Federal Non-Assistance'!H28</f>
        <v>0</v>
      </c>
      <c r="C14" s="189">
        <f>'State Non-Assistance'!H28</f>
        <v>0</v>
      </c>
      <c r="D14" s="179">
        <f t="shared" si="1"/>
        <v>0</v>
      </c>
      <c r="E14" s="180">
        <f>D14/($D26)</f>
        <v>0</v>
      </c>
    </row>
    <row r="15" spans="1:5" ht="18">
      <c r="A15" s="176" t="s">
        <v>81</v>
      </c>
      <c r="B15" s="188">
        <f>'Federal Non-Assistance'!I28</f>
        <v>4271642</v>
      </c>
      <c r="C15" s="189">
        <f>'State Non-Assistance'!I28</f>
        <v>264461</v>
      </c>
      <c r="D15" s="179">
        <f t="shared" si="1"/>
        <v>4536103</v>
      </c>
      <c r="E15" s="180">
        <f>D15/($D26)</f>
        <v>2.8637861435799401E-3</v>
      </c>
    </row>
    <row r="16" spans="1:5" ht="18">
      <c r="A16" s="176" t="s">
        <v>82</v>
      </c>
      <c r="B16" s="188">
        <f>'Federal Non-Assistance'!J28</f>
        <v>108461104</v>
      </c>
      <c r="C16" s="189">
        <f>'State Non-Assistance'!J28</f>
        <v>280032568</v>
      </c>
      <c r="D16" s="179">
        <f t="shared" si="1"/>
        <v>388493672</v>
      </c>
      <c r="E16" s="180">
        <f>D16/($D26)</f>
        <v>0.24526841536492669</v>
      </c>
    </row>
    <row r="17" spans="1:5" ht="27">
      <c r="A17" s="176" t="s">
        <v>110</v>
      </c>
      <c r="B17" s="188">
        <f>'Federal Non-Assistance'!K28</f>
        <v>26711585</v>
      </c>
      <c r="C17" s="189">
        <f>'State Non-Assistance'!K28</f>
        <v>1227928</v>
      </c>
      <c r="D17" s="179">
        <f t="shared" si="1"/>
        <v>27939513</v>
      </c>
      <c r="E17" s="180">
        <f>D17/($D26)</f>
        <v>1.763910347445188E-2</v>
      </c>
    </row>
    <row r="18" spans="1:5">
      <c r="A18" s="176" t="s">
        <v>88</v>
      </c>
      <c r="B18" s="188">
        <f>'Federal Non-Assistance'!L28</f>
        <v>132228446</v>
      </c>
      <c r="C18" s="189">
        <f>'State Non-Assistance'!L28</f>
        <v>31244737</v>
      </c>
      <c r="D18" s="179">
        <f>B18+C18</f>
        <v>163473183</v>
      </c>
      <c r="E18" s="180">
        <f>D18/($D26)</f>
        <v>0.10320582145562122</v>
      </c>
    </row>
    <row r="19" spans="1:5">
      <c r="A19" s="176" t="s">
        <v>68</v>
      </c>
      <c r="B19" s="188">
        <f>'Federal Non-Assistance'!M28</f>
        <v>1480712</v>
      </c>
      <c r="C19" s="189">
        <f>'State Non-Assistance'!M28</f>
        <v>140740</v>
      </c>
      <c r="D19" s="179">
        <f>B19+C19</f>
        <v>1621452</v>
      </c>
      <c r="E19" s="180">
        <f>D19/($D26)</f>
        <v>1.0236742353689897E-3</v>
      </c>
    </row>
    <row r="20" spans="1:5" ht="18">
      <c r="A20" s="176" t="s">
        <v>111</v>
      </c>
      <c r="B20" s="188">
        <f>'Federal Non-Assistance'!N28</f>
        <v>86912290</v>
      </c>
      <c r="C20" s="190"/>
      <c r="D20" s="179">
        <f t="shared" si="1"/>
        <v>86912290</v>
      </c>
      <c r="E20" s="180">
        <f>D20/($D26)</f>
        <v>5.4870493859773772E-2</v>
      </c>
    </row>
    <row r="21" spans="1:5">
      <c r="A21" s="176" t="s">
        <v>69</v>
      </c>
      <c r="B21" s="188">
        <f>'Federal Non-Assistance'!O28</f>
        <v>179059478</v>
      </c>
      <c r="C21" s="188">
        <f>'State Non-Assistance'!O28</f>
        <v>57175041</v>
      </c>
      <c r="D21" s="179">
        <f t="shared" si="1"/>
        <v>236234519</v>
      </c>
      <c r="E21" s="180">
        <f>D21/($D26)</f>
        <v>0.14914236783147827</v>
      </c>
    </row>
    <row r="22" spans="1:5" ht="39" thickBot="1">
      <c r="A22" s="191" t="s">
        <v>0</v>
      </c>
      <c r="B22" s="192">
        <f>B3+B8</f>
        <v>807279523</v>
      </c>
      <c r="C22" s="192">
        <f>C3+C8</f>
        <v>699138313</v>
      </c>
      <c r="D22" s="192">
        <f>B22+C22</f>
        <v>1506417836</v>
      </c>
      <c r="E22" s="194">
        <f>D22/($D26)</f>
        <v>0.95104950773350572</v>
      </c>
    </row>
    <row r="23" spans="1:5" ht="36">
      <c r="A23" s="183" t="s">
        <v>112</v>
      </c>
      <c r="B23" s="195">
        <f>'Summary Federal Funds'!E28</f>
        <v>0</v>
      </c>
      <c r="C23" s="451"/>
      <c r="D23" s="186">
        <f>B23</f>
        <v>0</v>
      </c>
      <c r="E23" s="175">
        <f>D23/($D26)</f>
        <v>0</v>
      </c>
    </row>
    <row r="24" spans="1:5" ht="36">
      <c r="A24" s="183" t="s">
        <v>113</v>
      </c>
      <c r="B24" s="197">
        <f>'Summary Federal Funds'!F28</f>
        <v>77535285</v>
      </c>
      <c r="C24" s="451"/>
      <c r="D24" s="186">
        <f>B24</f>
        <v>77535285</v>
      </c>
      <c r="E24" s="187">
        <f>D24/($D26)</f>
        <v>4.895049226649429E-2</v>
      </c>
    </row>
    <row r="25" spans="1:5" ht="39" customHeight="1" thickBot="1">
      <c r="A25" s="199" t="s">
        <v>114</v>
      </c>
      <c r="B25" s="200">
        <f>B23+B24</f>
        <v>77535285</v>
      </c>
      <c r="C25" s="452"/>
      <c r="D25" s="200">
        <f>B25</f>
        <v>77535285</v>
      </c>
      <c r="E25" s="202">
        <f>D25/($D26)</f>
        <v>4.895049226649429E-2</v>
      </c>
    </row>
    <row r="26" spans="1:5" ht="33" thickTop="1" thickBot="1">
      <c r="A26" s="203" t="s">
        <v>115</v>
      </c>
      <c r="B26" s="204">
        <f>B22+B25</f>
        <v>884814808</v>
      </c>
      <c r="C26" s="204">
        <f>C22</f>
        <v>699138313</v>
      </c>
      <c r="D26" s="204">
        <f>B26+C26</f>
        <v>1583953121</v>
      </c>
      <c r="E26" s="206">
        <f>IF(D26/($D26)=SUM(E25,E22),SUM(E22,E25),"ERROR")</f>
        <v>1</v>
      </c>
    </row>
    <row r="27" spans="1:5" ht="32.25" thickBot="1">
      <c r="A27" s="207" t="s">
        <v>94</v>
      </c>
      <c r="B27" s="208">
        <f>'Summary Federal Funds'!I28</f>
        <v>0</v>
      </c>
      <c r="C27" s="454"/>
      <c r="D27" s="208">
        <f>B27</f>
        <v>0</v>
      </c>
      <c r="E27" s="210"/>
    </row>
    <row r="28" spans="1:5" ht="31.5">
      <c r="A28" s="211" t="s">
        <v>95</v>
      </c>
      <c r="B28" s="212">
        <f>'Summary Federal Funds'!J28</f>
        <v>118976723</v>
      </c>
      <c r="C28" s="213"/>
      <c r="D28" s="212">
        <f>B28</f>
        <v>118976723</v>
      </c>
      <c r="E28" s="214"/>
    </row>
  </sheetData>
  <mergeCells count="1">
    <mergeCell ref="A1:E1"/>
  </mergeCells>
  <pageMargins left="0.7" right="0.7" top="0.75" bottom="0.75" header="0.3" footer="0.3"/>
  <pageSetup scale="79" orientation="landscape" r:id="rId1"/>
</worksheet>
</file>

<file path=xl/worksheets/sheet5.xml><?xml version="1.0" encoding="utf-8"?>
<worksheet xmlns="http://schemas.openxmlformats.org/spreadsheetml/2006/main" xmlns:r="http://schemas.openxmlformats.org/officeDocument/2006/relationships">
  <sheetPr codeName="Sheet37">
    <pageSetUpPr fitToPage="1"/>
  </sheetPr>
  <dimension ref="A1:E32"/>
  <sheetViews>
    <sheetView workbookViewId="0">
      <selection activeCell="E28" sqref="E28"/>
    </sheetView>
  </sheetViews>
  <sheetFormatPr defaultRowHeight="15"/>
  <cols>
    <col min="1" max="1" width="52.7109375" customWidth="1"/>
    <col min="2" max="5" width="17.7109375" customWidth="1"/>
  </cols>
  <sheetData>
    <row r="1" spans="1:5" ht="43.5" customHeight="1">
      <c r="A1" s="532" t="s">
        <v>228</v>
      </c>
      <c r="B1" s="532"/>
      <c r="C1" s="532"/>
      <c r="D1" s="532"/>
      <c r="E1" s="532"/>
    </row>
    <row r="2" spans="1:5">
      <c r="A2" s="352"/>
      <c r="B2" s="352" t="s">
        <v>129</v>
      </c>
      <c r="C2" s="352" t="s">
        <v>227</v>
      </c>
      <c r="D2" s="352" t="s">
        <v>130</v>
      </c>
      <c r="E2" s="352" t="s">
        <v>131</v>
      </c>
    </row>
    <row r="3" spans="1:5">
      <c r="A3" s="441" t="s">
        <v>132</v>
      </c>
      <c r="B3" s="354">
        <v>1074584456</v>
      </c>
      <c r="C3" s="438">
        <f>'Summary Federal Funds'!I5</f>
        <v>1409121118</v>
      </c>
      <c r="D3" s="354">
        <f>C3-B3</f>
        <v>334536662</v>
      </c>
      <c r="E3" s="355">
        <f>IF(B3=0,0,D3/B3)</f>
        <v>0.31131723535744127</v>
      </c>
    </row>
    <row r="4" spans="1:5">
      <c r="A4" s="442" t="s">
        <v>133</v>
      </c>
      <c r="B4" s="354">
        <v>1854997239</v>
      </c>
      <c r="C4" s="438">
        <f>IF('SFAG Summary'!L5+'ECF Summary'!K5='Summary Federal Funds'!J5,'Summary Federal Funds'!J5,"ERROR")</f>
        <v>1684212233</v>
      </c>
      <c r="D4" s="354">
        <f t="shared" ref="D4:D32" si="0">C4-B4</f>
        <v>-170785006</v>
      </c>
      <c r="E4" s="355">
        <f t="shared" ref="E4:E32" si="1">IF(B4=0,0,D4/B4)</f>
        <v>-9.2067525713443926E-2</v>
      </c>
    </row>
    <row r="5" spans="1:5">
      <c r="A5" s="356" t="s">
        <v>134</v>
      </c>
      <c r="B5" s="354">
        <v>2929581695</v>
      </c>
      <c r="C5" s="354">
        <f>C3+C4</f>
        <v>3093333351</v>
      </c>
      <c r="D5" s="354">
        <f t="shared" si="0"/>
        <v>163751656</v>
      </c>
      <c r="E5" s="355">
        <f t="shared" si="1"/>
        <v>5.5895917249715064E-2</v>
      </c>
    </row>
    <row r="6" spans="1:5">
      <c r="A6" s="357"/>
      <c r="B6" s="358"/>
      <c r="C6" s="358"/>
      <c r="D6" s="358"/>
      <c r="E6" s="359"/>
    </row>
    <row r="7" spans="1:5">
      <c r="A7" s="353" t="s">
        <v>135</v>
      </c>
      <c r="B7" s="354">
        <v>30624118314</v>
      </c>
      <c r="C7" s="354">
        <f>'Total Fed &amp; State Expenditures'!B5</f>
        <v>28867299691</v>
      </c>
      <c r="D7" s="354">
        <f t="shared" si="0"/>
        <v>-1756818623</v>
      </c>
      <c r="E7" s="355">
        <f t="shared" si="1"/>
        <v>-5.7367157643093997E-2</v>
      </c>
    </row>
    <row r="8" spans="1:5">
      <c r="A8" s="152" t="s">
        <v>136</v>
      </c>
      <c r="B8" s="63">
        <v>1564877339</v>
      </c>
      <c r="C8" s="63">
        <f>'Summary Federal Funds'!E5</f>
        <v>1358138957</v>
      </c>
      <c r="D8" s="354">
        <f t="shared" si="0"/>
        <v>-206738382</v>
      </c>
      <c r="E8" s="355">
        <f t="shared" si="1"/>
        <v>-0.13211155714741935</v>
      </c>
    </row>
    <row r="9" spans="1:5">
      <c r="A9" s="353" t="s">
        <v>137</v>
      </c>
      <c r="B9" s="354">
        <v>1135445928</v>
      </c>
      <c r="C9" s="354">
        <f>'Summary Federal Funds'!F5</f>
        <v>1132658499</v>
      </c>
      <c r="D9" s="354">
        <f t="shared" si="0"/>
        <v>-2787429</v>
      </c>
      <c r="E9" s="355">
        <f t="shared" si="1"/>
        <v>-2.4549200726007624E-3</v>
      </c>
    </row>
    <row r="10" spans="1:5">
      <c r="A10" s="360" t="s">
        <v>138</v>
      </c>
      <c r="B10" s="354">
        <v>33324441581</v>
      </c>
      <c r="C10" s="354">
        <f>C7+C8+C9</f>
        <v>31358097147</v>
      </c>
      <c r="D10" s="354">
        <f t="shared" si="0"/>
        <v>-1966344434</v>
      </c>
      <c r="E10" s="355">
        <f t="shared" si="1"/>
        <v>-5.9006073041629463E-2</v>
      </c>
    </row>
    <row r="11" spans="1:5">
      <c r="A11" s="361"/>
      <c r="B11" s="362"/>
      <c r="C11" s="362"/>
      <c r="D11" s="362"/>
      <c r="E11" s="363"/>
    </row>
    <row r="12" spans="1:5" ht="15.75">
      <c r="A12" s="364" t="s">
        <v>139</v>
      </c>
      <c r="B12" s="365"/>
      <c r="C12" s="365"/>
      <c r="D12" s="365"/>
      <c r="E12" s="366"/>
    </row>
    <row r="13" spans="1:5">
      <c r="A13" s="353" t="s">
        <v>140</v>
      </c>
      <c r="B13" s="354">
        <v>9604170791</v>
      </c>
      <c r="C13" s="354">
        <f>'Fed &amp; State Assistance'!C5</f>
        <v>8982230616</v>
      </c>
      <c r="D13" s="354">
        <f t="shared" si="0"/>
        <v>-621940175</v>
      </c>
      <c r="E13" s="355">
        <f t="shared" si="1"/>
        <v>-6.4757300607650142E-2</v>
      </c>
    </row>
    <row r="14" spans="1:5">
      <c r="A14" s="95" t="s">
        <v>141</v>
      </c>
      <c r="B14" s="365">
        <v>5522643148</v>
      </c>
      <c r="C14" s="365">
        <f>C15+C16</f>
        <v>5022393244</v>
      </c>
      <c r="D14" s="365">
        <f t="shared" si="0"/>
        <v>-500249904</v>
      </c>
      <c r="E14" s="366">
        <f t="shared" si="1"/>
        <v>-9.0581609311686781E-2</v>
      </c>
    </row>
    <row r="15" spans="1:5">
      <c r="A15" s="367" t="s">
        <v>142</v>
      </c>
      <c r="B15" s="368">
        <v>3957765809</v>
      </c>
      <c r="C15" s="368">
        <f>'Fed &amp; State Assistance'!D5+'Fed &amp; State Non-Assistance'!D5</f>
        <v>3664254287</v>
      </c>
      <c r="D15" s="365">
        <f t="shared" si="0"/>
        <v>-293511522</v>
      </c>
      <c r="E15" s="366">
        <f t="shared" si="1"/>
        <v>-7.4160912030861406E-2</v>
      </c>
    </row>
    <row r="16" spans="1:5">
      <c r="A16" s="367" t="s">
        <v>143</v>
      </c>
      <c r="B16" s="368">
        <v>1564877339</v>
      </c>
      <c r="C16" s="368">
        <f>'Summary Federal Funds'!E5</f>
        <v>1358138957</v>
      </c>
      <c r="D16" s="365">
        <f t="shared" si="0"/>
        <v>-206738382</v>
      </c>
      <c r="E16" s="366">
        <f t="shared" si="1"/>
        <v>-0.13211155714741935</v>
      </c>
    </row>
    <row r="17" spans="1:5">
      <c r="A17" s="353" t="s">
        <v>144</v>
      </c>
      <c r="B17" s="354">
        <v>1135445928</v>
      </c>
      <c r="C17" s="354">
        <f>'Summary Federal Funds'!F5</f>
        <v>1132658499</v>
      </c>
      <c r="D17" s="354">
        <f t="shared" si="0"/>
        <v>-2787429</v>
      </c>
      <c r="E17" s="355">
        <f t="shared" si="1"/>
        <v>-2.4549200726007624E-3</v>
      </c>
    </row>
    <row r="18" spans="1:5">
      <c r="A18" s="152" t="s">
        <v>145</v>
      </c>
      <c r="B18" s="354">
        <v>493878807</v>
      </c>
      <c r="C18" s="354">
        <f>'Fed &amp; State Assistance'!E5+'Fed &amp; State Non-Assistance'!E5</f>
        <v>448585764</v>
      </c>
      <c r="D18" s="354">
        <f t="shared" si="0"/>
        <v>-45293043</v>
      </c>
      <c r="E18" s="355">
        <f t="shared" si="1"/>
        <v>-9.1708820783638123E-2</v>
      </c>
    </row>
    <row r="19" spans="1:5">
      <c r="A19" s="353" t="s">
        <v>146</v>
      </c>
      <c r="B19" s="354">
        <v>1642084916</v>
      </c>
      <c r="C19" s="354">
        <f>C20+C21</f>
        <v>1380930476</v>
      </c>
      <c r="D19" s="354">
        <f t="shared" si="0"/>
        <v>-261154440</v>
      </c>
      <c r="E19" s="355">
        <f t="shared" si="1"/>
        <v>-0.15903832831992229</v>
      </c>
    </row>
    <row r="20" spans="1:5">
      <c r="A20" s="369" t="s">
        <v>147</v>
      </c>
      <c r="B20" s="370">
        <v>670156776</v>
      </c>
      <c r="C20" s="370">
        <f>'Fed &amp; State Assistance'!F5</f>
        <v>477211156</v>
      </c>
      <c r="D20" s="354">
        <f t="shared" si="0"/>
        <v>-192945620</v>
      </c>
      <c r="E20" s="355">
        <f t="shared" si="1"/>
        <v>-0.28791116781903581</v>
      </c>
    </row>
    <row r="21" spans="1:5">
      <c r="A21" s="369" t="s">
        <v>148</v>
      </c>
      <c r="B21" s="370">
        <v>971928140</v>
      </c>
      <c r="C21" s="370">
        <f>'Fed &amp; State Non-Assistance'!N5</f>
        <v>903719320</v>
      </c>
      <c r="D21" s="354">
        <f t="shared" si="0"/>
        <v>-68208820</v>
      </c>
      <c r="E21" s="355">
        <f t="shared" si="1"/>
        <v>-7.0178871454426667E-2</v>
      </c>
    </row>
    <row r="22" spans="1:5">
      <c r="A22" s="152" t="s">
        <v>149</v>
      </c>
      <c r="B22" s="354">
        <v>2648333987</v>
      </c>
      <c r="C22" s="354">
        <f>IF(SUM(C23:C25)='Fed &amp; State Non-A Subcategories'!B5,'Fed &amp; State Non-A Subcategories'!B5,"ERROR")</f>
        <v>2163086904</v>
      </c>
      <c r="D22" s="354">
        <f t="shared" si="0"/>
        <v>-485247083</v>
      </c>
      <c r="E22" s="355">
        <f t="shared" si="1"/>
        <v>-0.18322729889128594</v>
      </c>
    </row>
    <row r="23" spans="1:5">
      <c r="A23" s="371" t="s">
        <v>150</v>
      </c>
      <c r="B23" s="370">
        <v>490695888</v>
      </c>
      <c r="C23" s="370">
        <f>'Fed &amp; State Non-A Subcategories'!C5</f>
        <v>134857085</v>
      </c>
      <c r="D23" s="370">
        <f t="shared" si="0"/>
        <v>-355838803</v>
      </c>
      <c r="E23" s="372">
        <f t="shared" si="1"/>
        <v>-0.7251717646347996</v>
      </c>
    </row>
    <row r="24" spans="1:5">
      <c r="A24" s="371" t="s">
        <v>151</v>
      </c>
      <c r="B24" s="370">
        <v>327992167</v>
      </c>
      <c r="C24" s="370">
        <f>'Fed &amp; State Non-A Subcategories'!D5</f>
        <v>310303656</v>
      </c>
      <c r="D24" s="370">
        <f t="shared" si="0"/>
        <v>-17688511</v>
      </c>
      <c r="E24" s="372">
        <f t="shared" si="1"/>
        <v>-5.3929675094954325E-2</v>
      </c>
    </row>
    <row r="25" spans="1:5">
      <c r="A25" s="371" t="s">
        <v>152</v>
      </c>
      <c r="B25" s="370">
        <v>1829645932</v>
      </c>
      <c r="C25" s="370">
        <f>'Fed &amp; State Non-A Subcategories'!E5</f>
        <v>1717926163</v>
      </c>
      <c r="D25" s="370">
        <f t="shared" si="0"/>
        <v>-111719769</v>
      </c>
      <c r="E25" s="372">
        <f t="shared" si="1"/>
        <v>-6.106086814178209E-2</v>
      </c>
    </row>
    <row r="26" spans="1:5">
      <c r="A26" s="353" t="s">
        <v>153</v>
      </c>
      <c r="B26" s="438">
        <v>2977484</v>
      </c>
      <c r="C26" s="354">
        <f>'Fed &amp; State Non-Assistance'!F5</f>
        <v>1494802</v>
      </c>
      <c r="D26" s="354">
        <f t="shared" si="0"/>
        <v>-1482682</v>
      </c>
      <c r="E26" s="355">
        <f t="shared" si="1"/>
        <v>-0.49796472457954433</v>
      </c>
    </row>
    <row r="27" spans="1:5" ht="29.25">
      <c r="A27" s="373" t="s">
        <v>296</v>
      </c>
      <c r="B27" s="354">
        <v>2533829020</v>
      </c>
      <c r="C27" s="354">
        <f>'Fed &amp; State Non-Assistance'!G5+'Fed &amp; State Non-Assistance'!H5</f>
        <v>2555932563</v>
      </c>
      <c r="D27" s="365">
        <f t="shared" si="0"/>
        <v>22103543</v>
      </c>
      <c r="E27" s="366">
        <f t="shared" si="1"/>
        <v>8.7233758969261464E-3</v>
      </c>
    </row>
    <row r="28" spans="1:5">
      <c r="A28" s="353" t="s">
        <v>154</v>
      </c>
      <c r="B28" s="354">
        <v>722177743</v>
      </c>
      <c r="C28" s="354">
        <f>'Fed &amp; State Non-Assistance'!I5</f>
        <v>537535431</v>
      </c>
      <c r="D28" s="354">
        <f t="shared" si="0"/>
        <v>-184642312</v>
      </c>
      <c r="E28" s="355">
        <f t="shared" si="1"/>
        <v>-0.25567433196290018</v>
      </c>
    </row>
    <row r="29" spans="1:5">
      <c r="A29" s="152" t="s">
        <v>155</v>
      </c>
      <c r="B29" s="354">
        <v>1962070287</v>
      </c>
      <c r="C29" s="354">
        <f>'Fed &amp; State Non-Assistance'!J5</f>
        <v>1991226418</v>
      </c>
      <c r="D29" s="354">
        <f t="shared" si="0"/>
        <v>29156131</v>
      </c>
      <c r="E29" s="355">
        <f t="shared" si="1"/>
        <v>1.4859881010980317E-2</v>
      </c>
    </row>
    <row r="30" spans="1:5">
      <c r="A30" s="353" t="s">
        <v>156</v>
      </c>
      <c r="B30" s="354">
        <v>299885407</v>
      </c>
      <c r="C30" s="354">
        <f>'Fed &amp; State Non-Assistance'!K5</f>
        <v>305736273</v>
      </c>
      <c r="D30" s="354">
        <f t="shared" si="0"/>
        <v>5850866</v>
      </c>
      <c r="E30" s="355">
        <f t="shared" si="1"/>
        <v>1.9510339160984914E-2</v>
      </c>
    </row>
    <row r="31" spans="1:5">
      <c r="A31" s="152" t="s">
        <v>157</v>
      </c>
      <c r="B31" s="354">
        <v>2304092171</v>
      </c>
      <c r="C31" s="354">
        <f>'Fed &amp; State Non-Assistance'!L5+'Fed &amp; State Non-Assistance'!M5</f>
        <v>2253982202</v>
      </c>
      <c r="D31" s="354">
        <f t="shared" si="0"/>
        <v>-50109969</v>
      </c>
      <c r="E31" s="355">
        <f t="shared" si="1"/>
        <v>-2.1748248455812316E-2</v>
      </c>
    </row>
    <row r="32" spans="1:5">
      <c r="A32" s="353" t="s">
        <v>158</v>
      </c>
      <c r="B32" s="354">
        <v>4452851892</v>
      </c>
      <c r="C32" s="354">
        <f>'Fed &amp; State Non-Assistance'!O5</f>
        <v>4582303955</v>
      </c>
      <c r="D32" s="354">
        <f t="shared" si="0"/>
        <v>129452063</v>
      </c>
      <c r="E32" s="355">
        <f t="shared" si="1"/>
        <v>2.9071719908891146E-2</v>
      </c>
    </row>
  </sheetData>
  <mergeCells count="1">
    <mergeCell ref="A1:E1"/>
  </mergeCells>
  <pageMargins left="0.7" right="0.7" top="0.75" bottom="0.75" header="0.3" footer="0.3"/>
  <pageSetup scale="98" orientation="landscape" r:id="rId1"/>
</worksheet>
</file>

<file path=xl/worksheets/sheet50.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264</v>
      </c>
      <c r="B1" s="524"/>
      <c r="C1" s="524"/>
      <c r="D1" s="524"/>
      <c r="E1" s="584"/>
    </row>
    <row r="2" spans="1:5" ht="31.5" thickBot="1">
      <c r="A2" s="167" t="s">
        <v>105</v>
      </c>
      <c r="B2" s="168" t="s">
        <v>106</v>
      </c>
      <c r="C2" s="169" t="s">
        <v>107</v>
      </c>
      <c r="D2" s="170" t="s">
        <v>108</v>
      </c>
      <c r="E2" s="171" t="s">
        <v>109</v>
      </c>
    </row>
    <row r="3" spans="1:5" ht="24">
      <c r="A3" s="172" t="s">
        <v>74</v>
      </c>
      <c r="B3" s="173">
        <f>IF(SUM(B4:B7)='Federal Assistance'!B29,'Federal Assistance'!B29,"ERROR")</f>
        <v>49100172</v>
      </c>
      <c r="C3" s="173">
        <f>IF(SUM(C4:C6)='State Assistance'!B29,'State Assistance'!B29,"ERROR")</f>
        <v>37347110</v>
      </c>
      <c r="D3" s="174">
        <f>B3+C3</f>
        <v>86447282</v>
      </c>
      <c r="E3" s="175">
        <f>D3/($D26)</f>
        <v>0.17110050810116015</v>
      </c>
    </row>
    <row r="4" spans="1:5">
      <c r="A4" s="176" t="s">
        <v>62</v>
      </c>
      <c r="B4" s="177">
        <f>'Federal Assistance'!C29</f>
        <v>49100172</v>
      </c>
      <c r="C4" s="178">
        <f>'State Assistance'!C29</f>
        <v>37347110</v>
      </c>
      <c r="D4" s="179">
        <f>B4+C4</f>
        <v>86447282</v>
      </c>
      <c r="E4" s="180">
        <f>D4/($D26)</f>
        <v>0.17110050810116015</v>
      </c>
    </row>
    <row r="5" spans="1:5">
      <c r="A5" s="176" t="s">
        <v>63</v>
      </c>
      <c r="B5" s="177">
        <f>'Federal Assistance'!D29</f>
        <v>0</v>
      </c>
      <c r="C5" s="178">
        <f>'State Assistance'!D29</f>
        <v>0</v>
      </c>
      <c r="D5" s="179">
        <f t="shared" ref="D5:D7" si="0">B5+C5</f>
        <v>0</v>
      </c>
      <c r="E5" s="180">
        <f>D5/($D26)</f>
        <v>0</v>
      </c>
    </row>
    <row r="6" spans="1:5" ht="18">
      <c r="A6" s="176" t="s">
        <v>75</v>
      </c>
      <c r="B6" s="177">
        <f>'Federal Assistance'!E29</f>
        <v>0</v>
      </c>
      <c r="C6" s="178">
        <f>'State Assistance'!E29</f>
        <v>0</v>
      </c>
      <c r="D6" s="179">
        <f t="shared" si="0"/>
        <v>0</v>
      </c>
      <c r="E6" s="180">
        <f>D6/($D26)</f>
        <v>0</v>
      </c>
    </row>
    <row r="7" spans="1:5" ht="18">
      <c r="A7" s="176" t="s">
        <v>76</v>
      </c>
      <c r="B7" s="177">
        <f>'Federal Assistance'!F29</f>
        <v>0</v>
      </c>
      <c r="C7" s="181"/>
      <c r="D7" s="182">
        <f t="shared" si="0"/>
        <v>0</v>
      </c>
      <c r="E7" s="180">
        <f>D7/($D26)</f>
        <v>0</v>
      </c>
    </row>
    <row r="8" spans="1:5" ht="24">
      <c r="A8" s="183" t="s">
        <v>65</v>
      </c>
      <c r="B8" s="184">
        <f>IF(SUM(B9:B21)='Federal Non-Assistance'!B29,'Federal Non-Assistance'!B29,"ERROR")</f>
        <v>150755280</v>
      </c>
      <c r="C8" s="185">
        <f>IF(SUM(C9:C21)='State Non-Assistance'!B29,'State Non-Assistance'!B29,"ERROR")</f>
        <v>201164134</v>
      </c>
      <c r="D8" s="186">
        <f>B8+C8</f>
        <v>351919414</v>
      </c>
      <c r="E8" s="187">
        <f>D8/($D26)</f>
        <v>0.69653538148327832</v>
      </c>
    </row>
    <row r="9" spans="1:5" ht="18">
      <c r="A9" s="176" t="s">
        <v>78</v>
      </c>
      <c r="B9" s="188">
        <f>'Federal Non-Assistance'!C29</f>
        <v>60773571</v>
      </c>
      <c r="C9" s="189">
        <f>'State Non-Assistance'!C29</f>
        <v>2851649</v>
      </c>
      <c r="D9" s="179">
        <f t="shared" ref="D9:D21" si="1">B9+C9</f>
        <v>63625220</v>
      </c>
      <c r="E9" s="180">
        <f>D9/($D26)</f>
        <v>0.12593001443409288</v>
      </c>
    </row>
    <row r="10" spans="1:5">
      <c r="A10" s="176" t="s">
        <v>63</v>
      </c>
      <c r="B10" s="188">
        <f>'Federal Non-Assistance'!D29</f>
        <v>0</v>
      </c>
      <c r="C10" s="189">
        <f>'State Non-Assistance'!D29</f>
        <v>60662475</v>
      </c>
      <c r="D10" s="179">
        <f t="shared" si="1"/>
        <v>60662475</v>
      </c>
      <c r="E10" s="180">
        <f>D10/($D26)</f>
        <v>0.12006601081077281</v>
      </c>
    </row>
    <row r="11" spans="1:5">
      <c r="A11" s="176" t="s">
        <v>64</v>
      </c>
      <c r="B11" s="188">
        <f>'Federal Non-Assistance'!E29</f>
        <v>3870603</v>
      </c>
      <c r="C11" s="189">
        <f>'State Non-Assistance'!E29</f>
        <v>0</v>
      </c>
      <c r="D11" s="179">
        <f t="shared" si="1"/>
        <v>3870603</v>
      </c>
      <c r="E11" s="180">
        <f>D11/($D26)</f>
        <v>7.6608786839345022E-3</v>
      </c>
    </row>
    <row r="12" spans="1:5" ht="18">
      <c r="A12" s="176" t="s">
        <v>79</v>
      </c>
      <c r="B12" s="188">
        <f>'Federal Non-Assistance'!F29</f>
        <v>0</v>
      </c>
      <c r="C12" s="189">
        <f>'State Non-Assistance'!F29</f>
        <v>0</v>
      </c>
      <c r="D12" s="182">
        <f t="shared" si="1"/>
        <v>0</v>
      </c>
      <c r="E12" s="180">
        <f>D12/($D26)</f>
        <v>0</v>
      </c>
    </row>
    <row r="13" spans="1:5">
      <c r="A13" s="176" t="s">
        <v>67</v>
      </c>
      <c r="B13" s="188">
        <f>'Federal Non-Assistance'!G29</f>
        <v>22549000</v>
      </c>
      <c r="C13" s="188">
        <f>'State Non-Assistance'!G29</f>
        <v>103159346</v>
      </c>
      <c r="D13" s="179">
        <f t="shared" si="1"/>
        <v>125708346</v>
      </c>
      <c r="E13" s="180">
        <f>D13/($D26)</f>
        <v>0.24880784422067131</v>
      </c>
    </row>
    <row r="14" spans="1:5" ht="18">
      <c r="A14" s="176" t="s">
        <v>80</v>
      </c>
      <c r="B14" s="188">
        <f>'Federal Non-Assistance'!H29</f>
        <v>0</v>
      </c>
      <c r="C14" s="188">
        <f>'State Non-Assistance'!H29</f>
        <v>12403001</v>
      </c>
      <c r="D14" s="179">
        <f t="shared" si="1"/>
        <v>12403001</v>
      </c>
      <c r="E14" s="180">
        <f>D14/($D26)</f>
        <v>2.4548600302774094E-2</v>
      </c>
    </row>
    <row r="15" spans="1:5" ht="18">
      <c r="A15" s="176" t="s">
        <v>81</v>
      </c>
      <c r="B15" s="188">
        <f>'Federal Non-Assistance'!I29</f>
        <v>32853270</v>
      </c>
      <c r="C15" s="188">
        <f>'State Non-Assistance'!I29</f>
        <v>218829</v>
      </c>
      <c r="D15" s="179">
        <f t="shared" si="1"/>
        <v>33072099</v>
      </c>
      <c r="E15" s="180">
        <f>D15/($D26)</f>
        <v>6.5457846816651455E-2</v>
      </c>
    </row>
    <row r="16" spans="1:5" ht="18">
      <c r="A16" s="176" t="s">
        <v>82</v>
      </c>
      <c r="B16" s="188">
        <f>'Federal Non-Assistance'!J29</f>
        <v>1116022</v>
      </c>
      <c r="C16" s="188">
        <f>'State Non-Assistance'!J29</f>
        <v>0</v>
      </c>
      <c r="D16" s="179">
        <f t="shared" si="1"/>
        <v>1116022</v>
      </c>
      <c r="E16" s="180">
        <f>D16/($D26)</f>
        <v>2.2088829959057933E-3</v>
      </c>
    </row>
    <row r="17" spans="1:5" ht="27">
      <c r="A17" s="176" t="s">
        <v>110</v>
      </c>
      <c r="B17" s="188">
        <f>'Federal Non-Assistance'!K29</f>
        <v>0</v>
      </c>
      <c r="C17" s="188">
        <f>'State Non-Assistance'!K29</f>
        <v>0</v>
      </c>
      <c r="D17" s="179">
        <f t="shared" si="1"/>
        <v>0</v>
      </c>
      <c r="E17" s="180">
        <f>D17/($D26)</f>
        <v>0</v>
      </c>
    </row>
    <row r="18" spans="1:5">
      <c r="A18" s="176" t="s">
        <v>88</v>
      </c>
      <c r="B18" s="188">
        <f>'Federal Non-Assistance'!L29</f>
        <v>26139296</v>
      </c>
      <c r="C18" s="188">
        <f>'State Non-Assistance'!L29</f>
        <v>16168834</v>
      </c>
      <c r="D18" s="179">
        <f>B18+C18</f>
        <v>42308130</v>
      </c>
      <c r="E18" s="180">
        <f>D18/($D26)</f>
        <v>8.3738231814042885E-2</v>
      </c>
    </row>
    <row r="19" spans="1:5">
      <c r="A19" s="176" t="s">
        <v>68</v>
      </c>
      <c r="B19" s="188">
        <f>'Federal Non-Assistance'!M29</f>
        <v>172132</v>
      </c>
      <c r="C19" s="188">
        <f>'State Non-Assistance'!M29</f>
        <v>0</v>
      </c>
      <c r="D19" s="179">
        <f>B19+C19</f>
        <v>172132</v>
      </c>
      <c r="E19" s="180">
        <f>D19/($D26)</f>
        <v>3.4069171382934747E-4</v>
      </c>
    </row>
    <row r="20" spans="1:5" ht="18">
      <c r="A20" s="176" t="s">
        <v>111</v>
      </c>
      <c r="B20" s="188">
        <f>'Federal Non-Assistance'!N29</f>
        <v>0</v>
      </c>
      <c r="C20" s="453"/>
      <c r="D20" s="179">
        <f t="shared" si="1"/>
        <v>0</v>
      </c>
      <c r="E20" s="180">
        <f>D20/($D26)</f>
        <v>0</v>
      </c>
    </row>
    <row r="21" spans="1:5">
      <c r="A21" s="176" t="s">
        <v>69</v>
      </c>
      <c r="B21" s="188">
        <f>'Federal Non-Assistance'!O29</f>
        <v>3281386</v>
      </c>
      <c r="C21" s="188">
        <f>'State Non-Assistance'!O29</f>
        <v>5700000</v>
      </c>
      <c r="D21" s="182">
        <f t="shared" si="1"/>
        <v>8981386</v>
      </c>
      <c r="E21" s="180">
        <f>D21/($D26)</f>
        <v>1.7776379690603188E-2</v>
      </c>
    </row>
    <row r="22" spans="1:5" ht="39" thickBot="1">
      <c r="A22" s="191" t="s">
        <v>0</v>
      </c>
      <c r="B22" s="192">
        <f>B3+B8</f>
        <v>199855452</v>
      </c>
      <c r="C22" s="192">
        <f>C3+C8</f>
        <v>238511244</v>
      </c>
      <c r="D22" s="192">
        <f>B22+C22</f>
        <v>438366696</v>
      </c>
      <c r="E22" s="194">
        <f>D22/($D26)</f>
        <v>0.86763588958443849</v>
      </c>
    </row>
    <row r="23" spans="1:5" ht="36">
      <c r="A23" s="456" t="s">
        <v>112</v>
      </c>
      <c r="B23" s="195">
        <f>'Summary Federal Funds'!E29</f>
        <v>62086000</v>
      </c>
      <c r="C23" s="457"/>
      <c r="D23" s="186">
        <f>B23</f>
        <v>62086000</v>
      </c>
      <c r="E23" s="175">
        <f>D23/($D26)</f>
        <v>0.12288351814194262</v>
      </c>
    </row>
    <row r="24" spans="1:5" ht="36">
      <c r="A24" s="183" t="s">
        <v>113</v>
      </c>
      <c r="B24" s="197">
        <f>'Summary Federal Funds'!F29</f>
        <v>4790000</v>
      </c>
      <c r="C24" s="451"/>
      <c r="D24" s="186">
        <f>B24</f>
        <v>4790000</v>
      </c>
      <c r="E24" s="187">
        <f>D24/($D26)</f>
        <v>9.4805922736189343E-3</v>
      </c>
    </row>
    <row r="25" spans="1:5" ht="39" customHeight="1" thickBot="1">
      <c r="A25" s="199" t="s">
        <v>114</v>
      </c>
      <c r="B25" s="200">
        <f>B23+B24</f>
        <v>66876000</v>
      </c>
      <c r="C25" s="452"/>
      <c r="D25" s="200">
        <f>B25</f>
        <v>66876000</v>
      </c>
      <c r="E25" s="202">
        <f>D25/($D26)</f>
        <v>0.13236411041556156</v>
      </c>
    </row>
    <row r="26" spans="1:5" ht="33" thickTop="1" thickBot="1">
      <c r="A26" s="203" t="s">
        <v>115</v>
      </c>
      <c r="B26" s="204">
        <f>B22+B25</f>
        <v>266731452</v>
      </c>
      <c r="C26" s="204">
        <f>C22</f>
        <v>238511244</v>
      </c>
      <c r="D26" s="204">
        <f>B26+C26</f>
        <v>505242696</v>
      </c>
      <c r="E26" s="206">
        <f>IF(D26/($D26)=SUM(E25,E22),SUM(E22,E25),"ERROR")</f>
        <v>1</v>
      </c>
    </row>
    <row r="27" spans="1:5" ht="32.25" thickBot="1">
      <c r="A27" s="207" t="s">
        <v>94</v>
      </c>
      <c r="B27" s="208">
        <f>'Summary Federal Funds'!I29</f>
        <v>54302020</v>
      </c>
      <c r="C27" s="454"/>
      <c r="D27" s="208">
        <f>B27</f>
        <v>54302020</v>
      </c>
      <c r="E27" s="210"/>
    </row>
    <row r="28" spans="1:5" ht="31.5">
      <c r="A28" s="211" t="s">
        <v>95</v>
      </c>
      <c r="B28" s="212">
        <f>'Summary Federal Funds'!J29</f>
        <v>79467025</v>
      </c>
      <c r="C28" s="455"/>
      <c r="D28" s="212">
        <f>B28</f>
        <v>79467025</v>
      </c>
      <c r="E28" s="214"/>
    </row>
  </sheetData>
  <mergeCells count="1">
    <mergeCell ref="A1:E1"/>
  </mergeCells>
  <pageMargins left="0.7" right="0.7" top="0.75" bottom="0.75" header="0.3" footer="0.3"/>
  <pageSetup scale="79" orientation="landscape" r:id="rId1"/>
</worksheet>
</file>

<file path=xl/worksheets/sheet51.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265</v>
      </c>
      <c r="B1" s="524"/>
      <c r="C1" s="524"/>
      <c r="D1" s="524"/>
      <c r="E1" s="584"/>
    </row>
    <row r="2" spans="1:5" ht="31.5" thickBot="1">
      <c r="A2" s="167" t="s">
        <v>105</v>
      </c>
      <c r="B2" s="168" t="s">
        <v>106</v>
      </c>
      <c r="C2" s="169" t="s">
        <v>107</v>
      </c>
      <c r="D2" s="170" t="s">
        <v>108</v>
      </c>
      <c r="E2" s="171" t="s">
        <v>109</v>
      </c>
    </row>
    <row r="3" spans="1:5" ht="24">
      <c r="A3" s="172" t="s">
        <v>74</v>
      </c>
      <c r="B3" s="173">
        <f>IF(SUM(B4:B7)='Federal Assistance'!B30,'Federal Assistance'!B30,"ERROR")</f>
        <v>22373670</v>
      </c>
      <c r="C3" s="173">
        <f>IF(SUM(C4:C6)='State Assistance'!B30,'State Assistance'!B30,"ERROR")</f>
        <v>7626883</v>
      </c>
      <c r="D3" s="174">
        <f>B3+C3</f>
        <v>30000553</v>
      </c>
      <c r="E3" s="175">
        <f>D3/($D26)</f>
        <v>0.28152366733821022</v>
      </c>
    </row>
    <row r="4" spans="1:5">
      <c r="A4" s="176" t="s">
        <v>62</v>
      </c>
      <c r="B4" s="177">
        <f>'Federal Assistance'!C30</f>
        <v>12022394</v>
      </c>
      <c r="C4" s="178">
        <f>'State Assistance'!C30</f>
        <v>7022625</v>
      </c>
      <c r="D4" s="179">
        <f>B4+C4</f>
        <v>19045019</v>
      </c>
      <c r="E4" s="180">
        <f>D4/($D26)</f>
        <v>0.17871749208775894</v>
      </c>
    </row>
    <row r="5" spans="1:5">
      <c r="A5" s="176" t="s">
        <v>63</v>
      </c>
      <c r="B5" s="177">
        <f>'Federal Assistance'!D30</f>
        <v>0</v>
      </c>
      <c r="C5" s="178">
        <f>'State Assistance'!D30</f>
        <v>0</v>
      </c>
      <c r="D5" s="179">
        <f t="shared" ref="D5:D7" si="0">B5+C5</f>
        <v>0</v>
      </c>
      <c r="E5" s="180">
        <f>D5/($D26)</f>
        <v>0</v>
      </c>
    </row>
    <row r="6" spans="1:5" ht="18">
      <c r="A6" s="176" t="s">
        <v>75</v>
      </c>
      <c r="B6" s="177">
        <f>'Federal Assistance'!E30</f>
        <v>10351276</v>
      </c>
      <c r="C6" s="178">
        <f>'State Assistance'!E30</f>
        <v>604258</v>
      </c>
      <c r="D6" s="179">
        <f t="shared" si="0"/>
        <v>10955534</v>
      </c>
      <c r="E6" s="180">
        <f>D6/($D26)</f>
        <v>0.10280617525045127</v>
      </c>
    </row>
    <row r="7" spans="1:5" ht="18">
      <c r="A7" s="176" t="s">
        <v>76</v>
      </c>
      <c r="B7" s="177">
        <f>'Federal Assistance'!F30</f>
        <v>0</v>
      </c>
      <c r="C7" s="181"/>
      <c r="D7" s="182">
        <f t="shared" si="0"/>
        <v>0</v>
      </c>
      <c r="E7" s="180">
        <f>D7/($D26)</f>
        <v>0</v>
      </c>
    </row>
    <row r="8" spans="1:5" ht="24">
      <c r="A8" s="183" t="s">
        <v>65</v>
      </c>
      <c r="B8" s="184">
        <f>IF(SUM(B9:B21)='Federal Non-Assistance'!B30,'Federal Non-Assistance'!B30,"ERROR")</f>
        <v>36436689</v>
      </c>
      <c r="C8" s="185">
        <f>IF(SUM(C9:C21)='State Non-Assistance'!B30,'State Non-Assistance'!B30,"ERROR")</f>
        <v>14097425</v>
      </c>
      <c r="D8" s="186">
        <f>B8+C8</f>
        <v>50534114</v>
      </c>
      <c r="E8" s="187">
        <f>D8/($D26)</f>
        <v>0.47420956203597953</v>
      </c>
    </row>
    <row r="9" spans="1:5" ht="18">
      <c r="A9" s="176" t="s">
        <v>78</v>
      </c>
      <c r="B9" s="188">
        <f>'Federal Non-Assistance'!C30</f>
        <v>13094199</v>
      </c>
      <c r="C9" s="189">
        <f>'State Non-Assistance'!C30</f>
        <v>10662104</v>
      </c>
      <c r="D9" s="179">
        <f t="shared" ref="D9:D21" si="1">B9+C9</f>
        <v>23756303</v>
      </c>
      <c r="E9" s="180">
        <f>D9/($D26)</f>
        <v>0.22292794212685765</v>
      </c>
    </row>
    <row r="10" spans="1:5">
      <c r="A10" s="176" t="s">
        <v>63</v>
      </c>
      <c r="B10" s="188">
        <f>'Federal Non-Assistance'!D30</f>
        <v>0</v>
      </c>
      <c r="C10" s="189">
        <f>'State Non-Assistance'!D30</f>
        <v>1715430</v>
      </c>
      <c r="D10" s="179">
        <f t="shared" si="1"/>
        <v>1715430</v>
      </c>
      <c r="E10" s="180">
        <f>D10/($D26)</f>
        <v>1.6097508091333715E-2</v>
      </c>
    </row>
    <row r="11" spans="1:5">
      <c r="A11" s="176" t="s">
        <v>64</v>
      </c>
      <c r="B11" s="188">
        <f>'Federal Non-Assistance'!E30</f>
        <v>11029330</v>
      </c>
      <c r="C11" s="189">
        <f>'State Non-Assistance'!E30</f>
        <v>680476</v>
      </c>
      <c r="D11" s="179">
        <f t="shared" si="1"/>
        <v>11709806</v>
      </c>
      <c r="E11" s="180">
        <f>D11/($D26)</f>
        <v>0.10988422543207714</v>
      </c>
    </row>
    <row r="12" spans="1:5" ht="18">
      <c r="A12" s="176" t="s">
        <v>79</v>
      </c>
      <c r="B12" s="188">
        <f>'Federal Non-Assistance'!F30</f>
        <v>0</v>
      </c>
      <c r="C12" s="189">
        <f>'State Non-Assistance'!F30</f>
        <v>0</v>
      </c>
      <c r="D12" s="179">
        <f t="shared" si="1"/>
        <v>0</v>
      </c>
      <c r="E12" s="180">
        <f>D12/($D26)</f>
        <v>0</v>
      </c>
    </row>
    <row r="13" spans="1:5">
      <c r="A13" s="176" t="s">
        <v>67</v>
      </c>
      <c r="B13" s="188">
        <f>'Federal Non-Assistance'!G30</f>
        <v>0</v>
      </c>
      <c r="C13" s="189">
        <f>'State Non-Assistance'!G30</f>
        <v>0</v>
      </c>
      <c r="D13" s="179">
        <f t="shared" si="1"/>
        <v>0</v>
      </c>
      <c r="E13" s="180">
        <f>D13/($D26)</f>
        <v>0</v>
      </c>
    </row>
    <row r="14" spans="1:5" ht="18">
      <c r="A14" s="176" t="s">
        <v>80</v>
      </c>
      <c r="B14" s="188">
        <f>'Federal Non-Assistance'!H30</f>
        <v>0</v>
      </c>
      <c r="C14" s="189">
        <f>'State Non-Assistance'!H30</f>
        <v>0</v>
      </c>
      <c r="D14" s="179">
        <f t="shared" si="1"/>
        <v>0</v>
      </c>
      <c r="E14" s="180">
        <f>D14/($D26)</f>
        <v>0</v>
      </c>
    </row>
    <row r="15" spans="1:5" ht="18">
      <c r="A15" s="176" t="s">
        <v>81</v>
      </c>
      <c r="B15" s="188">
        <f>'Federal Non-Assistance'!I30</f>
        <v>0</v>
      </c>
      <c r="C15" s="189">
        <f>'State Non-Assistance'!I30</f>
        <v>0</v>
      </c>
      <c r="D15" s="179">
        <f t="shared" si="1"/>
        <v>0</v>
      </c>
      <c r="E15" s="180">
        <f>D15/($D26)</f>
        <v>0</v>
      </c>
    </row>
    <row r="16" spans="1:5" ht="18">
      <c r="A16" s="176" t="s">
        <v>82</v>
      </c>
      <c r="B16" s="188">
        <f>'Federal Non-Assistance'!J30</f>
        <v>4729845</v>
      </c>
      <c r="C16" s="189">
        <f>'State Non-Assistance'!J30</f>
        <v>0</v>
      </c>
      <c r="D16" s="179">
        <f t="shared" si="1"/>
        <v>4729845</v>
      </c>
      <c r="E16" s="180">
        <f>D16/($D26)</f>
        <v>4.4384625521446119E-2</v>
      </c>
    </row>
    <row r="17" spans="1:5" ht="27">
      <c r="A17" s="176" t="s">
        <v>110</v>
      </c>
      <c r="B17" s="188">
        <f>'Federal Non-Assistance'!K30</f>
        <v>95096</v>
      </c>
      <c r="C17" s="189">
        <f>'State Non-Assistance'!K30</f>
        <v>0</v>
      </c>
      <c r="D17" s="179">
        <f t="shared" si="1"/>
        <v>95096</v>
      </c>
      <c r="E17" s="180">
        <f>D17/($D26)</f>
        <v>8.9237603950815311E-4</v>
      </c>
    </row>
    <row r="18" spans="1:5">
      <c r="A18" s="176" t="s">
        <v>88</v>
      </c>
      <c r="B18" s="188">
        <f>'Federal Non-Assistance'!L30</f>
        <v>2681671</v>
      </c>
      <c r="C18" s="189">
        <f>'State Non-Assistance'!L30</f>
        <v>734864</v>
      </c>
      <c r="D18" s="179">
        <f>B18+C18</f>
        <v>3416535</v>
      </c>
      <c r="E18" s="180">
        <f>D18/($D26)</f>
        <v>3.2060591109415622E-2</v>
      </c>
    </row>
    <row r="19" spans="1:5">
      <c r="A19" s="176" t="s">
        <v>68</v>
      </c>
      <c r="B19" s="188">
        <f>'Federal Non-Assistance'!M30</f>
        <v>285392</v>
      </c>
      <c r="C19" s="189">
        <f>'State Non-Assistance'!M30</f>
        <v>138858</v>
      </c>
      <c r="D19" s="179">
        <f>B19+C19</f>
        <v>424250</v>
      </c>
      <c r="E19" s="180">
        <f>D19/($D26)</f>
        <v>3.9811404765850711E-3</v>
      </c>
    </row>
    <row r="20" spans="1:5" ht="18">
      <c r="A20" s="176" t="s">
        <v>111</v>
      </c>
      <c r="B20" s="188">
        <f>'Federal Non-Assistance'!N30</f>
        <v>0</v>
      </c>
      <c r="C20" s="190"/>
      <c r="D20" s="179">
        <f t="shared" si="1"/>
        <v>0</v>
      </c>
      <c r="E20" s="180">
        <f>D20/($D26)</f>
        <v>0</v>
      </c>
    </row>
    <row r="21" spans="1:5">
      <c r="A21" s="176" t="s">
        <v>69</v>
      </c>
      <c r="B21" s="188">
        <f>'Federal Non-Assistance'!O30</f>
        <v>4521156</v>
      </c>
      <c r="C21" s="189">
        <f>'State Non-Assistance'!O30</f>
        <v>165693</v>
      </c>
      <c r="D21" s="179">
        <f t="shared" si="1"/>
        <v>4686849</v>
      </c>
      <c r="E21" s="180">
        <f>D21/($D26)</f>
        <v>4.3981153238756072E-2</v>
      </c>
    </row>
    <row r="22" spans="1:5" ht="39" thickBot="1">
      <c r="A22" s="191" t="s">
        <v>0</v>
      </c>
      <c r="B22" s="192">
        <f>B3+B8</f>
        <v>58810359</v>
      </c>
      <c r="C22" s="193">
        <f>C3+C8</f>
        <v>21724308</v>
      </c>
      <c r="D22" s="192">
        <f>B22+C22</f>
        <v>80534667</v>
      </c>
      <c r="E22" s="194">
        <f>D22/($D26)</f>
        <v>0.75573322937418974</v>
      </c>
    </row>
    <row r="23" spans="1:5" ht="36">
      <c r="A23" s="183" t="s">
        <v>112</v>
      </c>
      <c r="B23" s="195">
        <f>'Summary Federal Funds'!E30</f>
        <v>17353516</v>
      </c>
      <c r="C23" s="196"/>
      <c r="D23" s="186">
        <f>B23</f>
        <v>17353516</v>
      </c>
      <c r="E23" s="175">
        <f>D23/($D26)</f>
        <v>0.16284451375054015</v>
      </c>
    </row>
    <row r="24" spans="1:5" ht="36">
      <c r="A24" s="183" t="s">
        <v>113</v>
      </c>
      <c r="B24" s="197">
        <f>'Summary Federal Funds'!F30</f>
        <v>8676758</v>
      </c>
      <c r="C24" s="198"/>
      <c r="D24" s="186">
        <f>B24</f>
        <v>8676758</v>
      </c>
      <c r="E24" s="187">
        <f>D24/($D26)</f>
        <v>8.1422256875270077E-2</v>
      </c>
    </row>
    <row r="25" spans="1:5" ht="39" customHeight="1" thickBot="1">
      <c r="A25" s="199" t="s">
        <v>114</v>
      </c>
      <c r="B25" s="200">
        <f>B23+B24</f>
        <v>26030274</v>
      </c>
      <c r="C25" s="201"/>
      <c r="D25" s="200">
        <f>B25</f>
        <v>26030274</v>
      </c>
      <c r="E25" s="202">
        <f>D25/($D26)</f>
        <v>0.24426677062581023</v>
      </c>
    </row>
    <row r="26" spans="1:5" ht="33" thickTop="1" thickBot="1">
      <c r="A26" s="203" t="s">
        <v>115</v>
      </c>
      <c r="B26" s="204">
        <f>B22+B25</f>
        <v>84840633</v>
      </c>
      <c r="C26" s="205">
        <f>C22</f>
        <v>21724308</v>
      </c>
      <c r="D26" s="204">
        <f>B26+C26</f>
        <v>106564941</v>
      </c>
      <c r="E26" s="206">
        <f>IF(D26/($D26)=SUM(E25,E22),SUM(E22,E25),"ERROR")</f>
        <v>1</v>
      </c>
    </row>
    <row r="27" spans="1:5" ht="32.25" thickBot="1">
      <c r="A27" s="207" t="s">
        <v>94</v>
      </c>
      <c r="B27" s="208">
        <f>'Summary Federal Funds'!I30</f>
        <v>5617940</v>
      </c>
      <c r="C27" s="209"/>
      <c r="D27" s="208">
        <f>B27</f>
        <v>5617940</v>
      </c>
      <c r="E27" s="210"/>
    </row>
    <row r="28" spans="1:5" ht="31.5">
      <c r="A28" s="211" t="s">
        <v>95</v>
      </c>
      <c r="B28" s="212">
        <f>'Summary Federal Funds'!J30</f>
        <v>12867051</v>
      </c>
      <c r="C28" s="213"/>
      <c r="D28" s="212">
        <f>B28</f>
        <v>12867051</v>
      </c>
      <c r="E28" s="214"/>
    </row>
  </sheetData>
  <mergeCells count="1">
    <mergeCell ref="A1:E1"/>
  </mergeCells>
  <pageMargins left="0.7" right="0.7" top="0.75" bottom="0.75" header="0.3" footer="0.3"/>
  <pageSetup scale="79" orientation="landscape" r:id="rId1"/>
</worksheet>
</file>

<file path=xl/worksheets/sheet52.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266</v>
      </c>
      <c r="B1" s="524"/>
      <c r="C1" s="524"/>
      <c r="D1" s="524"/>
      <c r="E1" s="584"/>
    </row>
    <row r="2" spans="1:5" ht="31.5" thickBot="1">
      <c r="A2" s="167" t="s">
        <v>105</v>
      </c>
      <c r="B2" s="168" t="s">
        <v>106</v>
      </c>
      <c r="C2" s="169" t="s">
        <v>107</v>
      </c>
      <c r="D2" s="170" t="s">
        <v>108</v>
      </c>
      <c r="E2" s="171" t="s">
        <v>109</v>
      </c>
    </row>
    <row r="3" spans="1:5" ht="24">
      <c r="A3" s="456" t="s">
        <v>74</v>
      </c>
      <c r="B3" s="173">
        <f>IF(SUM(B4:B7)='Federal Assistance'!B31,'Federal Assistance'!B31,"ERROR")</f>
        <v>1253790</v>
      </c>
      <c r="C3" s="173">
        <f>IF(SUM(C4:C6)='State Assistance'!B31,'State Assistance'!B31,"ERROR")</f>
        <v>90659697</v>
      </c>
      <c r="D3" s="174">
        <f>B3+C3</f>
        <v>91913487</v>
      </c>
      <c r="E3" s="175">
        <f>D3/($D26)</f>
        <v>0.22252828458770799</v>
      </c>
    </row>
    <row r="4" spans="1:5">
      <c r="A4" s="176" t="s">
        <v>62</v>
      </c>
      <c r="B4" s="177">
        <f>'Federal Assistance'!C31</f>
        <v>1253790</v>
      </c>
      <c r="C4" s="178">
        <f>'State Assistance'!C31</f>
        <v>90659697</v>
      </c>
      <c r="D4" s="179">
        <f>B4+C4</f>
        <v>91913487</v>
      </c>
      <c r="E4" s="180">
        <f>D4/($D26)</f>
        <v>0.22252828458770799</v>
      </c>
    </row>
    <row r="5" spans="1:5">
      <c r="A5" s="176" t="s">
        <v>63</v>
      </c>
      <c r="B5" s="177">
        <f>'Federal Assistance'!D31</f>
        <v>0</v>
      </c>
      <c r="C5" s="178">
        <f>'State Assistance'!D31</f>
        <v>0</v>
      </c>
      <c r="D5" s="179">
        <f t="shared" ref="D5:D7" si="0">B5+C5</f>
        <v>0</v>
      </c>
      <c r="E5" s="180">
        <f>D5/($D26)</f>
        <v>0</v>
      </c>
    </row>
    <row r="6" spans="1:5" ht="18">
      <c r="A6" s="176" t="s">
        <v>75</v>
      </c>
      <c r="B6" s="177">
        <f>'Federal Assistance'!E31</f>
        <v>0</v>
      </c>
      <c r="C6" s="182">
        <f>'State Assistance'!E31</f>
        <v>0</v>
      </c>
      <c r="D6" s="179">
        <f t="shared" si="0"/>
        <v>0</v>
      </c>
      <c r="E6" s="180">
        <f>D6/($D26)</f>
        <v>0</v>
      </c>
    </row>
    <row r="7" spans="1:5" ht="18">
      <c r="A7" s="176" t="s">
        <v>76</v>
      </c>
      <c r="B7" s="177">
        <f>'Federal Assistance'!F31</f>
        <v>0</v>
      </c>
      <c r="C7" s="458"/>
      <c r="D7" s="182">
        <f t="shared" si="0"/>
        <v>0</v>
      </c>
      <c r="E7" s="180">
        <f>D7/($D26)</f>
        <v>0</v>
      </c>
    </row>
    <row r="8" spans="1:5" ht="24">
      <c r="A8" s="183" t="s">
        <v>65</v>
      </c>
      <c r="B8" s="184">
        <f>IF(SUM(B9:B21)='Federal Non-Assistance'!B31,'Federal Non-Assistance'!B31,"ERROR")</f>
        <v>179300546</v>
      </c>
      <c r="C8" s="184">
        <f>IF(SUM(C9:C21)='State Non-Assistance'!B31,'State Non-Assistance'!B31,"ERROR")</f>
        <v>97126608</v>
      </c>
      <c r="D8" s="186">
        <f>B8+C8</f>
        <v>276427154</v>
      </c>
      <c r="E8" s="187">
        <f>D8/($D26)</f>
        <v>0.66924738034454267</v>
      </c>
    </row>
    <row r="9" spans="1:5" ht="18">
      <c r="A9" s="176" t="s">
        <v>78</v>
      </c>
      <c r="B9" s="188">
        <f>'Federal Non-Assistance'!C31</f>
        <v>623887</v>
      </c>
      <c r="C9" s="188">
        <f>'State Non-Assistance'!C31</f>
        <v>17193801</v>
      </c>
      <c r="D9" s="182">
        <f t="shared" ref="D9:D21" si="1">B9+C9</f>
        <v>17817688</v>
      </c>
      <c r="E9" s="180">
        <f>D9/($D26)</f>
        <v>4.313773392101846E-2</v>
      </c>
    </row>
    <row r="10" spans="1:5">
      <c r="A10" s="176" t="s">
        <v>63</v>
      </c>
      <c r="B10" s="188">
        <f>'Federal Non-Assistance'!D31</f>
        <v>29744277</v>
      </c>
      <c r="C10" s="188">
        <f>'State Non-Assistance'!D31</f>
        <v>16548756</v>
      </c>
      <c r="D10" s="179">
        <f t="shared" si="1"/>
        <v>46293033</v>
      </c>
      <c r="E10" s="180">
        <f>D10/($D26)</f>
        <v>0.11207832014742468</v>
      </c>
    </row>
    <row r="11" spans="1:5">
      <c r="A11" s="176" t="s">
        <v>64</v>
      </c>
      <c r="B11" s="188">
        <f>'Federal Non-Assistance'!E31</f>
        <v>0</v>
      </c>
      <c r="C11" s="188">
        <f>'State Non-Assistance'!E31</f>
        <v>0</v>
      </c>
      <c r="D11" s="179">
        <f t="shared" si="1"/>
        <v>0</v>
      </c>
      <c r="E11" s="180">
        <f>D11/($D26)</f>
        <v>0</v>
      </c>
    </row>
    <row r="12" spans="1:5" ht="18">
      <c r="A12" s="176" t="s">
        <v>79</v>
      </c>
      <c r="B12" s="188">
        <f>'Federal Non-Assistance'!F31</f>
        <v>0</v>
      </c>
      <c r="C12" s="188">
        <f>'State Non-Assistance'!F31</f>
        <v>0</v>
      </c>
      <c r="D12" s="179">
        <f t="shared" si="1"/>
        <v>0</v>
      </c>
      <c r="E12" s="180">
        <f>D12/($D26)</f>
        <v>0</v>
      </c>
    </row>
    <row r="13" spans="1:5">
      <c r="A13" s="176" t="s">
        <v>67</v>
      </c>
      <c r="B13" s="188">
        <f>'Federal Non-Assistance'!G31</f>
        <v>0</v>
      </c>
      <c r="C13" s="188">
        <f>'State Non-Assistance'!G31</f>
        <v>0</v>
      </c>
      <c r="D13" s="179">
        <f t="shared" si="1"/>
        <v>0</v>
      </c>
      <c r="E13" s="180">
        <f>D13/($D26)</f>
        <v>0</v>
      </c>
    </row>
    <row r="14" spans="1:5" ht="18">
      <c r="A14" s="176" t="s">
        <v>80</v>
      </c>
      <c r="B14" s="188">
        <f>'Federal Non-Assistance'!H31</f>
        <v>0</v>
      </c>
      <c r="C14" s="188">
        <f>'State Non-Assistance'!H31</f>
        <v>0</v>
      </c>
      <c r="D14" s="179">
        <f t="shared" si="1"/>
        <v>0</v>
      </c>
      <c r="E14" s="180">
        <f>D14/($D26)</f>
        <v>0</v>
      </c>
    </row>
    <row r="15" spans="1:5" ht="18">
      <c r="A15" s="176" t="s">
        <v>81</v>
      </c>
      <c r="B15" s="188">
        <f>'Federal Non-Assistance'!I31</f>
        <v>1383528</v>
      </c>
      <c r="C15" s="188">
        <f>'State Non-Assistance'!I31</f>
        <v>26523114</v>
      </c>
      <c r="D15" s="179">
        <f t="shared" si="1"/>
        <v>27906642</v>
      </c>
      <c r="E15" s="180">
        <f>D15/($D26)</f>
        <v>6.7563720793916607E-2</v>
      </c>
    </row>
    <row r="16" spans="1:5" ht="18">
      <c r="A16" s="176" t="s">
        <v>82</v>
      </c>
      <c r="B16" s="188">
        <f>'Federal Non-Assistance'!J31</f>
        <v>0</v>
      </c>
      <c r="C16" s="188">
        <f>'State Non-Assistance'!J31</f>
        <v>14477674</v>
      </c>
      <c r="D16" s="179">
        <f t="shared" si="1"/>
        <v>14477674</v>
      </c>
      <c r="E16" s="180">
        <f>D16/($D26)</f>
        <v>3.5051351713378698E-2</v>
      </c>
    </row>
    <row r="17" spans="1:5" ht="27">
      <c r="A17" s="176" t="s">
        <v>110</v>
      </c>
      <c r="B17" s="188">
        <f>'Federal Non-Assistance'!K31</f>
        <v>0</v>
      </c>
      <c r="C17" s="188">
        <f>'State Non-Assistance'!K31</f>
        <v>0</v>
      </c>
      <c r="D17" s="179">
        <f t="shared" si="1"/>
        <v>0</v>
      </c>
      <c r="E17" s="180">
        <f>D17/($D26)</f>
        <v>0</v>
      </c>
    </row>
    <row r="18" spans="1:5">
      <c r="A18" s="176" t="s">
        <v>88</v>
      </c>
      <c r="B18" s="188">
        <f>'Federal Non-Assistance'!L31</f>
        <v>0</v>
      </c>
      <c r="C18" s="188">
        <f>'State Non-Assistance'!L31</f>
        <v>9353552</v>
      </c>
      <c r="D18" s="182">
        <f>B18+C18</f>
        <v>9353552</v>
      </c>
      <c r="E18" s="180">
        <f>D18/($D26)</f>
        <v>2.2645532764543307E-2</v>
      </c>
    </row>
    <row r="19" spans="1:5">
      <c r="A19" s="176" t="s">
        <v>68</v>
      </c>
      <c r="B19" s="188">
        <f>'Federal Non-Assistance'!M31</f>
        <v>0</v>
      </c>
      <c r="C19" s="188">
        <f>'State Non-Assistance'!M31</f>
        <v>1747188</v>
      </c>
      <c r="D19" s="179">
        <f>B19+C19</f>
        <v>1747188</v>
      </c>
      <c r="E19" s="180">
        <f>D19/($D26)</f>
        <v>4.2300511185287566E-3</v>
      </c>
    </row>
    <row r="20" spans="1:5" ht="18">
      <c r="A20" s="176" t="s">
        <v>111</v>
      </c>
      <c r="B20" s="188">
        <f>'Federal Non-Assistance'!N31</f>
        <v>107213028</v>
      </c>
      <c r="C20" s="453"/>
      <c r="D20" s="179">
        <f t="shared" si="1"/>
        <v>107213028</v>
      </c>
      <c r="E20" s="180">
        <f>D20/($D26)</f>
        <v>0.25956942756718504</v>
      </c>
    </row>
    <row r="21" spans="1:5">
      <c r="A21" s="176" t="s">
        <v>69</v>
      </c>
      <c r="B21" s="188">
        <f>'Federal Non-Assistance'!O31</f>
        <v>40335826</v>
      </c>
      <c r="C21" s="188">
        <f>'State Non-Assistance'!O31</f>
        <v>11282523</v>
      </c>
      <c r="D21" s="179">
        <f t="shared" si="1"/>
        <v>51618349</v>
      </c>
      <c r="E21" s="180">
        <f>D21/($D26)</f>
        <v>0.12497124231854713</v>
      </c>
    </row>
    <row r="22" spans="1:5" ht="39" thickBot="1">
      <c r="A22" s="191" t="s">
        <v>0</v>
      </c>
      <c r="B22" s="192">
        <f>B3+B8</f>
        <v>180554336</v>
      </c>
      <c r="C22" s="192">
        <f>C3+C8</f>
        <v>187786305</v>
      </c>
      <c r="D22" s="192">
        <f>B22+C22</f>
        <v>368340641</v>
      </c>
      <c r="E22" s="194">
        <f>D22/($D26)</f>
        <v>0.89177566493225069</v>
      </c>
    </row>
    <row r="23" spans="1:5" ht="36">
      <c r="A23" s="183" t="s">
        <v>112</v>
      </c>
      <c r="B23" s="195">
        <f>'Summary Federal Funds'!E31</f>
        <v>23000000</v>
      </c>
      <c r="C23" s="457"/>
      <c r="D23" s="186">
        <f>B23</f>
        <v>23000000</v>
      </c>
      <c r="E23" s="175">
        <f>D23/($D26)</f>
        <v>5.5684434489111305E-2</v>
      </c>
    </row>
    <row r="24" spans="1:5" ht="36">
      <c r="A24" s="183" t="s">
        <v>113</v>
      </c>
      <c r="B24" s="197">
        <f>'Summary Federal Funds'!F31</f>
        <v>21701176</v>
      </c>
      <c r="C24" s="451"/>
      <c r="D24" s="186">
        <f>B24</f>
        <v>21701176</v>
      </c>
      <c r="E24" s="187">
        <f>D24/($D26)</f>
        <v>5.253990057863802E-2</v>
      </c>
    </row>
    <row r="25" spans="1:5" ht="39" customHeight="1" thickBot="1">
      <c r="A25" s="199" t="s">
        <v>114</v>
      </c>
      <c r="B25" s="200">
        <f>B23+B24</f>
        <v>44701176</v>
      </c>
      <c r="C25" s="452"/>
      <c r="D25" s="200">
        <f>B25</f>
        <v>44701176</v>
      </c>
      <c r="E25" s="202">
        <f>D25/($D26)</f>
        <v>0.10822433506774932</v>
      </c>
    </row>
    <row r="26" spans="1:5" ht="33" thickTop="1" thickBot="1">
      <c r="A26" s="203" t="s">
        <v>115</v>
      </c>
      <c r="B26" s="204">
        <f>B22+B25</f>
        <v>225255512</v>
      </c>
      <c r="C26" s="204">
        <f>C22</f>
        <v>187786305</v>
      </c>
      <c r="D26" s="204">
        <f>B26+C26</f>
        <v>413041817</v>
      </c>
      <c r="E26" s="206">
        <f>IF(D26/($D26)=SUM(E25,E22),SUM(E22,E25),"ERROR")</f>
        <v>1</v>
      </c>
    </row>
    <row r="27" spans="1:5" ht="32.25" thickBot="1">
      <c r="A27" s="207" t="s">
        <v>94</v>
      </c>
      <c r="B27" s="208">
        <f>'Summary Federal Funds'!I31</f>
        <v>3</v>
      </c>
      <c r="C27" s="209"/>
      <c r="D27" s="208">
        <f>B27</f>
        <v>3</v>
      </c>
      <c r="E27" s="210"/>
    </row>
    <row r="28" spans="1:5" ht="31.5">
      <c r="A28" s="211" t="s">
        <v>95</v>
      </c>
      <c r="B28" s="212">
        <f>'Summary Federal Funds'!J31</f>
        <v>19351144</v>
      </c>
      <c r="C28" s="213"/>
      <c r="D28" s="212">
        <f>B28</f>
        <v>19351144</v>
      </c>
      <c r="E28" s="214"/>
    </row>
  </sheetData>
  <mergeCells count="1">
    <mergeCell ref="A1:E1"/>
  </mergeCells>
  <pageMargins left="0.7" right="0.7" top="0.75" bottom="0.75" header="0.3" footer="0.3"/>
  <pageSetup scale="79" orientation="landscape" r:id="rId1"/>
</worksheet>
</file>

<file path=xl/worksheets/sheet53.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267</v>
      </c>
      <c r="B1" s="524"/>
      <c r="C1" s="524"/>
      <c r="D1" s="524"/>
      <c r="E1" s="584"/>
    </row>
    <row r="2" spans="1:5" ht="31.5" thickBot="1">
      <c r="A2" s="167" t="s">
        <v>105</v>
      </c>
      <c r="B2" s="168" t="s">
        <v>106</v>
      </c>
      <c r="C2" s="169" t="s">
        <v>107</v>
      </c>
      <c r="D2" s="170" t="s">
        <v>108</v>
      </c>
      <c r="E2" s="171" t="s">
        <v>109</v>
      </c>
    </row>
    <row r="3" spans="1:5" ht="24">
      <c r="A3" s="456" t="s">
        <v>74</v>
      </c>
      <c r="B3" s="174">
        <f>IF(SUM(B4:B7)='Federal Assistance'!B32,'Federal Assistance'!B32,"ERROR")</f>
        <v>18036440</v>
      </c>
      <c r="C3" s="173">
        <f>IF(SUM(C4:C6)='State Assistance'!B32,'State Assistance'!B32,"ERROR")</f>
        <v>1313990</v>
      </c>
      <c r="D3" s="174">
        <f>B3+C3</f>
        <v>19350430</v>
      </c>
      <c r="E3" s="175">
        <f>D3/($D26)</f>
        <v>0.34235331410901487</v>
      </c>
    </row>
    <row r="4" spans="1:5">
      <c r="A4" s="176" t="s">
        <v>62</v>
      </c>
      <c r="B4" s="182">
        <f>'Federal Assistance'!C32</f>
        <v>15617798</v>
      </c>
      <c r="C4" s="178">
        <f>'State Assistance'!C32</f>
        <v>0</v>
      </c>
      <c r="D4" s="179">
        <f>B4+C4</f>
        <v>15617798</v>
      </c>
      <c r="E4" s="180">
        <f>D4/($D26)</f>
        <v>0.27631452657047645</v>
      </c>
    </row>
    <row r="5" spans="1:5">
      <c r="A5" s="176" t="s">
        <v>63</v>
      </c>
      <c r="B5" s="182">
        <f>'Federal Assistance'!D32</f>
        <v>0</v>
      </c>
      <c r="C5" s="178">
        <f>'State Assistance'!D32</f>
        <v>1313990</v>
      </c>
      <c r="D5" s="179">
        <f t="shared" ref="D5:D7" si="0">B5+C5</f>
        <v>1313990</v>
      </c>
      <c r="E5" s="180">
        <f>D5/($D26)</f>
        <v>2.3247485001940755E-2</v>
      </c>
    </row>
    <row r="6" spans="1:5" ht="18">
      <c r="A6" s="176" t="s">
        <v>75</v>
      </c>
      <c r="B6" s="182">
        <f>'Federal Assistance'!E32</f>
        <v>0</v>
      </c>
      <c r="C6" s="178">
        <f>'State Assistance'!E32</f>
        <v>0</v>
      </c>
      <c r="D6" s="179">
        <f t="shared" si="0"/>
        <v>0</v>
      </c>
      <c r="E6" s="180">
        <f>D6/($D26)</f>
        <v>0</v>
      </c>
    </row>
    <row r="7" spans="1:5" ht="18">
      <c r="A7" s="176" t="s">
        <v>76</v>
      </c>
      <c r="B7" s="182">
        <f>'Federal Assistance'!F32</f>
        <v>2418642</v>
      </c>
      <c r="C7" s="181"/>
      <c r="D7" s="182">
        <f t="shared" si="0"/>
        <v>2418642</v>
      </c>
      <c r="E7" s="180">
        <f>D7/($D26)</f>
        <v>4.2791302536597686E-2</v>
      </c>
    </row>
    <row r="8" spans="1:5" ht="24">
      <c r="A8" s="183" t="s">
        <v>65</v>
      </c>
      <c r="B8" s="184">
        <f>IF(SUM(B9:B21)='Federal Non-Assistance'!B32,'Federal Non-Assistance'!B32,"ERROR")</f>
        <v>11839437</v>
      </c>
      <c r="C8" s="185">
        <f>IF(SUM(C9:C21)='State Non-Assistance'!B32,'State Non-Assistance'!B32,"ERROR")</f>
        <v>13937535</v>
      </c>
      <c r="D8" s="186">
        <f>B8+C8</f>
        <v>25776972</v>
      </c>
      <c r="E8" s="187">
        <f>D8/($D26)</f>
        <v>0.45605352397312521</v>
      </c>
    </row>
    <row r="9" spans="1:5" ht="18">
      <c r="A9" s="176" t="s">
        <v>78</v>
      </c>
      <c r="B9" s="188">
        <f>'Federal Non-Assistance'!C32</f>
        <v>2988025</v>
      </c>
      <c r="C9" s="189">
        <f>'State Non-Assistance'!C32</f>
        <v>8408062</v>
      </c>
      <c r="D9" s="179">
        <f t="shared" ref="D9:D21" si="1">B9+C9</f>
        <v>11396087</v>
      </c>
      <c r="E9" s="180">
        <f>D9/($D26)</f>
        <v>0.201622814186799</v>
      </c>
    </row>
    <row r="10" spans="1:5">
      <c r="A10" s="176" t="s">
        <v>63</v>
      </c>
      <c r="B10" s="188">
        <f>'Federal Non-Assistance'!D32</f>
        <v>298142</v>
      </c>
      <c r="C10" s="189">
        <f>'State Non-Assistance'!D32</f>
        <v>1563684</v>
      </c>
      <c r="D10" s="179">
        <f t="shared" si="1"/>
        <v>1861826</v>
      </c>
      <c r="E10" s="180">
        <f>D10/($D26)</f>
        <v>3.2939955411550578E-2</v>
      </c>
    </row>
    <row r="11" spans="1:5">
      <c r="A11" s="176" t="s">
        <v>64</v>
      </c>
      <c r="B11" s="188">
        <f>'Federal Non-Assistance'!E32</f>
        <v>0</v>
      </c>
      <c r="C11" s="189">
        <f>'State Non-Assistance'!E32</f>
        <v>0</v>
      </c>
      <c r="D11" s="179">
        <f t="shared" si="1"/>
        <v>0</v>
      </c>
      <c r="E11" s="180">
        <f>D11/($D26)</f>
        <v>0</v>
      </c>
    </row>
    <row r="12" spans="1:5" ht="18">
      <c r="A12" s="176" t="s">
        <v>79</v>
      </c>
      <c r="B12" s="188">
        <f>'Federal Non-Assistance'!F32</f>
        <v>0</v>
      </c>
      <c r="C12" s="189">
        <f>'State Non-Assistance'!F32</f>
        <v>0</v>
      </c>
      <c r="D12" s="182">
        <f t="shared" si="1"/>
        <v>0</v>
      </c>
      <c r="E12" s="180">
        <f>D12/($D26)</f>
        <v>0</v>
      </c>
    </row>
    <row r="13" spans="1:5">
      <c r="A13" s="176" t="s">
        <v>67</v>
      </c>
      <c r="B13" s="188">
        <f>'Federal Non-Assistance'!G32</f>
        <v>0</v>
      </c>
      <c r="C13" s="189">
        <f>'State Non-Assistance'!G32</f>
        <v>0</v>
      </c>
      <c r="D13" s="179">
        <f t="shared" si="1"/>
        <v>0</v>
      </c>
      <c r="E13" s="180">
        <f>D13/($D26)</f>
        <v>0</v>
      </c>
    </row>
    <row r="14" spans="1:5" ht="18">
      <c r="A14" s="176" t="s">
        <v>80</v>
      </c>
      <c r="B14" s="188">
        <f>'Federal Non-Assistance'!H32</f>
        <v>0</v>
      </c>
      <c r="C14" s="189">
        <f>'State Non-Assistance'!H32</f>
        <v>0</v>
      </c>
      <c r="D14" s="179">
        <f t="shared" si="1"/>
        <v>0</v>
      </c>
      <c r="E14" s="180">
        <f>D14/($D26)</f>
        <v>0</v>
      </c>
    </row>
    <row r="15" spans="1:5" ht="18">
      <c r="A15" s="176" t="s">
        <v>81</v>
      </c>
      <c r="B15" s="188">
        <f>'Federal Non-Assistance'!I32</f>
        <v>0</v>
      </c>
      <c r="C15" s="189">
        <f>'State Non-Assistance'!I32</f>
        <v>0</v>
      </c>
      <c r="D15" s="179">
        <f t="shared" si="1"/>
        <v>0</v>
      </c>
      <c r="E15" s="180">
        <f>D15/($D26)</f>
        <v>0</v>
      </c>
    </row>
    <row r="16" spans="1:5" ht="18">
      <c r="A16" s="176" t="s">
        <v>82</v>
      </c>
      <c r="B16" s="188">
        <f>'Federal Non-Assistance'!J32</f>
        <v>651041</v>
      </c>
      <c r="C16" s="188">
        <f>'State Non-Assistance'!J32</f>
        <v>0</v>
      </c>
      <c r="D16" s="179">
        <f t="shared" si="1"/>
        <v>651041</v>
      </c>
      <c r="E16" s="180">
        <f>D16/($D26)</f>
        <v>1.1518402638641475E-2</v>
      </c>
    </row>
    <row r="17" spans="1:5" ht="27">
      <c r="A17" s="176" t="s">
        <v>110</v>
      </c>
      <c r="B17" s="188">
        <f>'Federal Non-Assistance'!K32</f>
        <v>0</v>
      </c>
      <c r="C17" s="188">
        <f>'State Non-Assistance'!K32</f>
        <v>0</v>
      </c>
      <c r="D17" s="179">
        <f t="shared" si="1"/>
        <v>0</v>
      </c>
      <c r="E17" s="180">
        <f>D17/($D26)</f>
        <v>0</v>
      </c>
    </row>
    <row r="18" spans="1:5">
      <c r="A18" s="176" t="s">
        <v>88</v>
      </c>
      <c r="B18" s="188">
        <f>'Federal Non-Assistance'!L32</f>
        <v>2863653</v>
      </c>
      <c r="C18" s="188">
        <f>'State Non-Assistance'!L32</f>
        <v>529603</v>
      </c>
      <c r="D18" s="179">
        <f>B18+C18</f>
        <v>3393256</v>
      </c>
      <c r="E18" s="180">
        <f>D18/($D26)</f>
        <v>6.0034450770360105E-2</v>
      </c>
    </row>
    <row r="19" spans="1:5">
      <c r="A19" s="176" t="s">
        <v>68</v>
      </c>
      <c r="B19" s="188">
        <f>'Federal Non-Assistance'!M32</f>
        <v>2958521</v>
      </c>
      <c r="C19" s="188">
        <f>'State Non-Assistance'!M32</f>
        <v>2658241</v>
      </c>
      <c r="D19" s="179">
        <f>B19+C19</f>
        <v>5616762</v>
      </c>
      <c r="E19" s="180">
        <f>D19/($D26)</f>
        <v>9.9373351665135015E-2</v>
      </c>
    </row>
    <row r="20" spans="1:5" ht="18">
      <c r="A20" s="176" t="s">
        <v>111</v>
      </c>
      <c r="B20" s="188">
        <f>'Federal Non-Assistance'!N32</f>
        <v>1433714</v>
      </c>
      <c r="C20" s="453"/>
      <c r="D20" s="179">
        <f t="shared" si="1"/>
        <v>1433714</v>
      </c>
      <c r="E20" s="180">
        <f>D20/($D26)</f>
        <v>2.5365676079781799E-2</v>
      </c>
    </row>
    <row r="21" spans="1:5">
      <c r="A21" s="176" t="s">
        <v>69</v>
      </c>
      <c r="B21" s="188">
        <f>'Federal Non-Assistance'!O32</f>
        <v>646341</v>
      </c>
      <c r="C21" s="188">
        <f>'State Non-Assistance'!O32</f>
        <v>777945</v>
      </c>
      <c r="D21" s="179">
        <f t="shared" si="1"/>
        <v>1424286</v>
      </c>
      <c r="E21" s="180">
        <f>D21/($D26)</f>
        <v>2.5198873220857228E-2</v>
      </c>
    </row>
    <row r="22" spans="1:5" ht="39" thickBot="1">
      <c r="A22" s="191" t="s">
        <v>0</v>
      </c>
      <c r="B22" s="192">
        <f>B3+B8</f>
        <v>29875877</v>
      </c>
      <c r="C22" s="192">
        <f>C3+C8</f>
        <v>15251525</v>
      </c>
      <c r="D22" s="192">
        <f>B22+C22</f>
        <v>45127402</v>
      </c>
      <c r="E22" s="194">
        <f>D22/($D26)</f>
        <v>0.79840683808214008</v>
      </c>
    </row>
    <row r="23" spans="1:5" ht="36">
      <c r="A23" s="183" t="s">
        <v>112</v>
      </c>
      <c r="B23" s="195">
        <f>'Summary Federal Funds'!E32</f>
        <v>9040310</v>
      </c>
      <c r="C23" s="457"/>
      <c r="D23" s="186">
        <f>B23</f>
        <v>9040310</v>
      </c>
      <c r="E23" s="175">
        <f>D23/($D26)</f>
        <v>0.1599437371196851</v>
      </c>
    </row>
    <row r="24" spans="1:5" ht="36">
      <c r="A24" s="183" t="s">
        <v>113</v>
      </c>
      <c r="B24" s="197">
        <f>'Summary Federal Funds'!F32</f>
        <v>2354101</v>
      </c>
      <c r="C24" s="451"/>
      <c r="D24" s="186">
        <f>B24</f>
        <v>2354101</v>
      </c>
      <c r="E24" s="187">
        <f>D24/($D26)</f>
        <v>4.1649424798174822E-2</v>
      </c>
    </row>
    <row r="25" spans="1:5" ht="39" customHeight="1" thickBot="1">
      <c r="A25" s="199" t="s">
        <v>114</v>
      </c>
      <c r="B25" s="200">
        <f>B23+B24</f>
        <v>11394411</v>
      </c>
      <c r="C25" s="452"/>
      <c r="D25" s="200">
        <f>B25</f>
        <v>11394411</v>
      </c>
      <c r="E25" s="202">
        <f>D25/($D26)</f>
        <v>0.20159316191785992</v>
      </c>
    </row>
    <row r="26" spans="1:5" ht="33" thickTop="1" thickBot="1">
      <c r="A26" s="203" t="s">
        <v>115</v>
      </c>
      <c r="B26" s="204">
        <f>B22+B25</f>
        <v>41270288</v>
      </c>
      <c r="C26" s="204">
        <f>C22</f>
        <v>15251525</v>
      </c>
      <c r="D26" s="204">
        <f>B26+C26</f>
        <v>56521813</v>
      </c>
      <c r="E26" s="206">
        <f>IF(D26/($D26)=SUM(E25,E22),SUM(E22,E25),"ERROR")</f>
        <v>1</v>
      </c>
    </row>
    <row r="27" spans="1:5" ht="32.25" thickBot="1">
      <c r="A27" s="207" t="s">
        <v>94</v>
      </c>
      <c r="B27" s="208">
        <f>'Summary Federal Funds'!I32</f>
        <v>841400</v>
      </c>
      <c r="C27" s="454"/>
      <c r="D27" s="208">
        <f>B27</f>
        <v>841400</v>
      </c>
      <c r="E27" s="210"/>
    </row>
    <row r="28" spans="1:5" ht="31.5">
      <c r="A28" s="211" t="s">
        <v>95</v>
      </c>
      <c r="B28" s="212">
        <f>'Summary Federal Funds'!J32</f>
        <v>44619007</v>
      </c>
      <c r="C28" s="455"/>
      <c r="D28" s="212">
        <f>B28</f>
        <v>44619007</v>
      </c>
      <c r="E28" s="214"/>
    </row>
  </sheetData>
  <mergeCells count="1">
    <mergeCell ref="A1:E1"/>
  </mergeCells>
  <pageMargins left="0.7" right="0.7" top="0.75" bottom="0.75" header="0.3" footer="0.3"/>
  <pageSetup scale="79" orientation="landscape" r:id="rId1"/>
</worksheet>
</file>

<file path=xl/worksheets/sheet54.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268</v>
      </c>
      <c r="B1" s="524"/>
      <c r="C1" s="524"/>
      <c r="D1" s="524"/>
      <c r="E1" s="584"/>
    </row>
    <row r="2" spans="1:5" ht="31.5" thickBot="1">
      <c r="A2" s="167" t="s">
        <v>105</v>
      </c>
      <c r="B2" s="168" t="s">
        <v>106</v>
      </c>
      <c r="C2" s="169" t="s">
        <v>107</v>
      </c>
      <c r="D2" s="170" t="s">
        <v>108</v>
      </c>
      <c r="E2" s="171" t="s">
        <v>109</v>
      </c>
    </row>
    <row r="3" spans="1:5" ht="24">
      <c r="A3" s="172" t="s">
        <v>74</v>
      </c>
      <c r="B3" s="173">
        <f>IF(SUM(B4:B7)='Federal Assistance'!B33,'Federal Assistance'!B33,"ERROR")</f>
        <v>17128825</v>
      </c>
      <c r="C3" s="173">
        <f>IF(SUM(C4:C6)='State Assistance'!B33,'State Assistance'!B33,"ERROR")</f>
        <v>8313001</v>
      </c>
      <c r="D3" s="174">
        <f>B3+C3</f>
        <v>25441826</v>
      </c>
      <c r="E3" s="175">
        <f>D3/($D26)</f>
        <v>0.23045831553765445</v>
      </c>
    </row>
    <row r="4" spans="1:5">
      <c r="A4" s="176" t="s">
        <v>62</v>
      </c>
      <c r="B4" s="177">
        <f>'Federal Assistance'!C33</f>
        <v>17128825</v>
      </c>
      <c r="C4" s="178">
        <f>'State Assistance'!C33</f>
        <v>8313001</v>
      </c>
      <c r="D4" s="179">
        <f>B4+C4</f>
        <v>25441826</v>
      </c>
      <c r="E4" s="180">
        <f>D4/($D26)</f>
        <v>0.23045831553765445</v>
      </c>
    </row>
    <row r="5" spans="1:5">
      <c r="A5" s="176" t="s">
        <v>63</v>
      </c>
      <c r="B5" s="177">
        <f>'Federal Assistance'!D33</f>
        <v>0</v>
      </c>
      <c r="C5" s="178">
        <f>'State Assistance'!D33</f>
        <v>0</v>
      </c>
      <c r="D5" s="179">
        <f t="shared" ref="D5:D7" si="0">B5+C5</f>
        <v>0</v>
      </c>
      <c r="E5" s="180">
        <f>D5/($D26)</f>
        <v>0</v>
      </c>
    </row>
    <row r="6" spans="1:5" ht="18">
      <c r="A6" s="176" t="s">
        <v>75</v>
      </c>
      <c r="B6" s="177">
        <f>'Federal Assistance'!E33</f>
        <v>0</v>
      </c>
      <c r="C6" s="178">
        <f>'State Assistance'!E33</f>
        <v>0</v>
      </c>
      <c r="D6" s="179">
        <f t="shared" si="0"/>
        <v>0</v>
      </c>
      <c r="E6" s="180">
        <f>D6/($D26)</f>
        <v>0</v>
      </c>
    </row>
    <row r="7" spans="1:5" ht="18">
      <c r="A7" s="176" t="s">
        <v>76</v>
      </c>
      <c r="B7" s="177">
        <f>'Federal Assistance'!F33</f>
        <v>0</v>
      </c>
      <c r="C7" s="181"/>
      <c r="D7" s="182">
        <f t="shared" si="0"/>
        <v>0</v>
      </c>
      <c r="E7" s="180">
        <f>D7/($D26)</f>
        <v>0</v>
      </c>
    </row>
    <row r="8" spans="1:5" ht="24">
      <c r="A8" s="183" t="s">
        <v>65</v>
      </c>
      <c r="B8" s="184">
        <f>IF(SUM(B9:B21)='Federal Non-Assistance'!B33,'Federal Non-Assistance'!B33,"ERROR")</f>
        <v>24249016</v>
      </c>
      <c r="C8" s="185">
        <f>IF(SUM(C9:C21)='State Non-Assistance'!B33,'State Non-Assistance'!B33,"ERROR")</f>
        <v>43705808</v>
      </c>
      <c r="D8" s="186">
        <f>B8+C8</f>
        <v>67954824</v>
      </c>
      <c r="E8" s="187">
        <f>D8/($D26)</f>
        <v>0.61555150450670382</v>
      </c>
    </row>
    <row r="9" spans="1:5" ht="18">
      <c r="A9" s="176" t="s">
        <v>78</v>
      </c>
      <c r="B9" s="188">
        <f>'Federal Non-Assistance'!C33</f>
        <v>17283094</v>
      </c>
      <c r="C9" s="189">
        <f>'State Non-Assistance'!C33</f>
        <v>1641644</v>
      </c>
      <c r="D9" s="179">
        <f t="shared" ref="D9:D21" si="1">B9+C9</f>
        <v>18924738</v>
      </c>
      <c r="E9" s="180">
        <f>D9/($D26)</f>
        <v>0.17142493001372777</v>
      </c>
    </row>
    <row r="10" spans="1:5">
      <c r="A10" s="176" t="s">
        <v>63</v>
      </c>
      <c r="B10" s="188">
        <f>'Federal Non-Assistance'!D33</f>
        <v>0</v>
      </c>
      <c r="C10" s="189">
        <f>'State Non-Assistance'!D33</f>
        <v>6498998</v>
      </c>
      <c r="D10" s="179">
        <f t="shared" si="1"/>
        <v>6498998</v>
      </c>
      <c r="E10" s="180">
        <f>D10/($D26)</f>
        <v>5.8869521855962115E-2</v>
      </c>
    </row>
    <row r="11" spans="1:5">
      <c r="A11" s="176" t="s">
        <v>64</v>
      </c>
      <c r="B11" s="188">
        <f>'Federal Non-Assistance'!E33</f>
        <v>0</v>
      </c>
      <c r="C11" s="189">
        <f>'State Non-Assistance'!E33</f>
        <v>0</v>
      </c>
      <c r="D11" s="179">
        <f t="shared" si="1"/>
        <v>0</v>
      </c>
      <c r="E11" s="180">
        <f>D11/($D26)</f>
        <v>0</v>
      </c>
    </row>
    <row r="12" spans="1:5" ht="18">
      <c r="A12" s="176" t="s">
        <v>79</v>
      </c>
      <c r="B12" s="188">
        <f>'Federal Non-Assistance'!F33</f>
        <v>0</v>
      </c>
      <c r="C12" s="189">
        <f>'State Non-Assistance'!F33</f>
        <v>0</v>
      </c>
      <c r="D12" s="179">
        <f t="shared" si="1"/>
        <v>0</v>
      </c>
      <c r="E12" s="180">
        <f>D12/($D26)</f>
        <v>0</v>
      </c>
    </row>
    <row r="13" spans="1:5">
      <c r="A13" s="176" t="s">
        <v>67</v>
      </c>
      <c r="B13" s="188">
        <f>'Federal Non-Assistance'!G33</f>
        <v>0</v>
      </c>
      <c r="C13" s="189">
        <f>'State Non-Assistance'!G33</f>
        <v>28471991</v>
      </c>
      <c r="D13" s="179">
        <f t="shared" si="1"/>
        <v>28471991</v>
      </c>
      <c r="E13" s="180">
        <f>D13/($D26)</f>
        <v>0.25790629516384783</v>
      </c>
    </row>
    <row r="14" spans="1:5" ht="18">
      <c r="A14" s="176" t="s">
        <v>80</v>
      </c>
      <c r="B14" s="188">
        <f>'Federal Non-Assistance'!H33</f>
        <v>0</v>
      </c>
      <c r="C14" s="189">
        <f>'State Non-Assistance'!H33</f>
        <v>6943488</v>
      </c>
      <c r="D14" s="179">
        <f t="shared" si="1"/>
        <v>6943488</v>
      </c>
      <c r="E14" s="180">
        <f>D14/($D26)</f>
        <v>6.2895821567049356E-2</v>
      </c>
    </row>
    <row r="15" spans="1:5" ht="18">
      <c r="A15" s="176" t="s">
        <v>81</v>
      </c>
      <c r="B15" s="188">
        <f>'Federal Non-Assistance'!I33</f>
        <v>0</v>
      </c>
      <c r="C15" s="189">
        <f>'State Non-Assistance'!I33</f>
        <v>0</v>
      </c>
      <c r="D15" s="179">
        <f t="shared" si="1"/>
        <v>0</v>
      </c>
      <c r="E15" s="180">
        <f>D15/($D26)</f>
        <v>0</v>
      </c>
    </row>
    <row r="16" spans="1:5" ht="18">
      <c r="A16" s="176" t="s">
        <v>82</v>
      </c>
      <c r="B16" s="188">
        <f>'Federal Non-Assistance'!J33</f>
        <v>335046</v>
      </c>
      <c r="C16" s="189">
        <f>'State Non-Assistance'!J33</f>
        <v>0</v>
      </c>
      <c r="D16" s="179">
        <f t="shared" si="1"/>
        <v>335046</v>
      </c>
      <c r="E16" s="180">
        <f>D16/($D26)</f>
        <v>3.0349290490245856E-3</v>
      </c>
    </row>
    <row r="17" spans="1:5" ht="27">
      <c r="A17" s="176" t="s">
        <v>110</v>
      </c>
      <c r="B17" s="188">
        <f>'Federal Non-Assistance'!K33</f>
        <v>0</v>
      </c>
      <c r="C17" s="189">
        <f>'State Non-Assistance'!K33</f>
        <v>0</v>
      </c>
      <c r="D17" s="179">
        <f t="shared" si="1"/>
        <v>0</v>
      </c>
      <c r="E17" s="180">
        <f>D17/($D26)</f>
        <v>0</v>
      </c>
    </row>
    <row r="18" spans="1:5">
      <c r="A18" s="176" t="s">
        <v>88</v>
      </c>
      <c r="B18" s="188">
        <f>'Federal Non-Assistance'!L33</f>
        <v>3975775</v>
      </c>
      <c r="C18" s="189">
        <f>'State Non-Assistance'!L33</f>
        <v>0</v>
      </c>
      <c r="D18" s="179">
        <f>B18+C18</f>
        <v>3975775</v>
      </c>
      <c r="E18" s="180">
        <f>D18/($D26)</f>
        <v>3.6013547512537741E-2</v>
      </c>
    </row>
    <row r="19" spans="1:5">
      <c r="A19" s="176" t="s">
        <v>68</v>
      </c>
      <c r="B19" s="188">
        <f>'Federal Non-Assistance'!M33</f>
        <v>654376</v>
      </c>
      <c r="C19" s="189">
        <f>'State Non-Assistance'!M33</f>
        <v>0</v>
      </c>
      <c r="D19" s="179">
        <f>B19+C19</f>
        <v>654376</v>
      </c>
      <c r="E19" s="180">
        <f>D19/($D26)</f>
        <v>5.9274987058031197E-3</v>
      </c>
    </row>
    <row r="20" spans="1:5" ht="18">
      <c r="A20" s="176" t="s">
        <v>111</v>
      </c>
      <c r="B20" s="188">
        <f>'Federal Non-Assistance'!N33</f>
        <v>0</v>
      </c>
      <c r="C20" s="190"/>
      <c r="D20" s="179">
        <f t="shared" si="1"/>
        <v>0</v>
      </c>
      <c r="E20" s="180">
        <f>D20/($D26)</f>
        <v>0</v>
      </c>
    </row>
    <row r="21" spans="1:5">
      <c r="A21" s="176" t="s">
        <v>69</v>
      </c>
      <c r="B21" s="188">
        <f>'Federal Non-Assistance'!O33</f>
        <v>2000725</v>
      </c>
      <c r="C21" s="189">
        <f>'State Non-Assistance'!O33</f>
        <v>149687</v>
      </c>
      <c r="D21" s="179">
        <f t="shared" si="1"/>
        <v>2150412</v>
      </c>
      <c r="E21" s="180">
        <f>D21/($D26)</f>
        <v>1.9478960638751267E-2</v>
      </c>
    </row>
    <row r="22" spans="1:5" ht="39" thickBot="1">
      <c r="A22" s="191" t="s">
        <v>0</v>
      </c>
      <c r="B22" s="192">
        <f>B3+B8</f>
        <v>41377841</v>
      </c>
      <c r="C22" s="193">
        <f>C3+C8</f>
        <v>52018809</v>
      </c>
      <c r="D22" s="192">
        <f>B22+C22</f>
        <v>93396650</v>
      </c>
      <c r="E22" s="194">
        <f>D22/($D26)</f>
        <v>0.84600982004435821</v>
      </c>
    </row>
    <row r="23" spans="1:5" ht="36">
      <c r="A23" s="183" t="s">
        <v>112</v>
      </c>
      <c r="B23" s="195">
        <f>'Summary Federal Funds'!E33</f>
        <v>17000000</v>
      </c>
      <c r="C23" s="196"/>
      <c r="D23" s="186">
        <f>B23</f>
        <v>17000000</v>
      </c>
      <c r="E23" s="175">
        <f>D23/($D26)</f>
        <v>0.15399017995564176</v>
      </c>
    </row>
    <row r="24" spans="1:5" ht="36">
      <c r="A24" s="183" t="s">
        <v>113</v>
      </c>
      <c r="B24" s="197">
        <f>'Summary Federal Funds'!F33</f>
        <v>0</v>
      </c>
      <c r="C24" s="198"/>
      <c r="D24" s="186">
        <f>B24</f>
        <v>0</v>
      </c>
      <c r="E24" s="187">
        <f>D24/($D26)</f>
        <v>0</v>
      </c>
    </row>
    <row r="25" spans="1:5" ht="39" customHeight="1" thickBot="1">
      <c r="A25" s="199" t="s">
        <v>114</v>
      </c>
      <c r="B25" s="200">
        <f>B23+B24</f>
        <v>17000000</v>
      </c>
      <c r="C25" s="201"/>
      <c r="D25" s="200">
        <f>B25</f>
        <v>17000000</v>
      </c>
      <c r="E25" s="202">
        <f>D25/($D26)</f>
        <v>0.15399017995564176</v>
      </c>
    </row>
    <row r="26" spans="1:5" ht="33" thickTop="1" thickBot="1">
      <c r="A26" s="203" t="s">
        <v>115</v>
      </c>
      <c r="B26" s="204">
        <f>B22+B25</f>
        <v>58377841</v>
      </c>
      <c r="C26" s="205">
        <f>C22</f>
        <v>52018809</v>
      </c>
      <c r="D26" s="204">
        <f>B26+C26</f>
        <v>110396650</v>
      </c>
      <c r="E26" s="206">
        <f>IF(D26/($D26)=SUM(E25,E22),SUM(E22,E25),"ERROR")</f>
        <v>1</v>
      </c>
    </row>
    <row r="27" spans="1:5" ht="32.25" thickBot="1">
      <c r="A27" s="207" t="s">
        <v>94</v>
      </c>
      <c r="B27" s="208">
        <f>'Summary Federal Funds'!I33</f>
        <v>148736</v>
      </c>
      <c r="C27" s="209"/>
      <c r="D27" s="208">
        <f>B27</f>
        <v>148736</v>
      </c>
      <c r="E27" s="210"/>
    </row>
    <row r="28" spans="1:5" ht="31.5">
      <c r="A28" s="211" t="s">
        <v>95</v>
      </c>
      <c r="B28" s="212">
        <f>'Summary Federal Funds'!J33</f>
        <v>55907898</v>
      </c>
      <c r="C28" s="213"/>
      <c r="D28" s="212">
        <f>B28</f>
        <v>55907898</v>
      </c>
      <c r="E28" s="214"/>
    </row>
  </sheetData>
  <mergeCells count="1">
    <mergeCell ref="A1:E1"/>
  </mergeCells>
  <pageMargins left="0.7" right="0.7" top="0.75" bottom="0.75" header="0.3" footer="0.3"/>
  <pageSetup scale="79" orientation="landscape" r:id="rId1"/>
</worksheet>
</file>

<file path=xl/worksheets/sheet55.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269</v>
      </c>
      <c r="B1" s="524"/>
      <c r="C1" s="524"/>
      <c r="D1" s="524"/>
      <c r="E1" s="584"/>
    </row>
    <row r="2" spans="1:5" ht="31.5" thickBot="1">
      <c r="A2" s="167" t="s">
        <v>105</v>
      </c>
      <c r="B2" s="168" t="s">
        <v>106</v>
      </c>
      <c r="C2" s="169" t="s">
        <v>107</v>
      </c>
      <c r="D2" s="170" t="s">
        <v>108</v>
      </c>
      <c r="E2" s="171" t="s">
        <v>109</v>
      </c>
    </row>
    <row r="3" spans="1:5" ht="24">
      <c r="A3" s="172" t="s">
        <v>74</v>
      </c>
      <c r="B3" s="173">
        <f>IF(SUM(B4:B7)='Federal Assistance'!B34,'Federal Assistance'!B34,"ERROR")</f>
        <v>22379617</v>
      </c>
      <c r="C3" s="173">
        <f>IF(SUM(C4:C6)='State Assistance'!B34,'State Assistance'!B34,"ERROR")</f>
        <v>21977583</v>
      </c>
      <c r="D3" s="174">
        <f>B3+C3</f>
        <v>44357200</v>
      </c>
      <c r="E3" s="175">
        <f>D3/($D26)</f>
        <v>0.44784317892288694</v>
      </c>
    </row>
    <row r="4" spans="1:5">
      <c r="A4" s="176" t="s">
        <v>62</v>
      </c>
      <c r="B4" s="177">
        <f>'Federal Assistance'!C34</f>
        <v>21765697</v>
      </c>
      <c r="C4" s="178">
        <f>'State Assistance'!C34</f>
        <v>21977583</v>
      </c>
      <c r="D4" s="179">
        <f>B4+C4</f>
        <v>43743280</v>
      </c>
      <c r="E4" s="180">
        <f>D4/($D26)</f>
        <v>0.44164486423205118</v>
      </c>
    </row>
    <row r="5" spans="1:5">
      <c r="A5" s="176" t="s">
        <v>63</v>
      </c>
      <c r="B5" s="177">
        <f>'Federal Assistance'!D34</f>
        <v>0</v>
      </c>
      <c r="C5" s="178">
        <f>'State Assistance'!D34</f>
        <v>0</v>
      </c>
      <c r="D5" s="179">
        <f t="shared" ref="D5:D7" si="0">B5+C5</f>
        <v>0</v>
      </c>
      <c r="E5" s="180">
        <f>D5/($D26)</f>
        <v>0</v>
      </c>
    </row>
    <row r="6" spans="1:5" ht="18">
      <c r="A6" s="176" t="s">
        <v>75</v>
      </c>
      <c r="B6" s="177">
        <f>'Federal Assistance'!E34</f>
        <v>613920</v>
      </c>
      <c r="C6" s="178">
        <f>'State Assistance'!E34</f>
        <v>0</v>
      </c>
      <c r="D6" s="179">
        <f t="shared" si="0"/>
        <v>613920</v>
      </c>
      <c r="E6" s="180">
        <f>D6/($D26)</f>
        <v>6.1983146908357323E-3</v>
      </c>
    </row>
    <row r="7" spans="1:5" ht="18">
      <c r="A7" s="176" t="s">
        <v>76</v>
      </c>
      <c r="B7" s="177">
        <f>'Federal Assistance'!F34</f>
        <v>0</v>
      </c>
      <c r="C7" s="181"/>
      <c r="D7" s="182">
        <f t="shared" si="0"/>
        <v>0</v>
      </c>
      <c r="E7" s="180">
        <f>D7/($D26)</f>
        <v>0</v>
      </c>
    </row>
    <row r="8" spans="1:5" ht="24">
      <c r="A8" s="183" t="s">
        <v>65</v>
      </c>
      <c r="B8" s="184">
        <f>IF(SUM(B9:B21)='Federal Non-Assistance'!B34,'Federal Non-Assistance'!B34,"ERROR")</f>
        <v>26596277</v>
      </c>
      <c r="C8" s="185">
        <f>IF(SUM(C9:C21)='State Non-Assistance'!B34,'State Non-Assistance'!B34,"ERROR")</f>
        <v>27242801</v>
      </c>
      <c r="D8" s="186">
        <f>B8+C8</f>
        <v>53839078</v>
      </c>
      <c r="E8" s="187">
        <f>D8/($D26)</f>
        <v>0.54357497411462552</v>
      </c>
    </row>
    <row r="9" spans="1:5" ht="18">
      <c r="A9" s="176" t="s">
        <v>78</v>
      </c>
      <c r="B9" s="188">
        <f>'Federal Non-Assistance'!C34</f>
        <v>146830</v>
      </c>
      <c r="C9" s="189">
        <f>'State Non-Assistance'!C34</f>
        <v>1493916</v>
      </c>
      <c r="D9" s="179">
        <f t="shared" ref="D9:D21" si="1">B9+C9</f>
        <v>1640746</v>
      </c>
      <c r="E9" s="180">
        <f>D9/($D26)</f>
        <v>1.656544832507487E-2</v>
      </c>
    </row>
    <row r="10" spans="1:5">
      <c r="A10" s="176" t="s">
        <v>63</v>
      </c>
      <c r="B10" s="188">
        <f>'Federal Non-Assistance'!D34</f>
        <v>0</v>
      </c>
      <c r="C10" s="189">
        <f>'State Non-Assistance'!D34</f>
        <v>0</v>
      </c>
      <c r="D10" s="179">
        <f t="shared" si="1"/>
        <v>0</v>
      </c>
      <c r="E10" s="180">
        <f>D10/($D26)</f>
        <v>0</v>
      </c>
    </row>
    <row r="11" spans="1:5">
      <c r="A11" s="176" t="s">
        <v>64</v>
      </c>
      <c r="B11" s="188">
        <f>'Federal Non-Assistance'!E34</f>
        <v>677850</v>
      </c>
      <c r="C11" s="189">
        <f>'State Non-Assistance'!E34</f>
        <v>0</v>
      </c>
      <c r="D11" s="179">
        <f t="shared" si="1"/>
        <v>677850</v>
      </c>
      <c r="E11" s="180">
        <f>D11/($D26)</f>
        <v>6.8437705453202394E-3</v>
      </c>
    </row>
    <row r="12" spans="1:5" ht="18">
      <c r="A12" s="176" t="s">
        <v>79</v>
      </c>
      <c r="B12" s="188">
        <f>'Federal Non-Assistance'!F34</f>
        <v>0</v>
      </c>
      <c r="C12" s="189">
        <f>'State Non-Assistance'!F34</f>
        <v>0</v>
      </c>
      <c r="D12" s="179">
        <f t="shared" si="1"/>
        <v>0</v>
      </c>
      <c r="E12" s="180">
        <f>D12/($D26)</f>
        <v>0</v>
      </c>
    </row>
    <row r="13" spans="1:5">
      <c r="A13" s="176" t="s">
        <v>67</v>
      </c>
      <c r="B13" s="188">
        <f>'Federal Non-Assistance'!G34</f>
        <v>0</v>
      </c>
      <c r="C13" s="189">
        <f>'State Non-Assistance'!G34</f>
        <v>0</v>
      </c>
      <c r="D13" s="179">
        <f t="shared" si="1"/>
        <v>0</v>
      </c>
      <c r="E13" s="180">
        <f>D13/($D26)</f>
        <v>0</v>
      </c>
    </row>
    <row r="14" spans="1:5" ht="18">
      <c r="A14" s="176" t="s">
        <v>80</v>
      </c>
      <c r="B14" s="188">
        <f>'Federal Non-Assistance'!H34</f>
        <v>0</v>
      </c>
      <c r="C14" s="189">
        <f>'State Non-Assistance'!H34</f>
        <v>0</v>
      </c>
      <c r="D14" s="179">
        <f t="shared" si="1"/>
        <v>0</v>
      </c>
      <c r="E14" s="180">
        <f>D14/($D26)</f>
        <v>0</v>
      </c>
    </row>
    <row r="15" spans="1:5" ht="18">
      <c r="A15" s="176" t="s">
        <v>81</v>
      </c>
      <c r="B15" s="188">
        <f>'Federal Non-Assistance'!I34</f>
        <v>0</v>
      </c>
      <c r="C15" s="189">
        <f>'State Non-Assistance'!I34</f>
        <v>0</v>
      </c>
      <c r="D15" s="179">
        <f t="shared" si="1"/>
        <v>0</v>
      </c>
      <c r="E15" s="180">
        <f>D15/($D26)</f>
        <v>0</v>
      </c>
    </row>
    <row r="16" spans="1:5" ht="18">
      <c r="A16" s="176" t="s">
        <v>82</v>
      </c>
      <c r="B16" s="188">
        <f>'Federal Non-Assistance'!J34</f>
        <v>0</v>
      </c>
      <c r="C16" s="189">
        <f>'State Non-Assistance'!J34</f>
        <v>0</v>
      </c>
      <c r="D16" s="179">
        <f t="shared" si="1"/>
        <v>0</v>
      </c>
      <c r="E16" s="180">
        <f>D16/($D26)</f>
        <v>0</v>
      </c>
    </row>
    <row r="17" spans="1:5" ht="27">
      <c r="A17" s="176" t="s">
        <v>110</v>
      </c>
      <c r="B17" s="188">
        <f>'Federal Non-Assistance'!K34</f>
        <v>0</v>
      </c>
      <c r="C17" s="189">
        <f>'State Non-Assistance'!K34</f>
        <v>0</v>
      </c>
      <c r="D17" s="179">
        <f t="shared" si="1"/>
        <v>0</v>
      </c>
      <c r="E17" s="180">
        <f>D17/($D26)</f>
        <v>0</v>
      </c>
    </row>
    <row r="18" spans="1:5">
      <c r="A18" s="176" t="s">
        <v>88</v>
      </c>
      <c r="B18" s="188">
        <f>'Federal Non-Assistance'!L34</f>
        <v>2566721</v>
      </c>
      <c r="C18" s="189">
        <f>'State Non-Assistance'!L34</f>
        <v>1901203</v>
      </c>
      <c r="D18" s="179">
        <f>B18+C18</f>
        <v>4467924</v>
      </c>
      <c r="E18" s="180">
        <f>D18/($D26)</f>
        <v>4.5109458832970989E-2</v>
      </c>
    </row>
    <row r="19" spans="1:5">
      <c r="A19" s="176" t="s">
        <v>68</v>
      </c>
      <c r="B19" s="188">
        <f>'Federal Non-Assistance'!M34</f>
        <v>2526368</v>
      </c>
      <c r="C19" s="189">
        <f>'State Non-Assistance'!M34</f>
        <v>1834425</v>
      </c>
      <c r="D19" s="179">
        <f>B19+C19</f>
        <v>4360793</v>
      </c>
      <c r="E19" s="180">
        <f>D19/($D26)</f>
        <v>4.4027833130690683E-2</v>
      </c>
    </row>
    <row r="20" spans="1:5" ht="18">
      <c r="A20" s="176" t="s">
        <v>111</v>
      </c>
      <c r="B20" s="188">
        <f>'Federal Non-Assistance'!N34</f>
        <v>0</v>
      </c>
      <c r="C20" s="190"/>
      <c r="D20" s="179">
        <f t="shared" si="1"/>
        <v>0</v>
      </c>
      <c r="E20" s="180">
        <f>D20/($D26)</f>
        <v>0</v>
      </c>
    </row>
    <row r="21" spans="1:5">
      <c r="A21" s="176" t="s">
        <v>69</v>
      </c>
      <c r="B21" s="188">
        <f>'Federal Non-Assistance'!O34</f>
        <v>20678508</v>
      </c>
      <c r="C21" s="189">
        <f>'State Non-Assistance'!O34</f>
        <v>22013257</v>
      </c>
      <c r="D21" s="179">
        <f t="shared" si="1"/>
        <v>42691765</v>
      </c>
      <c r="E21" s="180">
        <f>D21/($D26)</f>
        <v>0.43102846328056871</v>
      </c>
    </row>
    <row r="22" spans="1:5" ht="39" thickBot="1">
      <c r="A22" s="191" t="s">
        <v>0</v>
      </c>
      <c r="B22" s="192">
        <f>B3+B8</f>
        <v>48975894</v>
      </c>
      <c r="C22" s="193">
        <f>C3+C8</f>
        <v>49220384</v>
      </c>
      <c r="D22" s="192">
        <f>B22+C22</f>
        <v>98196278</v>
      </c>
      <c r="E22" s="194">
        <f>D22/($D26)</f>
        <v>0.99141815303751246</v>
      </c>
    </row>
    <row r="23" spans="1:5" ht="36">
      <c r="A23" s="183" t="s">
        <v>112</v>
      </c>
      <c r="B23" s="195">
        <f>'Summary Federal Funds'!E34</f>
        <v>850000</v>
      </c>
      <c r="C23" s="196"/>
      <c r="D23" s="186">
        <f>B23</f>
        <v>850000</v>
      </c>
      <c r="E23" s="175">
        <f>D23/($D26)</f>
        <v>8.5818469624875764E-3</v>
      </c>
    </row>
    <row r="24" spans="1:5" ht="36">
      <c r="A24" s="183" t="s">
        <v>113</v>
      </c>
      <c r="B24" s="197">
        <f>'Summary Federal Funds'!F34</f>
        <v>0</v>
      </c>
      <c r="C24" s="198"/>
      <c r="D24" s="186">
        <f>B24</f>
        <v>0</v>
      </c>
      <c r="E24" s="187">
        <f>D24/($D26)</f>
        <v>0</v>
      </c>
    </row>
    <row r="25" spans="1:5" ht="39" customHeight="1" thickBot="1">
      <c r="A25" s="199" t="s">
        <v>114</v>
      </c>
      <c r="B25" s="200">
        <f>B23+B24</f>
        <v>850000</v>
      </c>
      <c r="C25" s="201"/>
      <c r="D25" s="200">
        <f>B25</f>
        <v>850000</v>
      </c>
      <c r="E25" s="202">
        <f>D25/($D26)</f>
        <v>8.5818469624875764E-3</v>
      </c>
    </row>
    <row r="26" spans="1:5" ht="33" thickTop="1" thickBot="1">
      <c r="A26" s="203" t="s">
        <v>115</v>
      </c>
      <c r="B26" s="204">
        <f>B22+B25</f>
        <v>49825894</v>
      </c>
      <c r="C26" s="205">
        <f>C22</f>
        <v>49220384</v>
      </c>
      <c r="D26" s="204">
        <f>B26+C26</f>
        <v>99046278</v>
      </c>
      <c r="E26" s="206">
        <f>IF(D26/($D26)=SUM(E25,E22),SUM(E22,E25),"ERROR")</f>
        <v>1</v>
      </c>
    </row>
    <row r="27" spans="1:5" ht="32.25" thickBot="1">
      <c r="A27" s="207" t="s">
        <v>94</v>
      </c>
      <c r="B27" s="208">
        <f>'Summary Federal Funds'!I34</f>
        <v>0</v>
      </c>
      <c r="C27" s="209"/>
      <c r="D27" s="208">
        <f>B27</f>
        <v>0</v>
      </c>
      <c r="E27" s="210"/>
    </row>
    <row r="28" spans="1:5" ht="31.5">
      <c r="A28" s="211" t="s">
        <v>95</v>
      </c>
      <c r="B28" s="212">
        <f>'Summary Federal Funds'!J34</f>
        <v>8970003</v>
      </c>
      <c r="C28" s="213"/>
      <c r="D28" s="212">
        <f>B28</f>
        <v>8970003</v>
      </c>
      <c r="E28" s="214"/>
    </row>
  </sheetData>
  <mergeCells count="1">
    <mergeCell ref="A1:E1"/>
  </mergeCells>
  <pageMargins left="0.7" right="0.7" top="0.75" bottom="0.75" header="0.3" footer="0.3"/>
  <pageSetup scale="79" orientation="landscape" r:id="rId1"/>
</worksheet>
</file>

<file path=xl/worksheets/sheet56.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270</v>
      </c>
      <c r="B1" s="524"/>
      <c r="C1" s="524"/>
      <c r="D1" s="524"/>
      <c r="E1" s="584"/>
    </row>
    <row r="2" spans="1:5" ht="31.5" thickBot="1">
      <c r="A2" s="167" t="s">
        <v>105</v>
      </c>
      <c r="B2" s="168" t="s">
        <v>106</v>
      </c>
      <c r="C2" s="169" t="s">
        <v>107</v>
      </c>
      <c r="D2" s="170" t="s">
        <v>108</v>
      </c>
      <c r="E2" s="171" t="s">
        <v>109</v>
      </c>
    </row>
    <row r="3" spans="1:5" ht="24">
      <c r="A3" s="172" t="s">
        <v>74</v>
      </c>
      <c r="B3" s="173">
        <f>IF(SUM(B4:B7)='Federal Assistance'!B35,'Federal Assistance'!B35,"ERROR")</f>
        <v>17704737</v>
      </c>
      <c r="C3" s="173">
        <f>IF(SUM(C4:C6)='State Assistance'!B35,'State Assistance'!B35,"ERROR")</f>
        <v>18908425</v>
      </c>
      <c r="D3" s="174">
        <f>B3+C3</f>
        <v>36613162</v>
      </c>
      <c r="E3" s="175">
        <f>D3/($D26)</f>
        <v>0.47713918758228507</v>
      </c>
    </row>
    <row r="4" spans="1:5">
      <c r="A4" s="176" t="s">
        <v>62</v>
      </c>
      <c r="B4" s="177">
        <f>'Federal Assistance'!C35</f>
        <v>10787736</v>
      </c>
      <c r="C4" s="178">
        <f>'State Assistance'!C35</f>
        <v>18908425</v>
      </c>
      <c r="D4" s="179">
        <f>B4+C4</f>
        <v>29696161</v>
      </c>
      <c r="E4" s="180">
        <f>D4/($D26)</f>
        <v>0.38699749925594346</v>
      </c>
    </row>
    <row r="5" spans="1:5">
      <c r="A5" s="176" t="s">
        <v>63</v>
      </c>
      <c r="B5" s="177">
        <f>'Federal Assistance'!D35</f>
        <v>0</v>
      </c>
      <c r="C5" s="178">
        <f>'State Assistance'!D35</f>
        <v>0</v>
      </c>
      <c r="D5" s="179">
        <f t="shared" ref="D5:D7" si="0">B5+C5</f>
        <v>0</v>
      </c>
      <c r="E5" s="180">
        <f>D5/($D26)</f>
        <v>0</v>
      </c>
    </row>
    <row r="6" spans="1:5" ht="18">
      <c r="A6" s="176" t="s">
        <v>75</v>
      </c>
      <c r="B6" s="177">
        <f>'Federal Assistance'!E35</f>
        <v>0</v>
      </c>
      <c r="C6" s="178">
        <f>'State Assistance'!E35</f>
        <v>0</v>
      </c>
      <c r="D6" s="179">
        <f t="shared" si="0"/>
        <v>0</v>
      </c>
      <c r="E6" s="180">
        <f>D6/($D26)</f>
        <v>0</v>
      </c>
    </row>
    <row r="7" spans="1:5" ht="18">
      <c r="A7" s="176" t="s">
        <v>76</v>
      </c>
      <c r="B7" s="177">
        <f>'Federal Assistance'!F35</f>
        <v>6917001</v>
      </c>
      <c r="C7" s="181"/>
      <c r="D7" s="182">
        <f t="shared" si="0"/>
        <v>6917001</v>
      </c>
      <c r="E7" s="180">
        <f>D7/($D26)</f>
        <v>9.014168832634159E-2</v>
      </c>
    </row>
    <row r="8" spans="1:5" ht="24">
      <c r="A8" s="183" t="s">
        <v>65</v>
      </c>
      <c r="B8" s="184">
        <f>IF(SUM(B9:B21)='Federal Non-Assistance'!B35,'Federal Non-Assistance'!B35,"ERROR")</f>
        <v>19844051</v>
      </c>
      <c r="C8" s="185">
        <f>IF(SUM(C9:C21)='State Non-Assistance'!B35,'State Non-Assistance'!B35,"ERROR")</f>
        <v>17477549</v>
      </c>
      <c r="D8" s="186">
        <f>B8+C8</f>
        <v>37321600</v>
      </c>
      <c r="E8" s="187">
        <f>D8/($D26)</f>
        <v>0.48637148310957162</v>
      </c>
    </row>
    <row r="9" spans="1:5" ht="18">
      <c r="A9" s="176" t="s">
        <v>78</v>
      </c>
      <c r="B9" s="188">
        <f>'Federal Non-Assistance'!C35</f>
        <v>5891104</v>
      </c>
      <c r="C9" s="189">
        <f>'State Non-Assistance'!C35</f>
        <v>1339696</v>
      </c>
      <c r="D9" s="179">
        <f t="shared" ref="D9:D21" si="1">B9+C9</f>
        <v>7230800</v>
      </c>
      <c r="E9" s="180">
        <f>D9/($D26)</f>
        <v>9.4231086557615182E-2</v>
      </c>
    </row>
    <row r="10" spans="1:5">
      <c r="A10" s="176" t="s">
        <v>63</v>
      </c>
      <c r="B10" s="188">
        <f>'Federal Non-Assistance'!D35</f>
        <v>0</v>
      </c>
      <c r="C10" s="189">
        <f>'State Non-Assistance'!D35</f>
        <v>4581870</v>
      </c>
      <c r="D10" s="179">
        <f t="shared" si="1"/>
        <v>4581870</v>
      </c>
      <c r="E10" s="180">
        <f>D10/($D26)</f>
        <v>5.9710486884679462E-2</v>
      </c>
    </row>
    <row r="11" spans="1:5">
      <c r="A11" s="176" t="s">
        <v>64</v>
      </c>
      <c r="B11" s="188">
        <f>'Federal Non-Assistance'!E35</f>
        <v>1098783</v>
      </c>
      <c r="C11" s="189">
        <f>'State Non-Assistance'!E35</f>
        <v>284753</v>
      </c>
      <c r="D11" s="179">
        <f t="shared" si="1"/>
        <v>1383536</v>
      </c>
      <c r="E11" s="180">
        <f>D11/($D26)</f>
        <v>1.8030107397739761E-2</v>
      </c>
    </row>
    <row r="12" spans="1:5" ht="18">
      <c r="A12" s="176" t="s">
        <v>79</v>
      </c>
      <c r="B12" s="188">
        <f>'Federal Non-Assistance'!F35</f>
        <v>0</v>
      </c>
      <c r="C12" s="189">
        <f>'State Non-Assistance'!F35</f>
        <v>0</v>
      </c>
      <c r="D12" s="179">
        <f t="shared" si="1"/>
        <v>0</v>
      </c>
      <c r="E12" s="180">
        <f>D12/($D26)</f>
        <v>0</v>
      </c>
    </row>
    <row r="13" spans="1:5">
      <c r="A13" s="176" t="s">
        <v>67</v>
      </c>
      <c r="B13" s="188">
        <f>'Federal Non-Assistance'!G35</f>
        <v>0</v>
      </c>
      <c r="C13" s="189">
        <f>'State Non-Assistance'!G35</f>
        <v>0</v>
      </c>
      <c r="D13" s="179">
        <f t="shared" si="1"/>
        <v>0</v>
      </c>
      <c r="E13" s="180">
        <f>D13/($D26)</f>
        <v>0</v>
      </c>
    </row>
    <row r="14" spans="1:5" ht="18">
      <c r="A14" s="176" t="s">
        <v>80</v>
      </c>
      <c r="B14" s="188">
        <f>'Federal Non-Assistance'!H35</f>
        <v>0</v>
      </c>
      <c r="C14" s="189">
        <f>'State Non-Assistance'!H35</f>
        <v>0</v>
      </c>
      <c r="D14" s="179">
        <f t="shared" si="1"/>
        <v>0</v>
      </c>
      <c r="E14" s="180">
        <f>D14/($D26)</f>
        <v>0</v>
      </c>
    </row>
    <row r="15" spans="1:5" ht="18">
      <c r="A15" s="176" t="s">
        <v>81</v>
      </c>
      <c r="B15" s="188">
        <f>'Federal Non-Assistance'!I35</f>
        <v>377282</v>
      </c>
      <c r="C15" s="189">
        <f>'State Non-Assistance'!I35</f>
        <v>2222952</v>
      </c>
      <c r="D15" s="179">
        <f t="shared" si="1"/>
        <v>2600234</v>
      </c>
      <c r="E15" s="180">
        <f>D15/($D26)</f>
        <v>3.3885998108653809E-2</v>
      </c>
    </row>
    <row r="16" spans="1:5" ht="18">
      <c r="A16" s="176" t="s">
        <v>82</v>
      </c>
      <c r="B16" s="188">
        <f>'Federal Non-Assistance'!J35</f>
        <v>487481</v>
      </c>
      <c r="C16" s="189">
        <f>'State Non-Assistance'!J35</f>
        <v>1292555</v>
      </c>
      <c r="D16" s="179">
        <f t="shared" si="1"/>
        <v>1780036</v>
      </c>
      <c r="E16" s="180">
        <f>D16/($D26)</f>
        <v>2.319725706583934E-2</v>
      </c>
    </row>
    <row r="17" spans="1:5" ht="27">
      <c r="A17" s="176" t="s">
        <v>110</v>
      </c>
      <c r="B17" s="188">
        <f>'Federal Non-Assistance'!K35</f>
        <v>117919</v>
      </c>
      <c r="C17" s="189">
        <f>'State Non-Assistance'!K35</f>
        <v>1412508</v>
      </c>
      <c r="D17" s="179">
        <f t="shared" si="1"/>
        <v>1530427</v>
      </c>
      <c r="E17" s="180">
        <f>D17/($D26)</f>
        <v>1.9944376708954933E-2</v>
      </c>
    </row>
    <row r="18" spans="1:5">
      <c r="A18" s="176" t="s">
        <v>88</v>
      </c>
      <c r="B18" s="188">
        <f>'Federal Non-Assistance'!L35</f>
        <v>5147939</v>
      </c>
      <c r="C18" s="189">
        <f>'State Non-Assistance'!L35</f>
        <v>3014443</v>
      </c>
      <c r="D18" s="179">
        <f>B18+C18</f>
        <v>8162382</v>
      </c>
      <c r="E18" s="180">
        <f>D18/($D26)</f>
        <v>0.10637137312030759</v>
      </c>
    </row>
    <row r="19" spans="1:5">
      <c r="A19" s="176" t="s">
        <v>68</v>
      </c>
      <c r="B19" s="188">
        <f>'Federal Non-Assistance'!M35</f>
        <v>3674549</v>
      </c>
      <c r="C19" s="189">
        <f>'State Non-Assistance'!M35</f>
        <v>1522709</v>
      </c>
      <c r="D19" s="179">
        <f>B19+C19</f>
        <v>5197258</v>
      </c>
      <c r="E19" s="180">
        <f>D19/($D26)</f>
        <v>6.7730163807636495E-2</v>
      </c>
    </row>
    <row r="20" spans="1:5" ht="18">
      <c r="A20" s="176" t="s">
        <v>111</v>
      </c>
      <c r="B20" s="188">
        <f>'Federal Non-Assistance'!N35</f>
        <v>0</v>
      </c>
      <c r="C20" s="190"/>
      <c r="D20" s="179">
        <f t="shared" si="1"/>
        <v>0</v>
      </c>
      <c r="E20" s="180">
        <f>D20/($D26)</f>
        <v>0</v>
      </c>
    </row>
    <row r="21" spans="1:5">
      <c r="A21" s="176" t="s">
        <v>69</v>
      </c>
      <c r="B21" s="188">
        <f>'Federal Non-Assistance'!O35</f>
        <v>3048994</v>
      </c>
      <c r="C21" s="189">
        <f>'State Non-Assistance'!O35</f>
        <v>1806063</v>
      </c>
      <c r="D21" s="179">
        <f t="shared" si="1"/>
        <v>4855057</v>
      </c>
      <c r="E21" s="180">
        <f>D21/($D26)</f>
        <v>6.3270633458145084E-2</v>
      </c>
    </row>
    <row r="22" spans="1:5" ht="39" thickBot="1">
      <c r="A22" s="191" t="s">
        <v>0</v>
      </c>
      <c r="B22" s="192">
        <f>B3+B8</f>
        <v>37548788</v>
      </c>
      <c r="C22" s="193">
        <f>C3+C8</f>
        <v>36385974</v>
      </c>
      <c r="D22" s="192">
        <f>B22+C22</f>
        <v>73934762</v>
      </c>
      <c r="E22" s="194">
        <f>D22/($D26)</f>
        <v>0.9635106706918567</v>
      </c>
    </row>
    <row r="23" spans="1:5" ht="36">
      <c r="A23" s="183" t="s">
        <v>112</v>
      </c>
      <c r="B23" s="195">
        <f>'Summary Federal Funds'!E35</f>
        <v>1863063</v>
      </c>
      <c r="C23" s="196"/>
      <c r="D23" s="186">
        <f>B23</f>
        <v>1863063</v>
      </c>
      <c r="E23" s="175">
        <f>D23/($D26)</f>
        <v>2.4279256903149058E-2</v>
      </c>
    </row>
    <row r="24" spans="1:5" ht="36">
      <c r="A24" s="183" t="s">
        <v>113</v>
      </c>
      <c r="B24" s="197">
        <f>'Summary Federal Funds'!F35</f>
        <v>936937</v>
      </c>
      <c r="C24" s="198"/>
      <c r="D24" s="186">
        <f>B24</f>
        <v>936937</v>
      </c>
      <c r="E24" s="187">
        <f>D24/($D26)</f>
        <v>1.2210072404994231E-2</v>
      </c>
    </row>
    <row r="25" spans="1:5" ht="39" customHeight="1" thickBot="1">
      <c r="A25" s="199" t="s">
        <v>114</v>
      </c>
      <c r="B25" s="200">
        <f>B23+B24</f>
        <v>2800000</v>
      </c>
      <c r="C25" s="201"/>
      <c r="D25" s="200">
        <f>B25</f>
        <v>2800000</v>
      </c>
      <c r="E25" s="202">
        <f>D25/($D26)</f>
        <v>3.648932930814329E-2</v>
      </c>
    </row>
    <row r="26" spans="1:5" ht="33" thickTop="1" thickBot="1">
      <c r="A26" s="203" t="s">
        <v>115</v>
      </c>
      <c r="B26" s="204">
        <f>B22+B25</f>
        <v>40348788</v>
      </c>
      <c r="C26" s="205">
        <f>C22</f>
        <v>36385974</v>
      </c>
      <c r="D26" s="204">
        <f>B26+C26</f>
        <v>76734762</v>
      </c>
      <c r="E26" s="206">
        <f>IF(D26/($D26)=SUM(E25,E22),SUM(E22,E25),"ERROR")</f>
        <v>1</v>
      </c>
    </row>
    <row r="27" spans="1:5" ht="32.25" thickBot="1">
      <c r="A27" s="207" t="s">
        <v>94</v>
      </c>
      <c r="B27" s="208">
        <f>'Summary Federal Funds'!I35</f>
        <v>0</v>
      </c>
      <c r="C27" s="209"/>
      <c r="D27" s="208">
        <f>B27</f>
        <v>0</v>
      </c>
      <c r="E27" s="210"/>
    </row>
    <row r="28" spans="1:5" ht="31.5">
      <c r="A28" s="211" t="s">
        <v>95</v>
      </c>
      <c r="B28" s="212">
        <f>'Summary Federal Funds'!J35</f>
        <v>4727864</v>
      </c>
      <c r="C28" s="213"/>
      <c r="D28" s="212">
        <f>B28</f>
        <v>4727864</v>
      </c>
      <c r="E28" s="214"/>
    </row>
  </sheetData>
  <mergeCells count="1">
    <mergeCell ref="A1:E1"/>
  </mergeCells>
  <pageMargins left="0.7" right="0.7" top="0.75" bottom="0.75" header="0.3" footer="0.3"/>
  <pageSetup scale="79" orientation="landscape" r:id="rId1"/>
</worksheet>
</file>

<file path=xl/worksheets/sheet57.xml><?xml version="1.0" encoding="utf-8"?>
<worksheet xmlns="http://schemas.openxmlformats.org/spreadsheetml/2006/main" xmlns:r="http://schemas.openxmlformats.org/officeDocument/2006/relationships">
  <sheetPr>
    <pageSetUpPr fitToPage="1"/>
  </sheetPr>
  <dimension ref="A1:E28"/>
  <sheetViews>
    <sheetView workbookViewId="0">
      <selection activeCell="B16" sqref="B16"/>
    </sheetView>
  </sheetViews>
  <sheetFormatPr defaultRowHeight="15"/>
  <cols>
    <col min="1" max="1" width="22.7109375" customWidth="1"/>
    <col min="2" max="5" width="32.7109375" customWidth="1"/>
  </cols>
  <sheetData>
    <row r="1" spans="1:5" ht="18.75" thickBot="1">
      <c r="A1" s="523" t="s">
        <v>271</v>
      </c>
      <c r="B1" s="524"/>
      <c r="C1" s="524"/>
      <c r="D1" s="524"/>
      <c r="E1" s="584"/>
    </row>
    <row r="2" spans="1:5" ht="31.5" thickBot="1">
      <c r="A2" s="167" t="s">
        <v>105</v>
      </c>
      <c r="B2" s="168" t="s">
        <v>106</v>
      </c>
      <c r="C2" s="169" t="s">
        <v>107</v>
      </c>
      <c r="D2" s="170" t="s">
        <v>108</v>
      </c>
      <c r="E2" s="171" t="s">
        <v>109</v>
      </c>
    </row>
    <row r="3" spans="1:5" ht="24">
      <c r="A3" s="172" t="s">
        <v>74</v>
      </c>
      <c r="B3" s="173">
        <f>IF(SUM(B4:B7)='Federal Assistance'!B36,'Federal Assistance'!B36,"ERROR")</f>
        <v>131651230</v>
      </c>
      <c r="C3" s="173">
        <f>IF(SUM(C4:C6)='State Assistance'!B36,'State Assistance'!B36,"ERROR")</f>
        <v>113078544</v>
      </c>
      <c r="D3" s="174">
        <f>B3+C3</f>
        <v>244729774</v>
      </c>
      <c r="E3" s="175">
        <f>D3/($D26)</f>
        <v>0.22103266683753564</v>
      </c>
    </row>
    <row r="4" spans="1:5">
      <c r="A4" s="176" t="s">
        <v>62</v>
      </c>
      <c r="B4" s="177">
        <f>'Federal Assistance'!C36</f>
        <v>128525935</v>
      </c>
      <c r="C4" s="178">
        <f>'State Assistance'!C36</f>
        <v>81352494</v>
      </c>
      <c r="D4" s="179">
        <f>B4+C4</f>
        <v>209878429</v>
      </c>
      <c r="E4" s="180">
        <f>D4/($D26)</f>
        <v>0.18955596662930918</v>
      </c>
    </row>
    <row r="5" spans="1:5">
      <c r="A5" s="176" t="s">
        <v>63</v>
      </c>
      <c r="B5" s="177">
        <f>'Federal Assistance'!D36</f>
        <v>-5000000</v>
      </c>
      <c r="C5" s="178">
        <f>'State Assistance'!D36</f>
        <v>26374178</v>
      </c>
      <c r="D5" s="179">
        <f t="shared" ref="D5:D7" si="0">B5+C5</f>
        <v>21374178</v>
      </c>
      <c r="E5" s="180">
        <f>D5/($D26)</f>
        <v>1.9304523056521042E-2</v>
      </c>
    </row>
    <row r="6" spans="1:5" ht="18">
      <c r="A6" s="176" t="s">
        <v>75</v>
      </c>
      <c r="B6" s="177">
        <f>'Federal Assistance'!E36</f>
        <v>8125295</v>
      </c>
      <c r="C6" s="178">
        <f>'State Assistance'!E36</f>
        <v>5351872</v>
      </c>
      <c r="D6" s="179">
        <f t="shared" si="0"/>
        <v>13477167</v>
      </c>
      <c r="E6" s="180">
        <f>D6/($D26)</f>
        <v>1.2172177151705415E-2</v>
      </c>
    </row>
    <row r="7" spans="1:5" ht="18">
      <c r="A7" s="176" t="s">
        <v>76</v>
      </c>
      <c r="B7" s="177">
        <f>'Federal Assistance'!F36</f>
        <v>0</v>
      </c>
      <c r="C7" s="181"/>
      <c r="D7" s="182">
        <f t="shared" si="0"/>
        <v>0</v>
      </c>
      <c r="E7" s="180">
        <f>D7/($D26)</f>
        <v>0</v>
      </c>
    </row>
    <row r="8" spans="1:5" ht="24">
      <c r="A8" s="183" t="s">
        <v>65</v>
      </c>
      <c r="B8" s="184">
        <f>IF(SUM(B9:B21)='Federal Non-Assistance'!B36,'Federal Non-Assistance'!B36,"ERROR")</f>
        <v>125851688</v>
      </c>
      <c r="C8" s="185">
        <f>IF(SUM(C9:C21)='State Non-Assistance'!B36,'State Non-Assistance'!B36,"ERROR")</f>
        <v>666412920</v>
      </c>
      <c r="D8" s="186">
        <f>B8+C8</f>
        <v>792264608</v>
      </c>
      <c r="E8" s="187">
        <f>D8/($D26)</f>
        <v>0.71554987480695664</v>
      </c>
    </row>
    <row r="9" spans="1:5" ht="18">
      <c r="A9" s="176" t="s">
        <v>78</v>
      </c>
      <c r="B9" s="188">
        <f>'Federal Non-Assistance'!C36</f>
        <v>44039061</v>
      </c>
      <c r="C9" s="189">
        <f>'State Non-Assistance'!C36</f>
        <v>30813375</v>
      </c>
      <c r="D9" s="179">
        <f t="shared" ref="D9:D21" si="1">B9+C9</f>
        <v>74852436</v>
      </c>
      <c r="E9" s="180">
        <f>D9/($D26)</f>
        <v>6.7604498128478477E-2</v>
      </c>
    </row>
    <row r="10" spans="1:5">
      <c r="A10" s="176" t="s">
        <v>63</v>
      </c>
      <c r="B10" s="188">
        <f>'Federal Non-Assistance'!D36</f>
        <v>0</v>
      </c>
      <c r="C10" s="189">
        <f>'State Non-Assistance'!D36</f>
        <v>0</v>
      </c>
      <c r="D10" s="179">
        <f t="shared" si="1"/>
        <v>0</v>
      </c>
      <c r="E10" s="180">
        <f>D10/($D26)</f>
        <v>0</v>
      </c>
    </row>
    <row r="11" spans="1:5">
      <c r="A11" s="176" t="s">
        <v>64</v>
      </c>
      <c r="B11" s="188">
        <f>'Federal Non-Assistance'!E36</f>
        <v>409740</v>
      </c>
      <c r="C11" s="189">
        <f>'State Non-Assistance'!E36</f>
        <v>0</v>
      </c>
      <c r="D11" s="179">
        <f t="shared" si="1"/>
        <v>409740</v>
      </c>
      <c r="E11" s="180">
        <f>D11/($D26)</f>
        <v>3.7006500447310449E-4</v>
      </c>
    </row>
    <row r="12" spans="1:5" ht="18">
      <c r="A12" s="176" t="s">
        <v>79</v>
      </c>
      <c r="B12" s="188">
        <f>'Federal Non-Assistance'!F36</f>
        <v>52660</v>
      </c>
      <c r="C12" s="189">
        <f>'State Non-Assistance'!F36</f>
        <v>0</v>
      </c>
      <c r="D12" s="179">
        <f t="shared" si="1"/>
        <v>52660</v>
      </c>
      <c r="E12" s="180">
        <f>D12/($D26)</f>
        <v>4.7560948737134975E-5</v>
      </c>
    </row>
    <row r="13" spans="1:5">
      <c r="A13" s="176" t="s">
        <v>67</v>
      </c>
      <c r="B13" s="188">
        <f>'Federal Non-Assistance'!G36</f>
        <v>18393000</v>
      </c>
      <c r="C13" s="189">
        <f>'State Non-Assistance'!G36</f>
        <v>153376891</v>
      </c>
      <c r="D13" s="179">
        <f t="shared" si="1"/>
        <v>171769891</v>
      </c>
      <c r="E13" s="180">
        <f>D13/($D26)</f>
        <v>0.15513746639639692</v>
      </c>
    </row>
    <row r="14" spans="1:5" ht="18">
      <c r="A14" s="176" t="s">
        <v>80</v>
      </c>
      <c r="B14" s="188">
        <f>'Federal Non-Assistance'!H36</f>
        <v>0</v>
      </c>
      <c r="C14" s="189">
        <f>'State Non-Assistance'!H36</f>
        <v>0</v>
      </c>
      <c r="D14" s="179">
        <f t="shared" si="1"/>
        <v>0</v>
      </c>
      <c r="E14" s="180">
        <f>D14/($D26)</f>
        <v>0</v>
      </c>
    </row>
    <row r="15" spans="1:5" ht="18">
      <c r="A15" s="176" t="s">
        <v>81</v>
      </c>
      <c r="B15" s="188">
        <f>'Federal Non-Assistance'!I36</f>
        <v>5169661</v>
      </c>
      <c r="C15" s="189">
        <f>'State Non-Assistance'!I36</f>
        <v>3743805</v>
      </c>
      <c r="D15" s="179">
        <f t="shared" si="1"/>
        <v>8913466</v>
      </c>
      <c r="E15" s="180">
        <f>D15/($D26)</f>
        <v>8.0503778863690763E-3</v>
      </c>
    </row>
    <row r="16" spans="1:5" ht="18">
      <c r="A16" s="176" t="s">
        <v>82</v>
      </c>
      <c r="B16" s="188">
        <f>'Federal Non-Assistance'!J36</f>
        <v>13093184</v>
      </c>
      <c r="C16" s="189">
        <f>'State Non-Assistance'!J36</f>
        <v>440343774</v>
      </c>
      <c r="D16" s="179">
        <f t="shared" si="1"/>
        <v>453436958</v>
      </c>
      <c r="E16" s="180">
        <f>D16/($D26)</f>
        <v>0.40953079975238177</v>
      </c>
    </row>
    <row r="17" spans="1:5" ht="27">
      <c r="A17" s="176" t="s">
        <v>110</v>
      </c>
      <c r="B17" s="188">
        <f>'Federal Non-Assistance'!K36</f>
        <v>4299506</v>
      </c>
      <c r="C17" s="189">
        <f>'State Non-Assistance'!K36</f>
        <v>142584</v>
      </c>
      <c r="D17" s="179">
        <f t="shared" si="1"/>
        <v>4442090</v>
      </c>
      <c r="E17" s="180">
        <f>D17/($D26)</f>
        <v>4.0119638202761087E-3</v>
      </c>
    </row>
    <row r="18" spans="1:5">
      <c r="A18" s="176" t="s">
        <v>88</v>
      </c>
      <c r="B18" s="188">
        <f>'Federal Non-Assistance'!L36</f>
        <v>28281313</v>
      </c>
      <c r="C18" s="189">
        <f>'State Non-Assistance'!L36</f>
        <v>29162663</v>
      </c>
      <c r="D18" s="179">
        <f>B18+C18</f>
        <v>57443976</v>
      </c>
      <c r="E18" s="180">
        <f>D18/($D26)</f>
        <v>5.1881693843395589E-2</v>
      </c>
    </row>
    <row r="19" spans="1:5">
      <c r="A19" s="176" t="s">
        <v>68</v>
      </c>
      <c r="B19" s="188">
        <f>'Federal Non-Assistance'!M36</f>
        <v>3909483</v>
      </c>
      <c r="C19" s="189">
        <f>'State Non-Assistance'!M36</f>
        <v>1944491</v>
      </c>
      <c r="D19" s="179">
        <f>B19+C19</f>
        <v>5853974</v>
      </c>
      <c r="E19" s="180">
        <f>D19/($D26)</f>
        <v>5.2871355359384916E-3</v>
      </c>
    </row>
    <row r="20" spans="1:5" ht="18">
      <c r="A20" s="176" t="s">
        <v>111</v>
      </c>
      <c r="B20" s="188">
        <f>'Federal Non-Assistance'!N36</f>
        <v>6840000</v>
      </c>
      <c r="C20" s="190"/>
      <c r="D20" s="179">
        <f t="shared" si="1"/>
        <v>6840000</v>
      </c>
      <c r="E20" s="180">
        <f>D20/($D26)</f>
        <v>6.1776849480061381E-3</v>
      </c>
    </row>
    <row r="21" spans="1:5">
      <c r="A21" s="176" t="s">
        <v>69</v>
      </c>
      <c r="B21" s="188">
        <f>'Federal Non-Assistance'!O36</f>
        <v>1364080</v>
      </c>
      <c r="C21" s="189">
        <f>'State Non-Assistance'!O36</f>
        <v>6885337</v>
      </c>
      <c r="D21" s="179">
        <f t="shared" si="1"/>
        <v>8249417</v>
      </c>
      <c r="E21" s="180">
        <f>D21/($D26)</f>
        <v>7.4506285425037936E-3</v>
      </c>
    </row>
    <row r="22" spans="1:5" ht="39" thickBot="1">
      <c r="A22" s="191" t="s">
        <v>0</v>
      </c>
      <c r="B22" s="192">
        <f>B3+B8</f>
        <v>257502918</v>
      </c>
      <c r="C22" s="193">
        <f>C3+C8</f>
        <v>779491464</v>
      </c>
      <c r="D22" s="192">
        <f>B22+C22</f>
        <v>1036994382</v>
      </c>
      <c r="E22" s="194">
        <f>D22/($D26)</f>
        <v>0.93658254164449228</v>
      </c>
    </row>
    <row r="23" spans="1:5" ht="36">
      <c r="A23" s="183" t="s">
        <v>112</v>
      </c>
      <c r="B23" s="195">
        <f>'Summary Federal Funds'!E36</f>
        <v>57513000</v>
      </c>
      <c r="C23" s="196"/>
      <c r="D23" s="186">
        <f>B23</f>
        <v>57513000</v>
      </c>
      <c r="E23" s="175">
        <f>D23/($D26)</f>
        <v>5.1944034271151608E-2</v>
      </c>
    </row>
    <row r="24" spans="1:5" ht="36">
      <c r="A24" s="183" t="s">
        <v>113</v>
      </c>
      <c r="B24" s="197">
        <f>'Summary Federal Funds'!F36</f>
        <v>12703500</v>
      </c>
      <c r="C24" s="198"/>
      <c r="D24" s="186">
        <f>B24</f>
        <v>12703500</v>
      </c>
      <c r="E24" s="187">
        <f>D24/($D26)</f>
        <v>1.1473424084356136E-2</v>
      </c>
    </row>
    <row r="25" spans="1:5" ht="39" customHeight="1" thickBot="1">
      <c r="A25" s="199" t="s">
        <v>114</v>
      </c>
      <c r="B25" s="200">
        <f>B23+B24</f>
        <v>70216500</v>
      </c>
      <c r="C25" s="201"/>
      <c r="D25" s="200">
        <f>B25</f>
        <v>70216500</v>
      </c>
      <c r="E25" s="202">
        <f>D25/($D26)</f>
        <v>6.3417458355507744E-2</v>
      </c>
    </row>
    <row r="26" spans="1:5" ht="33" thickTop="1" thickBot="1">
      <c r="A26" s="203" t="s">
        <v>115</v>
      </c>
      <c r="B26" s="204">
        <f>B22+B25</f>
        <v>327719418</v>
      </c>
      <c r="C26" s="205">
        <f>C22</f>
        <v>779491464</v>
      </c>
      <c r="D26" s="204">
        <f>B26+C26</f>
        <v>1107210882</v>
      </c>
      <c r="E26" s="206">
        <f>IF(D26/($D26)=SUM(E25,E22),SUM(E22,E25),"ERROR")</f>
        <v>1</v>
      </c>
    </row>
    <row r="27" spans="1:5" ht="32.25" thickBot="1">
      <c r="A27" s="207" t="s">
        <v>94</v>
      </c>
      <c r="B27" s="208">
        <f>'Summary Federal Funds'!I36</f>
        <v>148179088</v>
      </c>
      <c r="C27" s="209"/>
      <c r="D27" s="208">
        <f>B27</f>
        <v>148179088</v>
      </c>
      <c r="E27" s="210"/>
    </row>
    <row r="28" spans="1:5" ht="31.5">
      <c r="A28" s="211" t="s">
        <v>95</v>
      </c>
      <c r="B28" s="212">
        <f>'Summary Federal Funds'!J36</f>
        <v>23534971</v>
      </c>
      <c r="C28" s="213"/>
      <c r="D28" s="212">
        <f>B28</f>
        <v>23534971</v>
      </c>
      <c r="E28" s="214"/>
    </row>
  </sheetData>
  <mergeCells count="1">
    <mergeCell ref="A1:E1"/>
  </mergeCells>
  <pageMargins left="0.7" right="0.7" top="0.75" bottom="0.75" header="0.3" footer="0.3"/>
  <pageSetup scale="79" orientation="landscape" r:id="rId1"/>
</worksheet>
</file>

<file path=xl/worksheets/sheet58.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272</v>
      </c>
      <c r="B1" s="524"/>
      <c r="C1" s="524"/>
      <c r="D1" s="524"/>
      <c r="E1" s="584"/>
    </row>
    <row r="2" spans="1:5" ht="31.5" thickBot="1">
      <c r="A2" s="167" t="s">
        <v>105</v>
      </c>
      <c r="B2" s="168" t="s">
        <v>106</v>
      </c>
      <c r="C2" s="169" t="s">
        <v>107</v>
      </c>
      <c r="D2" s="170" t="s">
        <v>108</v>
      </c>
      <c r="E2" s="171" t="s">
        <v>109</v>
      </c>
    </row>
    <row r="3" spans="1:5" ht="24">
      <c r="A3" s="172" t="s">
        <v>74</v>
      </c>
      <c r="B3" s="173">
        <f>IF(SUM(B4:B7)='Federal Assistance'!B37,'Federal Assistance'!B37,"ERROR")</f>
        <v>63832526</v>
      </c>
      <c r="C3" s="173">
        <f>IF(SUM(C4:C6)='State Assistance'!B37,'State Assistance'!B37,"ERROR")</f>
        <v>67419</v>
      </c>
      <c r="D3" s="174">
        <f>B3+C3</f>
        <v>63899945</v>
      </c>
      <c r="E3" s="175">
        <f>D3/($D26)</f>
        <v>0.31018272010868736</v>
      </c>
    </row>
    <row r="4" spans="1:5">
      <c r="A4" s="176" t="s">
        <v>62</v>
      </c>
      <c r="B4" s="177">
        <f>'Federal Assistance'!C37</f>
        <v>63804831</v>
      </c>
      <c r="C4" s="178">
        <f>'State Assistance'!C37</f>
        <v>67419</v>
      </c>
      <c r="D4" s="179">
        <f>B4+C4</f>
        <v>63872250</v>
      </c>
      <c r="E4" s="180">
        <f>D4/($D26)</f>
        <v>0.31004828320997935</v>
      </c>
    </row>
    <row r="5" spans="1:5">
      <c r="A5" s="176" t="s">
        <v>63</v>
      </c>
      <c r="B5" s="177">
        <f>'Federal Assistance'!D37</f>
        <v>0</v>
      </c>
      <c r="C5" s="178">
        <f>'State Assistance'!D37</f>
        <v>0</v>
      </c>
      <c r="D5" s="179">
        <f t="shared" ref="D5:D7" si="0">B5+C5</f>
        <v>0</v>
      </c>
      <c r="E5" s="180">
        <f>D5/($D26)</f>
        <v>0</v>
      </c>
    </row>
    <row r="6" spans="1:5" ht="18">
      <c r="A6" s="176" t="s">
        <v>75</v>
      </c>
      <c r="B6" s="177">
        <f>'Federal Assistance'!E37</f>
        <v>27695</v>
      </c>
      <c r="C6" s="178">
        <f>'State Assistance'!E37</f>
        <v>0</v>
      </c>
      <c r="D6" s="179">
        <f t="shared" si="0"/>
        <v>27695</v>
      </c>
      <c r="E6" s="180">
        <f>D6/($D26)</f>
        <v>1.3443689870797377E-4</v>
      </c>
    </row>
    <row r="7" spans="1:5" ht="18">
      <c r="A7" s="176" t="s">
        <v>76</v>
      </c>
      <c r="B7" s="177">
        <f>'Federal Assistance'!F37</f>
        <v>0</v>
      </c>
      <c r="C7" s="181"/>
      <c r="D7" s="182">
        <f t="shared" si="0"/>
        <v>0</v>
      </c>
      <c r="E7" s="180">
        <f>D7/($D26)</f>
        <v>0</v>
      </c>
    </row>
    <row r="8" spans="1:5" ht="24">
      <c r="A8" s="183" t="s">
        <v>65</v>
      </c>
      <c r="B8" s="184">
        <f>IF(SUM(B9:B21)='Federal Non-Assistance'!B37,'Federal Non-Assistance'!B37,"ERROR")</f>
        <v>18307378</v>
      </c>
      <c r="C8" s="185">
        <f>IF(SUM(C9:C21)='State Non-Assistance'!B37,'State Non-Assistance'!B37,"ERROR")</f>
        <v>100022607</v>
      </c>
      <c r="D8" s="186">
        <f>B8+C8</f>
        <v>118329985</v>
      </c>
      <c r="E8" s="187">
        <f>D8/($D26)</f>
        <v>0.57439668559527202</v>
      </c>
    </row>
    <row r="9" spans="1:5" ht="18">
      <c r="A9" s="176" t="s">
        <v>78</v>
      </c>
      <c r="B9" s="188">
        <f>'Federal Non-Assistance'!C37</f>
        <v>8764927</v>
      </c>
      <c r="C9" s="189">
        <f>'State Non-Assistance'!C37</f>
        <v>0</v>
      </c>
      <c r="D9" s="179">
        <f t="shared" ref="D9:D21" si="1">B9+C9</f>
        <v>8764927</v>
      </c>
      <c r="E9" s="180">
        <f>D9/($D26)</f>
        <v>4.2546654749297148E-2</v>
      </c>
    </row>
    <row r="10" spans="1:5">
      <c r="A10" s="176" t="s">
        <v>63</v>
      </c>
      <c r="B10" s="188">
        <f>'Federal Non-Assistance'!D37</f>
        <v>0</v>
      </c>
      <c r="C10" s="189">
        <f>'State Non-Assistance'!D37</f>
        <v>6754945</v>
      </c>
      <c r="D10" s="179">
        <f t="shared" si="1"/>
        <v>6754945</v>
      </c>
      <c r="E10" s="180">
        <f>D10/($D26)</f>
        <v>3.2789812483947786E-2</v>
      </c>
    </row>
    <row r="11" spans="1:5">
      <c r="A11" s="176" t="s">
        <v>64</v>
      </c>
      <c r="B11" s="188">
        <f>'Federal Non-Assistance'!E37</f>
        <v>0</v>
      </c>
      <c r="C11" s="189">
        <f>'State Non-Assistance'!E37</f>
        <v>0</v>
      </c>
      <c r="D11" s="179">
        <f t="shared" si="1"/>
        <v>0</v>
      </c>
      <c r="E11" s="180">
        <f>D11/($D26)</f>
        <v>0</v>
      </c>
    </row>
    <row r="12" spans="1:5" ht="18">
      <c r="A12" s="176" t="s">
        <v>79</v>
      </c>
      <c r="B12" s="188">
        <f>'Federal Non-Assistance'!F37</f>
        <v>0</v>
      </c>
      <c r="C12" s="189">
        <f>'State Non-Assistance'!F37</f>
        <v>0</v>
      </c>
      <c r="D12" s="179">
        <f t="shared" si="1"/>
        <v>0</v>
      </c>
      <c r="E12" s="180">
        <f>D12/($D26)</f>
        <v>0</v>
      </c>
    </row>
    <row r="13" spans="1:5">
      <c r="A13" s="176" t="s">
        <v>67</v>
      </c>
      <c r="B13" s="188">
        <f>'Federal Non-Assistance'!G37</f>
        <v>0</v>
      </c>
      <c r="C13" s="189">
        <f>'State Non-Assistance'!G37</f>
        <v>47200000</v>
      </c>
      <c r="D13" s="179">
        <f t="shared" si="1"/>
        <v>47200000</v>
      </c>
      <c r="E13" s="180">
        <f>D13/($D26)</f>
        <v>0.22911794977491831</v>
      </c>
    </row>
    <row r="14" spans="1:5" ht="18">
      <c r="A14" s="176" t="s">
        <v>80</v>
      </c>
      <c r="B14" s="188">
        <f>'Federal Non-Assistance'!H37</f>
        <v>0</v>
      </c>
      <c r="C14" s="189">
        <f>'State Non-Assistance'!H37</f>
        <v>0</v>
      </c>
      <c r="D14" s="179">
        <f t="shared" si="1"/>
        <v>0</v>
      </c>
      <c r="E14" s="180">
        <f>D14/($D26)</f>
        <v>0</v>
      </c>
    </row>
    <row r="15" spans="1:5" ht="18">
      <c r="A15" s="176" t="s">
        <v>81</v>
      </c>
      <c r="B15" s="188">
        <f>'Federal Non-Assistance'!I37</f>
        <v>0</v>
      </c>
      <c r="C15" s="189">
        <f>'State Non-Assistance'!I37</f>
        <v>0</v>
      </c>
      <c r="D15" s="179">
        <f t="shared" si="1"/>
        <v>0</v>
      </c>
      <c r="E15" s="180">
        <f>D15/($D26)</f>
        <v>0</v>
      </c>
    </row>
    <row r="16" spans="1:5" ht="18">
      <c r="A16" s="176" t="s">
        <v>82</v>
      </c>
      <c r="B16" s="188">
        <f>'Federal Non-Assistance'!J37</f>
        <v>199994</v>
      </c>
      <c r="C16" s="189">
        <f>'State Non-Assistance'!J37</f>
        <v>612855</v>
      </c>
      <c r="D16" s="179">
        <f t="shared" si="1"/>
        <v>812849</v>
      </c>
      <c r="E16" s="180">
        <f>D16/($D26)</f>
        <v>3.9457266177244186E-3</v>
      </c>
    </row>
    <row r="17" spans="1:5" ht="27">
      <c r="A17" s="176" t="s">
        <v>110</v>
      </c>
      <c r="B17" s="188">
        <f>'Federal Non-Assistance'!K37</f>
        <v>0</v>
      </c>
      <c r="C17" s="189">
        <f>'State Non-Assistance'!K37</f>
        <v>7771032</v>
      </c>
      <c r="D17" s="179">
        <f t="shared" si="1"/>
        <v>7771032</v>
      </c>
      <c r="E17" s="180">
        <f>D17/($D26)</f>
        <v>3.7722095751594978E-2</v>
      </c>
    </row>
    <row r="18" spans="1:5">
      <c r="A18" s="176" t="s">
        <v>88</v>
      </c>
      <c r="B18" s="188">
        <f>'Federal Non-Assistance'!L37</f>
        <v>8202702</v>
      </c>
      <c r="C18" s="189">
        <f>'State Non-Assistance'!L37</f>
        <v>0</v>
      </c>
      <c r="D18" s="179">
        <f>B18+C18</f>
        <v>8202702</v>
      </c>
      <c r="E18" s="180">
        <f>D18/($D26)</f>
        <v>3.9817505611326735E-2</v>
      </c>
    </row>
    <row r="19" spans="1:5">
      <c r="A19" s="176" t="s">
        <v>68</v>
      </c>
      <c r="B19" s="188">
        <f>'Federal Non-Assistance'!M37</f>
        <v>1056696</v>
      </c>
      <c r="C19" s="189">
        <f>'State Non-Assistance'!M37</f>
        <v>0</v>
      </c>
      <c r="D19" s="179">
        <f>B19+C19</f>
        <v>1056696</v>
      </c>
      <c r="E19" s="180">
        <f>D19/($D26)</f>
        <v>5.1294072257490903E-3</v>
      </c>
    </row>
    <row r="20" spans="1:5" ht="18">
      <c r="A20" s="176" t="s">
        <v>111</v>
      </c>
      <c r="B20" s="188">
        <f>'Federal Non-Assistance'!N37</f>
        <v>0</v>
      </c>
      <c r="C20" s="190"/>
      <c r="D20" s="179">
        <f t="shared" si="1"/>
        <v>0</v>
      </c>
      <c r="E20" s="180">
        <f>D20/($D26)</f>
        <v>0</v>
      </c>
    </row>
    <row r="21" spans="1:5">
      <c r="A21" s="176" t="s">
        <v>69</v>
      </c>
      <c r="B21" s="188">
        <f>'Federal Non-Assistance'!O37</f>
        <v>83059</v>
      </c>
      <c r="C21" s="189">
        <f>'State Non-Assistance'!O37</f>
        <v>37683775</v>
      </c>
      <c r="D21" s="179">
        <f t="shared" si="1"/>
        <v>37766834</v>
      </c>
      <c r="E21" s="180">
        <f>D21/($D26)</f>
        <v>0.1833275333807135</v>
      </c>
    </row>
    <row r="22" spans="1:5" ht="39" thickBot="1">
      <c r="A22" s="191" t="s">
        <v>0</v>
      </c>
      <c r="B22" s="192">
        <f>B3+B8</f>
        <v>82139904</v>
      </c>
      <c r="C22" s="193">
        <f>C3+C8</f>
        <v>100090026</v>
      </c>
      <c r="D22" s="192">
        <f>B22+C22</f>
        <v>182229930</v>
      </c>
      <c r="E22" s="194">
        <f>D22/($D26)</f>
        <v>0.88457940570395932</v>
      </c>
    </row>
    <row r="23" spans="1:5" ht="36">
      <c r="A23" s="183" t="s">
        <v>112</v>
      </c>
      <c r="B23" s="195">
        <f>'Summary Federal Funds'!E37</f>
        <v>23777500</v>
      </c>
      <c r="C23" s="196"/>
      <c r="D23" s="186">
        <f>B23</f>
        <v>23777500</v>
      </c>
      <c r="E23" s="175">
        <f>D23/($D26)</f>
        <v>0.11542059429604068</v>
      </c>
    </row>
    <row r="24" spans="1:5" ht="36">
      <c r="A24" s="183" t="s">
        <v>113</v>
      </c>
      <c r="B24" s="197">
        <f>'Summary Federal Funds'!F37</f>
        <v>0</v>
      </c>
      <c r="C24" s="198"/>
      <c r="D24" s="186">
        <f>B24</f>
        <v>0</v>
      </c>
      <c r="E24" s="187">
        <f>D24/($D26)</f>
        <v>0</v>
      </c>
    </row>
    <row r="25" spans="1:5" ht="39" customHeight="1" thickBot="1">
      <c r="A25" s="199" t="s">
        <v>114</v>
      </c>
      <c r="B25" s="200">
        <f>B23+B24</f>
        <v>23777500</v>
      </c>
      <c r="C25" s="201"/>
      <c r="D25" s="200">
        <f>B25</f>
        <v>23777500</v>
      </c>
      <c r="E25" s="202">
        <f>D25/($D26)</f>
        <v>0.11542059429604068</v>
      </c>
    </row>
    <row r="26" spans="1:5" ht="33" thickTop="1" thickBot="1">
      <c r="A26" s="203" t="s">
        <v>115</v>
      </c>
      <c r="B26" s="204">
        <f>B22+B25</f>
        <v>105917404</v>
      </c>
      <c r="C26" s="205">
        <f>C22</f>
        <v>100090026</v>
      </c>
      <c r="D26" s="204">
        <f>B26+C26</f>
        <v>206007430</v>
      </c>
      <c r="E26" s="206">
        <f>IF(D26/($D26)=SUM(E25,E22),SUM(E22,E25),"ERROR")</f>
        <v>1</v>
      </c>
    </row>
    <row r="27" spans="1:5" ht="32.25" thickBot="1">
      <c r="A27" s="207" t="s">
        <v>94</v>
      </c>
      <c r="B27" s="208">
        <f>'Summary Federal Funds'!I37</f>
        <v>27952272</v>
      </c>
      <c r="C27" s="209"/>
      <c r="D27" s="208">
        <f>B27</f>
        <v>27952272</v>
      </c>
      <c r="E27" s="210"/>
    </row>
    <row r="28" spans="1:5" ht="31.5">
      <c r="A28" s="211" t="s">
        <v>95</v>
      </c>
      <c r="B28" s="212">
        <f>'Summary Federal Funds'!J37</f>
        <v>0</v>
      </c>
      <c r="C28" s="213"/>
      <c r="D28" s="212">
        <f>B28</f>
        <v>0</v>
      </c>
      <c r="E28" s="214"/>
    </row>
  </sheetData>
  <mergeCells count="1">
    <mergeCell ref="A1:E1"/>
  </mergeCells>
  <pageMargins left="0.7" right="0.7" top="0.75" bottom="0.75" header="0.3" footer="0.3"/>
  <pageSetup scale="79" orientation="landscape" r:id="rId1"/>
</worksheet>
</file>

<file path=xl/worksheets/sheet59.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273</v>
      </c>
      <c r="B1" s="524"/>
      <c r="C1" s="524"/>
      <c r="D1" s="524"/>
      <c r="E1" s="584"/>
    </row>
    <row r="2" spans="1:5" ht="31.5" thickBot="1">
      <c r="A2" s="167" t="s">
        <v>105</v>
      </c>
      <c r="B2" s="168" t="s">
        <v>106</v>
      </c>
      <c r="C2" s="169" t="s">
        <v>107</v>
      </c>
      <c r="D2" s="170" t="s">
        <v>108</v>
      </c>
      <c r="E2" s="171" t="s">
        <v>109</v>
      </c>
    </row>
    <row r="3" spans="1:5" ht="24">
      <c r="A3" s="172" t="s">
        <v>74</v>
      </c>
      <c r="B3" s="173">
        <f>IF(SUM(B4:B7)='Federal Assistance'!B38,'Federal Assistance'!B38,"ERROR")</f>
        <v>1198111020</v>
      </c>
      <c r="C3" s="173">
        <f>IF(SUM(C4:C6)='State Assistance'!B38,'State Assistance'!B38,"ERROR")</f>
        <v>504473815</v>
      </c>
      <c r="D3" s="174">
        <f>B3+C3</f>
        <v>1702584835</v>
      </c>
      <c r="E3" s="175">
        <f>D3/($D26)</f>
        <v>0.31533499907100826</v>
      </c>
    </row>
    <row r="4" spans="1:5">
      <c r="A4" s="176" t="s">
        <v>62</v>
      </c>
      <c r="B4" s="177">
        <f>'Federal Assistance'!C38</f>
        <v>1068439252</v>
      </c>
      <c r="C4" s="178">
        <f>'State Assistance'!C38</f>
        <v>402489817</v>
      </c>
      <c r="D4" s="179">
        <f>B4+C4</f>
        <v>1470929069</v>
      </c>
      <c r="E4" s="180">
        <f>D4/($D26)</f>
        <v>0.27243013509317088</v>
      </c>
    </row>
    <row r="5" spans="1:5">
      <c r="A5" s="176" t="s">
        <v>63</v>
      </c>
      <c r="B5" s="177">
        <f>'Federal Assistance'!D38</f>
        <v>0</v>
      </c>
      <c r="C5" s="178">
        <f>'State Assistance'!D38</f>
        <v>101983998</v>
      </c>
      <c r="D5" s="179">
        <f t="shared" ref="D5:D7" si="0">B5+C5</f>
        <v>101983998</v>
      </c>
      <c r="E5" s="180">
        <f>D5/($D26)</f>
        <v>1.8888412050602876E-2</v>
      </c>
    </row>
    <row r="6" spans="1:5" ht="18">
      <c r="A6" s="176" t="s">
        <v>75</v>
      </c>
      <c r="B6" s="177">
        <f>'Federal Assistance'!E38</f>
        <v>0</v>
      </c>
      <c r="C6" s="178">
        <f>'State Assistance'!E38</f>
        <v>0</v>
      </c>
      <c r="D6" s="179">
        <f t="shared" si="0"/>
        <v>0</v>
      </c>
      <c r="E6" s="180">
        <f>D6/($D26)</f>
        <v>0</v>
      </c>
    </row>
    <row r="7" spans="1:5" ht="18">
      <c r="A7" s="176" t="s">
        <v>76</v>
      </c>
      <c r="B7" s="177">
        <f>'Federal Assistance'!F38</f>
        <v>129671768</v>
      </c>
      <c r="C7" s="181"/>
      <c r="D7" s="182">
        <f t="shared" si="0"/>
        <v>129671768</v>
      </c>
      <c r="E7" s="180">
        <f>D7/($D26)</f>
        <v>2.4016451927234509E-2</v>
      </c>
    </row>
    <row r="8" spans="1:5" ht="24">
      <c r="A8" s="183" t="s">
        <v>65</v>
      </c>
      <c r="B8" s="184">
        <f>IF(SUM(B9:B21)='Federal Non-Assistance'!B38,'Federal Non-Assistance'!B38,"ERROR")</f>
        <v>908067203</v>
      </c>
      <c r="C8" s="185">
        <f>IF(SUM(C9:C21)='State Non-Assistance'!B38,'State Non-Assistance'!B38,"ERROR")</f>
        <v>2231299208</v>
      </c>
      <c r="D8" s="186">
        <f>B8+C8</f>
        <v>3139366411</v>
      </c>
      <c r="E8" s="187">
        <f>D8/($D26)</f>
        <v>0.5814406917915721</v>
      </c>
    </row>
    <row r="9" spans="1:5" ht="18">
      <c r="A9" s="176" t="s">
        <v>78</v>
      </c>
      <c r="B9" s="188">
        <f>'Federal Non-Assistance'!C38</f>
        <v>138526985</v>
      </c>
      <c r="C9" s="189">
        <f>'State Non-Assistance'!C38</f>
        <v>12686815</v>
      </c>
      <c r="D9" s="179">
        <f t="shared" ref="D9:D21" si="1">B9+C9</f>
        <v>151213800</v>
      </c>
      <c r="E9" s="180">
        <f>D9/($D26)</f>
        <v>2.8006242333600738E-2</v>
      </c>
    </row>
    <row r="10" spans="1:5">
      <c r="A10" s="176" t="s">
        <v>63</v>
      </c>
      <c r="B10" s="188">
        <f>'Federal Non-Assistance'!D38</f>
        <v>0</v>
      </c>
      <c r="C10" s="189">
        <f>'State Non-Assistance'!D38</f>
        <v>0</v>
      </c>
      <c r="D10" s="179">
        <f t="shared" si="1"/>
        <v>0</v>
      </c>
      <c r="E10" s="180">
        <f>D10/($D26)</f>
        <v>0</v>
      </c>
    </row>
    <row r="11" spans="1:5">
      <c r="A11" s="176" t="s">
        <v>64</v>
      </c>
      <c r="B11" s="188">
        <f>'Federal Non-Assistance'!E38</f>
        <v>9427894</v>
      </c>
      <c r="C11" s="189">
        <f>'State Non-Assistance'!E38</f>
        <v>305154</v>
      </c>
      <c r="D11" s="179">
        <f t="shared" si="1"/>
        <v>9733048</v>
      </c>
      <c r="E11" s="180">
        <f>D11/($D26)</f>
        <v>1.8026535999529673E-3</v>
      </c>
    </row>
    <row r="12" spans="1:5" ht="18">
      <c r="A12" s="176" t="s">
        <v>79</v>
      </c>
      <c r="B12" s="188">
        <f>'Federal Non-Assistance'!F38</f>
        <v>0</v>
      </c>
      <c r="C12" s="189">
        <f>'State Non-Assistance'!F38</f>
        <v>0</v>
      </c>
      <c r="D12" s="179">
        <f t="shared" si="1"/>
        <v>0</v>
      </c>
      <c r="E12" s="180">
        <f>D12/($D26)</f>
        <v>0</v>
      </c>
    </row>
    <row r="13" spans="1:5">
      <c r="A13" s="176" t="s">
        <v>67</v>
      </c>
      <c r="B13" s="188">
        <f>'Federal Non-Assistance'!G38</f>
        <v>0</v>
      </c>
      <c r="C13" s="189">
        <f>'State Non-Assistance'!G38</f>
        <v>919942648</v>
      </c>
      <c r="D13" s="179">
        <f t="shared" si="1"/>
        <v>919942648</v>
      </c>
      <c r="E13" s="180">
        <f>D13/($D26)</f>
        <v>0.17038217896053379</v>
      </c>
    </row>
    <row r="14" spans="1:5" ht="18">
      <c r="A14" s="176" t="s">
        <v>80</v>
      </c>
      <c r="B14" s="188">
        <f>'Federal Non-Assistance'!H38</f>
        <v>0</v>
      </c>
      <c r="C14" s="189">
        <f>'State Non-Assistance'!H38</f>
        <v>493694998</v>
      </c>
      <c r="D14" s="179">
        <f t="shared" si="1"/>
        <v>493694998</v>
      </c>
      <c r="E14" s="180">
        <f>D14/($D26)</f>
        <v>9.1437036519646561E-2</v>
      </c>
    </row>
    <row r="15" spans="1:5" ht="18">
      <c r="A15" s="176" t="s">
        <v>81</v>
      </c>
      <c r="B15" s="188">
        <f>'Federal Non-Assistance'!I38</f>
        <v>109471320</v>
      </c>
      <c r="C15" s="189">
        <f>'State Non-Assistance'!I38</f>
        <v>24428446</v>
      </c>
      <c r="D15" s="179">
        <f t="shared" si="1"/>
        <v>133899766</v>
      </c>
      <c r="E15" s="180">
        <f>D15/($D26)</f>
        <v>2.4799517603607824E-2</v>
      </c>
    </row>
    <row r="16" spans="1:5" ht="18">
      <c r="A16" s="176" t="s">
        <v>82</v>
      </c>
      <c r="B16" s="188">
        <f>'Federal Non-Assistance'!J38</f>
        <v>9050062</v>
      </c>
      <c r="C16" s="189">
        <f>'State Non-Assistance'!J38</f>
        <v>238492947</v>
      </c>
      <c r="D16" s="179">
        <f t="shared" si="1"/>
        <v>247543009</v>
      </c>
      <c r="E16" s="180">
        <f>D16/($D26)</f>
        <v>4.5847333365358907E-2</v>
      </c>
    </row>
    <row r="17" spans="1:5" ht="27">
      <c r="A17" s="176" t="s">
        <v>110</v>
      </c>
      <c r="B17" s="188">
        <f>'Federal Non-Assistance'!K38</f>
        <v>315952</v>
      </c>
      <c r="C17" s="189">
        <f>'State Non-Assistance'!K38</f>
        <v>0</v>
      </c>
      <c r="D17" s="179">
        <f t="shared" si="1"/>
        <v>315952</v>
      </c>
      <c r="E17" s="180">
        <f>D17/($D26)</f>
        <v>5.8517332927191968E-5</v>
      </c>
    </row>
    <row r="18" spans="1:5">
      <c r="A18" s="176" t="s">
        <v>88</v>
      </c>
      <c r="B18" s="188">
        <f>'Federal Non-Assistance'!L38</f>
        <v>228285755</v>
      </c>
      <c r="C18" s="189">
        <f>'State Non-Assistance'!L38</f>
        <v>115051193</v>
      </c>
      <c r="D18" s="179">
        <f>B18+C18</f>
        <v>343336948</v>
      </c>
      <c r="E18" s="180">
        <f>D18/($D26)</f>
        <v>6.3589287272503403E-2</v>
      </c>
    </row>
    <row r="19" spans="1:5">
      <c r="A19" s="176" t="s">
        <v>68</v>
      </c>
      <c r="B19" s="188">
        <f>'Federal Non-Assistance'!M38</f>
        <v>17290415</v>
      </c>
      <c r="C19" s="189">
        <f>'State Non-Assistance'!M38</f>
        <v>3600330</v>
      </c>
      <c r="D19" s="179">
        <f>B19+C19</f>
        <v>20890745</v>
      </c>
      <c r="E19" s="180">
        <f>D19/($D26)</f>
        <v>3.8691658234860705E-3</v>
      </c>
    </row>
    <row r="20" spans="1:5" ht="18">
      <c r="A20" s="176" t="s">
        <v>111</v>
      </c>
      <c r="B20" s="188">
        <f>'Federal Non-Assistance'!N38</f>
        <v>46295630</v>
      </c>
      <c r="C20" s="190"/>
      <c r="D20" s="179">
        <f t="shared" si="1"/>
        <v>46295630</v>
      </c>
      <c r="E20" s="180">
        <f>D20/($D26)</f>
        <v>8.5743935590978891E-3</v>
      </c>
    </row>
    <row r="21" spans="1:5">
      <c r="A21" s="176" t="s">
        <v>69</v>
      </c>
      <c r="B21" s="188">
        <f>'Federal Non-Assistance'!O38</f>
        <v>349403190</v>
      </c>
      <c r="C21" s="189">
        <f>'State Non-Assistance'!O38</f>
        <v>423096677</v>
      </c>
      <c r="D21" s="179">
        <f t="shared" si="1"/>
        <v>772499867</v>
      </c>
      <c r="E21" s="180">
        <f>D21/($D26)</f>
        <v>0.14307436542085669</v>
      </c>
    </row>
    <row r="22" spans="1:5" ht="39" thickBot="1">
      <c r="A22" s="191" t="s">
        <v>0</v>
      </c>
      <c r="B22" s="192">
        <f>B3+B8</f>
        <v>2106178223</v>
      </c>
      <c r="C22" s="193">
        <f>C3+C8</f>
        <v>2735773023</v>
      </c>
      <c r="D22" s="192">
        <f>B22+C22</f>
        <v>4841951246</v>
      </c>
      <c r="E22" s="194">
        <f>D22/($D26)</f>
        <v>0.89677569086258035</v>
      </c>
    </row>
    <row r="23" spans="1:5" ht="36">
      <c r="A23" s="183" t="s">
        <v>112</v>
      </c>
      <c r="B23" s="195">
        <f>'Summary Federal Funds'!E38</f>
        <v>366858780</v>
      </c>
      <c r="C23" s="196"/>
      <c r="D23" s="186">
        <f>B23</f>
        <v>366858780</v>
      </c>
      <c r="E23" s="175">
        <f>D23/($D26)</f>
        <v>6.7945755578453296E-2</v>
      </c>
    </row>
    <row r="24" spans="1:5" ht="36">
      <c r="A24" s="183" t="s">
        <v>113</v>
      </c>
      <c r="B24" s="197">
        <f>'Summary Federal Funds'!F38</f>
        <v>190479111</v>
      </c>
      <c r="C24" s="198"/>
      <c r="D24" s="186">
        <f>B24</f>
        <v>190479111</v>
      </c>
      <c r="E24" s="187">
        <f>D24/($D26)</f>
        <v>3.5278553558966405E-2</v>
      </c>
    </row>
    <row r="25" spans="1:5" ht="39" customHeight="1" thickBot="1">
      <c r="A25" s="199" t="s">
        <v>114</v>
      </c>
      <c r="B25" s="200">
        <f>B23+B24</f>
        <v>557337891</v>
      </c>
      <c r="C25" s="201"/>
      <c r="D25" s="200">
        <f>B25</f>
        <v>557337891</v>
      </c>
      <c r="E25" s="202">
        <f>D25/($D26)</f>
        <v>0.1032243091374197</v>
      </c>
    </row>
    <row r="26" spans="1:5" ht="33" thickTop="1" thickBot="1">
      <c r="A26" s="203" t="s">
        <v>115</v>
      </c>
      <c r="B26" s="204">
        <f>B22+B25</f>
        <v>2663516114</v>
      </c>
      <c r="C26" s="205">
        <f>C22</f>
        <v>2735773023</v>
      </c>
      <c r="D26" s="204">
        <f>B26+C26</f>
        <v>5399289137</v>
      </c>
      <c r="E26" s="206">
        <f>IF(D26/($D26)=SUM(E25,E22),SUM(E22,E25),"ERROR")</f>
        <v>1</v>
      </c>
    </row>
    <row r="27" spans="1:5" ht="32.25" thickBot="1">
      <c r="A27" s="207" t="s">
        <v>94</v>
      </c>
      <c r="B27" s="208">
        <f>'Summary Federal Funds'!I38</f>
        <v>221379448</v>
      </c>
      <c r="C27" s="209"/>
      <c r="D27" s="208">
        <f>B27</f>
        <v>221379448</v>
      </c>
      <c r="E27" s="210"/>
    </row>
    <row r="28" spans="1:5" ht="31.5">
      <c r="A28" s="211" t="s">
        <v>95</v>
      </c>
      <c r="B28" s="212">
        <f>'Summary Federal Funds'!J38</f>
        <v>300253621</v>
      </c>
      <c r="C28" s="213"/>
      <c r="D28" s="212">
        <f>B28</f>
        <v>300253621</v>
      </c>
      <c r="E28" s="214"/>
    </row>
  </sheetData>
  <mergeCells count="1">
    <mergeCell ref="A1:E1"/>
  </mergeCells>
  <pageMargins left="0.7" right="0.7" top="0.75" bottom="0.75" header="0.3" footer="0.3"/>
  <pageSetup scale="79" orientation="landscape" r:id="rId1"/>
</worksheet>
</file>

<file path=xl/worksheets/sheet6.xml><?xml version="1.0" encoding="utf-8"?>
<worksheet xmlns="http://schemas.openxmlformats.org/spreadsheetml/2006/main" xmlns:r="http://schemas.openxmlformats.org/officeDocument/2006/relationships">
  <sheetPr codeName="Sheet38">
    <pageSetUpPr fitToPage="1"/>
  </sheetPr>
  <dimension ref="A1:N59"/>
  <sheetViews>
    <sheetView workbookViewId="0">
      <selection activeCell="E37" sqref="E37"/>
    </sheetView>
  </sheetViews>
  <sheetFormatPr defaultRowHeight="15"/>
  <cols>
    <col min="1" max="1" width="23" style="50" customWidth="1"/>
    <col min="2" max="3" width="23.7109375" customWidth="1"/>
    <col min="4" max="4" width="23.7109375" style="50" customWidth="1"/>
    <col min="5" max="6" width="23.7109375" customWidth="1"/>
    <col min="7" max="7" width="23.7109375" style="50" customWidth="1"/>
    <col min="8" max="8" width="23.42578125" style="50" customWidth="1"/>
    <col min="9" max="9" width="23.5703125" customWidth="1"/>
    <col min="10" max="10" width="23.7109375" customWidth="1"/>
    <col min="14" max="14" width="12.85546875" bestFit="1" customWidth="1"/>
  </cols>
  <sheetData>
    <row r="1" spans="1:14" ht="24" customHeight="1">
      <c r="A1" s="533" t="s">
        <v>229</v>
      </c>
      <c r="B1" s="533"/>
      <c r="C1" s="533"/>
      <c r="D1" s="533"/>
      <c r="E1" s="533"/>
      <c r="F1" s="533"/>
      <c r="G1" s="533"/>
      <c r="H1" s="533"/>
      <c r="I1" s="534"/>
      <c r="J1" s="534"/>
    </row>
    <row r="2" spans="1:14" ht="38.25" customHeight="1">
      <c r="A2" s="150" t="s">
        <v>10</v>
      </c>
      <c r="B2" s="139" t="s">
        <v>97</v>
      </c>
      <c r="C2" s="140" t="s">
        <v>231</v>
      </c>
      <c r="D2" s="136" t="s">
        <v>98</v>
      </c>
      <c r="E2" s="141" t="s">
        <v>232</v>
      </c>
      <c r="F2" s="143" t="s">
        <v>233</v>
      </c>
      <c r="G2" s="142" t="s">
        <v>101</v>
      </c>
      <c r="H2" s="146" t="s">
        <v>99</v>
      </c>
      <c r="I2" s="145" t="s">
        <v>234</v>
      </c>
      <c r="J2" s="144" t="s">
        <v>100</v>
      </c>
    </row>
    <row r="3" spans="1:14">
      <c r="A3" s="134" t="s">
        <v>77</v>
      </c>
      <c r="B3" s="137">
        <f>E3+H3</f>
        <v>15440768860</v>
      </c>
      <c r="C3" s="133">
        <f>IF(F3+I3='Total State Expenditure Summary'!B4,'Total State Expenditure Summary'!B4,"ERROR")</f>
        <v>14747521469</v>
      </c>
      <c r="D3" s="138">
        <f>C3-B3</f>
        <v>-693247391</v>
      </c>
      <c r="E3" s="147">
        <v>4682701982</v>
      </c>
      <c r="F3" s="57">
        <f>'Total State Expenditure Summary'!C4</f>
        <v>4283817494</v>
      </c>
      <c r="G3" s="151">
        <f>F3-E3</f>
        <v>-398884488</v>
      </c>
      <c r="H3" s="149">
        <v>10758066878</v>
      </c>
      <c r="I3" s="129">
        <f>'Total State Expenditure Summary'!D4</f>
        <v>10463703975</v>
      </c>
      <c r="J3" s="55">
        <f>I3-H3</f>
        <v>-294362903</v>
      </c>
      <c r="N3" s="515"/>
    </row>
    <row r="4" spans="1:14">
      <c r="A4" s="135" t="s">
        <v>11</v>
      </c>
      <c r="B4" s="137">
        <f t="shared" ref="B4:B54" si="0">E4+H4</f>
        <v>75025160</v>
      </c>
      <c r="C4" s="133">
        <f>IF(F4+I4='Total State Expenditure Summary'!B5,'Total State Expenditure Summary'!B5,"ERROR")</f>
        <v>80236191</v>
      </c>
      <c r="D4" s="138">
        <f t="shared" ref="D4:D54" si="1">C4-B4</f>
        <v>5211031</v>
      </c>
      <c r="E4" s="148">
        <v>4987070</v>
      </c>
      <c r="F4" s="57">
        <f>'Total State Expenditure Summary'!C5</f>
        <v>4222906</v>
      </c>
      <c r="G4" s="151">
        <f t="shared" ref="G4:G54" si="2">F4-E4</f>
        <v>-764164</v>
      </c>
      <c r="H4" s="148">
        <v>70038090</v>
      </c>
      <c r="I4" s="129">
        <f>'Total State Expenditure Summary'!D5</f>
        <v>76013285</v>
      </c>
      <c r="J4" s="55">
        <f t="shared" ref="J4:J54" si="3">I4-H4</f>
        <v>5975195</v>
      </c>
    </row>
    <row r="5" spans="1:14">
      <c r="A5" s="135" t="s">
        <v>12</v>
      </c>
      <c r="B5" s="137">
        <f t="shared" si="0"/>
        <v>37814867</v>
      </c>
      <c r="C5" s="133">
        <f>IF(F5+I5='Total State Expenditure Summary'!B6,'Total State Expenditure Summary'!B6,"ERROR")</f>
        <v>37603641</v>
      </c>
      <c r="D5" s="138">
        <f t="shared" si="1"/>
        <v>-211226</v>
      </c>
      <c r="E5" s="148">
        <v>35131707</v>
      </c>
      <c r="F5" s="57">
        <f>'Total State Expenditure Summary'!C6</f>
        <v>33448266</v>
      </c>
      <c r="G5" s="151">
        <f t="shared" si="2"/>
        <v>-1683441</v>
      </c>
      <c r="H5" s="148">
        <v>2683160</v>
      </c>
      <c r="I5" s="129">
        <f>'Total State Expenditure Summary'!D6</f>
        <v>4155375</v>
      </c>
      <c r="J5" s="55">
        <f t="shared" si="3"/>
        <v>1472215</v>
      </c>
    </row>
    <row r="6" spans="1:14">
      <c r="A6" s="135" t="s">
        <v>13</v>
      </c>
      <c r="B6" s="137">
        <f t="shared" si="0"/>
        <v>124139199</v>
      </c>
      <c r="C6" s="133">
        <f>IF(F6+I6='Total State Expenditure Summary'!B7,'Total State Expenditure Summary'!B7,"ERROR")</f>
        <v>123511938</v>
      </c>
      <c r="D6" s="138">
        <f t="shared" si="1"/>
        <v>-627261</v>
      </c>
      <c r="E6" s="148">
        <v>5441</v>
      </c>
      <c r="F6" s="57">
        <f>'Total State Expenditure Summary'!C7</f>
        <v>164729</v>
      </c>
      <c r="G6" s="151">
        <f t="shared" si="2"/>
        <v>159288</v>
      </c>
      <c r="H6" s="148">
        <v>124133758</v>
      </c>
      <c r="I6" s="129">
        <f>'Total State Expenditure Summary'!D7</f>
        <v>123347209</v>
      </c>
      <c r="J6" s="55">
        <f t="shared" si="3"/>
        <v>-786549</v>
      </c>
    </row>
    <row r="7" spans="1:14">
      <c r="A7" s="135" t="s">
        <v>14</v>
      </c>
      <c r="B7" s="137">
        <f t="shared" si="0"/>
        <v>117107604</v>
      </c>
      <c r="C7" s="133">
        <f>IF(F7+I7='Total State Expenditure Summary'!B8,'Total State Expenditure Summary'!B8,"ERROR")</f>
        <v>97950041</v>
      </c>
      <c r="D7" s="138">
        <f t="shared" si="1"/>
        <v>-19157563</v>
      </c>
      <c r="E7" s="148">
        <v>0</v>
      </c>
      <c r="F7" s="57">
        <f>'Total State Expenditure Summary'!C8</f>
        <v>0</v>
      </c>
      <c r="G7" s="151">
        <f t="shared" si="2"/>
        <v>0</v>
      </c>
      <c r="H7" s="148">
        <v>117107604</v>
      </c>
      <c r="I7" s="129">
        <f>'Total State Expenditure Summary'!D8</f>
        <v>97950041</v>
      </c>
      <c r="J7" s="55">
        <f t="shared" si="3"/>
        <v>-19157563</v>
      </c>
    </row>
    <row r="8" spans="1:14">
      <c r="A8" s="135" t="s">
        <v>15</v>
      </c>
      <c r="B8" s="137">
        <f t="shared" si="0"/>
        <v>3217214300</v>
      </c>
      <c r="C8" s="133">
        <f>IF(F8+I8='Total State Expenditure Summary'!B9,'Total State Expenditure Summary'!B9,"ERROR")</f>
        <v>2900029310</v>
      </c>
      <c r="D8" s="138">
        <f t="shared" si="1"/>
        <v>-317184990</v>
      </c>
      <c r="E8" s="148">
        <v>2086658601</v>
      </c>
      <c r="F8" s="57">
        <f>'Total State Expenditure Summary'!C9</f>
        <v>1818034667</v>
      </c>
      <c r="G8" s="151">
        <f t="shared" si="2"/>
        <v>-268623934</v>
      </c>
      <c r="H8" s="148">
        <v>1130555699</v>
      </c>
      <c r="I8" s="129">
        <f>'Total State Expenditure Summary'!D9</f>
        <v>1081994643</v>
      </c>
      <c r="J8" s="55">
        <f t="shared" si="3"/>
        <v>-48561056</v>
      </c>
    </row>
    <row r="9" spans="1:14">
      <c r="A9" s="135" t="s">
        <v>16</v>
      </c>
      <c r="B9" s="137">
        <f t="shared" si="0"/>
        <v>142034449</v>
      </c>
      <c r="C9" s="133">
        <f>IF(F9+I9='Total State Expenditure Summary'!B10,'Total State Expenditure Summary'!B10,"ERROR")</f>
        <v>129732536</v>
      </c>
      <c r="D9" s="138">
        <f t="shared" si="1"/>
        <v>-12301913</v>
      </c>
      <c r="E9" s="148">
        <v>3584229</v>
      </c>
      <c r="F9" s="57">
        <f>'Total State Expenditure Summary'!C10</f>
        <v>8016855</v>
      </c>
      <c r="G9" s="151">
        <f t="shared" si="2"/>
        <v>4432626</v>
      </c>
      <c r="H9" s="148">
        <v>138450220</v>
      </c>
      <c r="I9" s="129">
        <f>'Total State Expenditure Summary'!D10</f>
        <v>121715681</v>
      </c>
      <c r="J9" s="55">
        <f t="shared" si="3"/>
        <v>-16734539</v>
      </c>
    </row>
    <row r="10" spans="1:14">
      <c r="A10" s="135" t="s">
        <v>17</v>
      </c>
      <c r="B10" s="137">
        <f t="shared" si="0"/>
        <v>237083101</v>
      </c>
      <c r="C10" s="133">
        <f>IF(F10+I10='Total State Expenditure Summary'!B11,'Total State Expenditure Summary'!B11,"ERROR")</f>
        <v>225865592</v>
      </c>
      <c r="D10" s="138">
        <f t="shared" si="1"/>
        <v>-11217509</v>
      </c>
      <c r="E10" s="148">
        <v>93280814</v>
      </c>
      <c r="F10" s="57">
        <f>'Total State Expenditure Summary'!C11</f>
        <v>76249014</v>
      </c>
      <c r="G10" s="151">
        <f t="shared" si="2"/>
        <v>-17031800</v>
      </c>
      <c r="H10" s="148">
        <v>143802287</v>
      </c>
      <c r="I10" s="129">
        <f>'Total State Expenditure Summary'!D11</f>
        <v>149616578</v>
      </c>
      <c r="J10" s="55">
        <f t="shared" si="3"/>
        <v>5814291</v>
      </c>
    </row>
    <row r="11" spans="1:14">
      <c r="A11" s="135" t="s">
        <v>18</v>
      </c>
      <c r="B11" s="137">
        <f t="shared" si="0"/>
        <v>47712082</v>
      </c>
      <c r="C11" s="133">
        <f>IF(F11+I11='Total State Expenditure Summary'!B12,'Total State Expenditure Summary'!B12,"ERROR")</f>
        <v>59673154</v>
      </c>
      <c r="D11" s="138">
        <f t="shared" si="1"/>
        <v>11961072</v>
      </c>
      <c r="E11" s="148">
        <v>18163898</v>
      </c>
      <c r="F11" s="57">
        <f>'Total State Expenditure Summary'!C12</f>
        <v>17767391</v>
      </c>
      <c r="G11" s="151">
        <f t="shared" si="2"/>
        <v>-396507</v>
      </c>
      <c r="H11" s="148">
        <v>29548184</v>
      </c>
      <c r="I11" s="129">
        <f>'Total State Expenditure Summary'!D12</f>
        <v>41905763</v>
      </c>
      <c r="J11" s="55">
        <f t="shared" si="3"/>
        <v>12357579</v>
      </c>
    </row>
    <row r="12" spans="1:14">
      <c r="A12" s="135" t="s">
        <v>19</v>
      </c>
      <c r="B12" s="137">
        <f t="shared" si="0"/>
        <v>142367333</v>
      </c>
      <c r="C12" s="133">
        <f>IF(F12+I12='Total State Expenditure Summary'!B13,'Total State Expenditure Summary'!B13,"ERROR")</f>
        <v>96457447</v>
      </c>
      <c r="D12" s="138">
        <f t="shared" si="1"/>
        <v>-45909886</v>
      </c>
      <c r="E12" s="148">
        <v>53313570</v>
      </c>
      <c r="F12" s="57">
        <f>'Total State Expenditure Summary'!C13</f>
        <v>23323802</v>
      </c>
      <c r="G12" s="151">
        <f t="shared" si="2"/>
        <v>-29989768</v>
      </c>
      <c r="H12" s="148">
        <v>89053763</v>
      </c>
      <c r="I12" s="129">
        <f>'Total State Expenditure Summary'!D13</f>
        <v>73133645</v>
      </c>
      <c r="J12" s="55">
        <f t="shared" si="3"/>
        <v>-15920118</v>
      </c>
    </row>
    <row r="13" spans="1:14">
      <c r="A13" s="135" t="s">
        <v>20</v>
      </c>
      <c r="B13" s="137">
        <f t="shared" si="0"/>
        <v>406238491</v>
      </c>
      <c r="C13" s="133">
        <f>IF(F13+I13='Total State Expenditure Summary'!B14,'Total State Expenditure Summary'!B14,"ERROR")</f>
        <v>415489668</v>
      </c>
      <c r="D13" s="138">
        <f t="shared" si="1"/>
        <v>9251177</v>
      </c>
      <c r="E13" s="148">
        <v>142309328</v>
      </c>
      <c r="F13" s="57">
        <f>'Total State Expenditure Summary'!C14</f>
        <v>137480914</v>
      </c>
      <c r="G13" s="151">
        <f t="shared" si="2"/>
        <v>-4828414</v>
      </c>
      <c r="H13" s="148">
        <v>263929163</v>
      </c>
      <c r="I13" s="129">
        <f>'Total State Expenditure Summary'!D14</f>
        <v>278008754</v>
      </c>
      <c r="J13" s="55">
        <f t="shared" si="3"/>
        <v>14079591</v>
      </c>
    </row>
    <row r="14" spans="1:14">
      <c r="A14" s="135" t="s">
        <v>21</v>
      </c>
      <c r="B14" s="137">
        <f t="shared" si="0"/>
        <v>173368527</v>
      </c>
      <c r="C14" s="133">
        <f>IF(F14+I14='Total State Expenditure Summary'!B15,'Total State Expenditure Summary'!B15,"ERROR")</f>
        <v>173368527</v>
      </c>
      <c r="D14" s="138">
        <f t="shared" si="1"/>
        <v>0</v>
      </c>
      <c r="E14" s="148">
        <v>24990754</v>
      </c>
      <c r="F14" s="57">
        <f>'Total State Expenditure Summary'!C15</f>
        <v>25639076</v>
      </c>
      <c r="G14" s="151">
        <f t="shared" si="2"/>
        <v>648322</v>
      </c>
      <c r="H14" s="148">
        <v>148377773</v>
      </c>
      <c r="I14" s="129">
        <f>'Total State Expenditure Summary'!D15</f>
        <v>147729451</v>
      </c>
      <c r="J14" s="55">
        <f t="shared" si="3"/>
        <v>-648322</v>
      </c>
    </row>
    <row r="15" spans="1:14">
      <c r="A15" s="135" t="s">
        <v>22</v>
      </c>
      <c r="B15" s="137">
        <f t="shared" si="0"/>
        <v>235107059</v>
      </c>
      <c r="C15" s="133">
        <f>IF(F15+I15='Total State Expenditure Summary'!B16,'Total State Expenditure Summary'!B16,"ERROR")</f>
        <v>182845070</v>
      </c>
      <c r="D15" s="138">
        <f t="shared" si="1"/>
        <v>-52261989</v>
      </c>
      <c r="E15" s="148">
        <v>39480658</v>
      </c>
      <c r="F15" s="57">
        <f>'Total State Expenditure Summary'!C16</f>
        <v>32378660</v>
      </c>
      <c r="G15" s="151">
        <f t="shared" si="2"/>
        <v>-7101998</v>
      </c>
      <c r="H15" s="148">
        <v>195626401</v>
      </c>
      <c r="I15" s="129">
        <f>'Total State Expenditure Summary'!D16</f>
        <v>150466410</v>
      </c>
      <c r="J15" s="55">
        <f t="shared" si="3"/>
        <v>-45159991</v>
      </c>
    </row>
    <row r="16" spans="1:14">
      <c r="A16" s="135" t="s">
        <v>23</v>
      </c>
      <c r="B16" s="137">
        <f t="shared" si="0"/>
        <v>13025379</v>
      </c>
      <c r="C16" s="133">
        <f>IF(F16+I16='Total State Expenditure Summary'!B17,'Total State Expenditure Summary'!B17,"ERROR")</f>
        <v>13190161</v>
      </c>
      <c r="D16" s="138">
        <f t="shared" si="1"/>
        <v>164782</v>
      </c>
      <c r="E16" s="148">
        <v>5045438</v>
      </c>
      <c r="F16" s="57">
        <f>'Total State Expenditure Summary'!C17</f>
        <v>6739443</v>
      </c>
      <c r="G16" s="151">
        <f t="shared" si="2"/>
        <v>1694005</v>
      </c>
      <c r="H16" s="148">
        <v>7979941</v>
      </c>
      <c r="I16" s="129">
        <f>'Total State Expenditure Summary'!D17</f>
        <v>6450718</v>
      </c>
      <c r="J16" s="55">
        <f t="shared" si="3"/>
        <v>-1529223</v>
      </c>
    </row>
    <row r="17" spans="1:10">
      <c r="A17" s="135" t="s">
        <v>24</v>
      </c>
      <c r="B17" s="137">
        <f t="shared" si="0"/>
        <v>706202810</v>
      </c>
      <c r="C17" s="133">
        <f>IF(F17+I17='Total State Expenditure Summary'!B18,'Total State Expenditure Summary'!B18,"ERROR")</f>
        <v>600106048</v>
      </c>
      <c r="D17" s="138">
        <f t="shared" si="1"/>
        <v>-106096762</v>
      </c>
      <c r="E17" s="148">
        <v>38143840</v>
      </c>
      <c r="F17" s="57">
        <f>'Total State Expenditure Summary'!C18</f>
        <v>37782475</v>
      </c>
      <c r="G17" s="151">
        <f t="shared" si="2"/>
        <v>-361365</v>
      </c>
      <c r="H17" s="148">
        <v>668058970</v>
      </c>
      <c r="I17" s="129">
        <f>'Total State Expenditure Summary'!D18</f>
        <v>562323573</v>
      </c>
      <c r="J17" s="55">
        <f t="shared" si="3"/>
        <v>-105735397</v>
      </c>
    </row>
    <row r="18" spans="1:10">
      <c r="A18" s="135" t="s">
        <v>25</v>
      </c>
      <c r="B18" s="137">
        <f t="shared" si="0"/>
        <v>156354268</v>
      </c>
      <c r="C18" s="133">
        <f>IF(F18+I18='Total State Expenditure Summary'!B19,'Total State Expenditure Summary'!B19,"ERROR")</f>
        <v>121093891</v>
      </c>
      <c r="D18" s="138">
        <f t="shared" si="1"/>
        <v>-35260377</v>
      </c>
      <c r="E18" s="148">
        <v>0</v>
      </c>
      <c r="F18" s="57">
        <f>'Total State Expenditure Summary'!C19</f>
        <v>8601850</v>
      </c>
      <c r="G18" s="151">
        <f t="shared" si="2"/>
        <v>8601850</v>
      </c>
      <c r="H18" s="148">
        <v>156354268</v>
      </c>
      <c r="I18" s="129">
        <f>'Total State Expenditure Summary'!D19</f>
        <v>112492041</v>
      </c>
      <c r="J18" s="55">
        <f t="shared" si="3"/>
        <v>-43862227</v>
      </c>
    </row>
    <row r="19" spans="1:10">
      <c r="A19" s="135" t="s">
        <v>26</v>
      </c>
      <c r="B19" s="137">
        <f t="shared" si="0"/>
        <v>79823274</v>
      </c>
      <c r="C19" s="133">
        <f>IF(F19+I19='Total State Expenditure Summary'!B20,'Total State Expenditure Summary'!B20,"ERROR")</f>
        <v>99254782</v>
      </c>
      <c r="D19" s="138">
        <f t="shared" si="1"/>
        <v>19431508</v>
      </c>
      <c r="E19" s="148">
        <v>47495686</v>
      </c>
      <c r="F19" s="57">
        <f>'Total State Expenditure Summary'!C20</f>
        <v>63776462</v>
      </c>
      <c r="G19" s="151">
        <f t="shared" si="2"/>
        <v>16280776</v>
      </c>
      <c r="H19" s="148">
        <v>32327588</v>
      </c>
      <c r="I19" s="129">
        <f>'Total State Expenditure Summary'!D20</f>
        <v>35478320</v>
      </c>
      <c r="J19" s="55">
        <f t="shared" si="3"/>
        <v>3150732</v>
      </c>
    </row>
    <row r="20" spans="1:10">
      <c r="A20" s="135" t="s">
        <v>27</v>
      </c>
      <c r="B20" s="137">
        <f t="shared" si="0"/>
        <v>122877263</v>
      </c>
      <c r="C20" s="133">
        <f>IF(F20+I20='Total State Expenditure Summary'!B21,'Total State Expenditure Summary'!B21,"ERROR")</f>
        <v>97571913</v>
      </c>
      <c r="D20" s="138">
        <f t="shared" si="1"/>
        <v>-25305350</v>
      </c>
      <c r="E20" s="148">
        <v>45228889</v>
      </c>
      <c r="F20" s="57">
        <f>'Total State Expenditure Summary'!C21</f>
        <v>22737137</v>
      </c>
      <c r="G20" s="151">
        <f t="shared" si="2"/>
        <v>-22491752</v>
      </c>
      <c r="H20" s="148">
        <v>77648374</v>
      </c>
      <c r="I20" s="129">
        <f>'Total State Expenditure Summary'!D21</f>
        <v>74834776</v>
      </c>
      <c r="J20" s="55">
        <f t="shared" si="3"/>
        <v>-2813598</v>
      </c>
    </row>
    <row r="21" spans="1:10">
      <c r="A21" s="135" t="s">
        <v>28</v>
      </c>
      <c r="B21" s="137">
        <f t="shared" si="0"/>
        <v>91938927</v>
      </c>
      <c r="C21" s="133">
        <f>IF(F21+I21='Total State Expenditure Summary'!B22,'Total State Expenditure Summary'!B22,"ERROR")</f>
        <v>93144807</v>
      </c>
      <c r="D21" s="138">
        <f t="shared" si="1"/>
        <v>1205880</v>
      </c>
      <c r="E21" s="148">
        <v>56783929</v>
      </c>
      <c r="F21" s="57">
        <f>'Total State Expenditure Summary'!C22</f>
        <v>63265946</v>
      </c>
      <c r="G21" s="151">
        <f t="shared" si="2"/>
        <v>6482017</v>
      </c>
      <c r="H21" s="148">
        <v>35154998</v>
      </c>
      <c r="I21" s="129">
        <f>'Total State Expenditure Summary'!D22</f>
        <v>29878861</v>
      </c>
      <c r="J21" s="55">
        <f t="shared" si="3"/>
        <v>-5276137</v>
      </c>
    </row>
    <row r="22" spans="1:10">
      <c r="A22" s="135" t="s">
        <v>29</v>
      </c>
      <c r="B22" s="137">
        <f t="shared" si="0"/>
        <v>64244589</v>
      </c>
      <c r="C22" s="133">
        <f>IF(F22+I22='Total State Expenditure Summary'!B23,'Total State Expenditure Summary'!B23,"ERROR")</f>
        <v>75892244</v>
      </c>
      <c r="D22" s="138">
        <f t="shared" si="1"/>
        <v>11647655</v>
      </c>
      <c r="E22" s="148">
        <v>0</v>
      </c>
      <c r="F22" s="57">
        <f>'Total State Expenditure Summary'!C23</f>
        <v>3240398</v>
      </c>
      <c r="G22" s="151">
        <f t="shared" si="2"/>
        <v>3240398</v>
      </c>
      <c r="H22" s="148">
        <v>64244589</v>
      </c>
      <c r="I22" s="129">
        <f>'Total State Expenditure Summary'!D23</f>
        <v>72651846</v>
      </c>
      <c r="J22" s="55">
        <f t="shared" si="3"/>
        <v>8407257</v>
      </c>
    </row>
    <row r="23" spans="1:10">
      <c r="A23" s="135" t="s">
        <v>30</v>
      </c>
      <c r="B23" s="137">
        <f t="shared" si="0"/>
        <v>48165755</v>
      </c>
      <c r="C23" s="133">
        <f>IF(F23+I23='Total State Expenditure Summary'!B24,'Total State Expenditure Summary'!B24,"ERROR")</f>
        <v>40296038</v>
      </c>
      <c r="D23" s="138">
        <f t="shared" si="1"/>
        <v>-7869717</v>
      </c>
      <c r="E23" s="148">
        <v>41344226</v>
      </c>
      <c r="F23" s="57">
        <f>'Total State Expenditure Summary'!C24</f>
        <v>33770012</v>
      </c>
      <c r="G23" s="151">
        <f t="shared" si="2"/>
        <v>-7574214</v>
      </c>
      <c r="H23" s="148">
        <v>6821529</v>
      </c>
      <c r="I23" s="129">
        <f>'Total State Expenditure Summary'!D24</f>
        <v>6526026</v>
      </c>
      <c r="J23" s="55">
        <f t="shared" si="3"/>
        <v>-295503</v>
      </c>
    </row>
    <row r="24" spans="1:10">
      <c r="A24" s="135" t="s">
        <v>31</v>
      </c>
      <c r="B24" s="137">
        <f t="shared" si="0"/>
        <v>234402738</v>
      </c>
      <c r="C24" s="133">
        <f>IF(F24+I24='Total State Expenditure Summary'!B25,'Total State Expenditure Summary'!B25,"ERROR")</f>
        <v>320395204</v>
      </c>
      <c r="D24" s="138">
        <f t="shared" si="1"/>
        <v>85992466</v>
      </c>
      <c r="E24" s="148">
        <v>7265184</v>
      </c>
      <c r="F24" s="57">
        <f>'Total State Expenditure Summary'!C25</f>
        <v>51004231</v>
      </c>
      <c r="G24" s="151">
        <f t="shared" si="2"/>
        <v>43739047</v>
      </c>
      <c r="H24" s="148">
        <v>227137554</v>
      </c>
      <c r="I24" s="129">
        <f>'Total State Expenditure Summary'!D25</f>
        <v>269390973</v>
      </c>
      <c r="J24" s="55">
        <f t="shared" si="3"/>
        <v>42253419</v>
      </c>
    </row>
    <row r="25" spans="1:10">
      <c r="A25" s="135" t="s">
        <v>32</v>
      </c>
      <c r="B25" s="137">
        <f t="shared" si="0"/>
        <v>677527226</v>
      </c>
      <c r="C25" s="133">
        <f>IF(F25+I25='Total State Expenditure Summary'!B26,'Total State Expenditure Summary'!B26,"ERROR")</f>
        <v>667525811</v>
      </c>
      <c r="D25" s="138">
        <f t="shared" si="1"/>
        <v>-10001415</v>
      </c>
      <c r="E25" s="148">
        <v>327505556</v>
      </c>
      <c r="F25" s="57">
        <f>'Total State Expenditure Summary'!C26</f>
        <v>345478260</v>
      </c>
      <c r="G25" s="151">
        <f t="shared" si="2"/>
        <v>17972704</v>
      </c>
      <c r="H25" s="148">
        <v>350021670</v>
      </c>
      <c r="I25" s="129">
        <f>'Total State Expenditure Summary'!D26</f>
        <v>322047551</v>
      </c>
      <c r="J25" s="55">
        <f t="shared" si="3"/>
        <v>-27974119</v>
      </c>
    </row>
    <row r="26" spans="1:10">
      <c r="A26" s="135" t="s">
        <v>33</v>
      </c>
      <c r="B26" s="137">
        <f t="shared" si="0"/>
        <v>711509889</v>
      </c>
      <c r="C26" s="133">
        <f>IF(F26+I26='Total State Expenditure Summary'!B27,'Total State Expenditure Summary'!B27,"ERROR")</f>
        <v>699138313</v>
      </c>
      <c r="D26" s="138">
        <f t="shared" si="1"/>
        <v>-12371576</v>
      </c>
      <c r="E26" s="148">
        <v>92867719</v>
      </c>
      <c r="F26" s="57">
        <f>'Total State Expenditure Summary'!C27</f>
        <v>51674599</v>
      </c>
      <c r="G26" s="151">
        <f t="shared" si="2"/>
        <v>-41193120</v>
      </c>
      <c r="H26" s="148">
        <v>618642170</v>
      </c>
      <c r="I26" s="129">
        <f>'Total State Expenditure Summary'!D27</f>
        <v>647463714</v>
      </c>
      <c r="J26" s="55">
        <f t="shared" si="3"/>
        <v>28821544</v>
      </c>
    </row>
    <row r="27" spans="1:10">
      <c r="A27" s="135" t="s">
        <v>34</v>
      </c>
      <c r="B27" s="137">
        <f t="shared" si="0"/>
        <v>233459387</v>
      </c>
      <c r="C27" s="133">
        <f>IF(F27+I27='Total State Expenditure Summary'!B28,'Total State Expenditure Summary'!B28,"ERROR")</f>
        <v>238511244</v>
      </c>
      <c r="D27" s="138">
        <f t="shared" si="1"/>
        <v>5051857</v>
      </c>
      <c r="E27" s="148">
        <v>52828138</v>
      </c>
      <c r="F27" s="57">
        <f>'Total State Expenditure Summary'!C28</f>
        <v>37347110</v>
      </c>
      <c r="G27" s="151">
        <f t="shared" si="2"/>
        <v>-15481028</v>
      </c>
      <c r="H27" s="148">
        <v>180631249</v>
      </c>
      <c r="I27" s="129">
        <f>'Total State Expenditure Summary'!D28</f>
        <v>201164134</v>
      </c>
      <c r="J27" s="55">
        <f t="shared" si="3"/>
        <v>20532885</v>
      </c>
    </row>
    <row r="28" spans="1:10">
      <c r="A28" s="135" t="s">
        <v>35</v>
      </c>
      <c r="B28" s="137">
        <f t="shared" si="0"/>
        <v>21724308</v>
      </c>
      <c r="C28" s="133">
        <f>IF(F28+I28='Total State Expenditure Summary'!B29,'Total State Expenditure Summary'!B29,"ERROR")</f>
        <v>21724308</v>
      </c>
      <c r="D28" s="138">
        <f t="shared" si="1"/>
        <v>0</v>
      </c>
      <c r="E28" s="148">
        <v>8009503</v>
      </c>
      <c r="F28" s="57">
        <f>'Total State Expenditure Summary'!C29</f>
        <v>7626883</v>
      </c>
      <c r="G28" s="151">
        <f t="shared" si="2"/>
        <v>-382620</v>
      </c>
      <c r="H28" s="148">
        <v>13714805</v>
      </c>
      <c r="I28" s="129">
        <f>'Total State Expenditure Summary'!D29</f>
        <v>14097425</v>
      </c>
      <c r="J28" s="55">
        <f t="shared" si="3"/>
        <v>382620</v>
      </c>
    </row>
    <row r="29" spans="1:10">
      <c r="A29" s="135" t="s">
        <v>36</v>
      </c>
      <c r="B29" s="137">
        <f t="shared" si="0"/>
        <v>132929242</v>
      </c>
      <c r="C29" s="133">
        <f>IF(F29+I29='Total State Expenditure Summary'!B30,'Total State Expenditure Summary'!B30,"ERROR")</f>
        <v>187786305</v>
      </c>
      <c r="D29" s="138">
        <f t="shared" si="1"/>
        <v>54857063</v>
      </c>
      <c r="E29" s="148">
        <v>56472819</v>
      </c>
      <c r="F29" s="57">
        <f>'Total State Expenditure Summary'!C30</f>
        <v>90659697</v>
      </c>
      <c r="G29" s="151">
        <f t="shared" si="2"/>
        <v>34186878</v>
      </c>
      <c r="H29" s="148">
        <v>76456423</v>
      </c>
      <c r="I29" s="129">
        <f>'Total State Expenditure Summary'!D30</f>
        <v>97126608</v>
      </c>
      <c r="J29" s="55">
        <f t="shared" si="3"/>
        <v>20670185</v>
      </c>
    </row>
    <row r="30" spans="1:10">
      <c r="A30" s="135" t="s">
        <v>37</v>
      </c>
      <c r="B30" s="137">
        <f t="shared" si="0"/>
        <v>14415922</v>
      </c>
      <c r="C30" s="133">
        <f>IF(F30+I30='Total State Expenditure Summary'!B31,'Total State Expenditure Summary'!B31,"ERROR")</f>
        <v>15251525</v>
      </c>
      <c r="D30" s="138">
        <f t="shared" si="1"/>
        <v>835603</v>
      </c>
      <c r="E30" s="148">
        <v>1313990</v>
      </c>
      <c r="F30" s="57">
        <f>'Total State Expenditure Summary'!C31</f>
        <v>1313990</v>
      </c>
      <c r="G30" s="151">
        <f t="shared" si="2"/>
        <v>0</v>
      </c>
      <c r="H30" s="148">
        <v>13101932</v>
      </c>
      <c r="I30" s="129">
        <f>'Total State Expenditure Summary'!D31</f>
        <v>13937535</v>
      </c>
      <c r="J30" s="55">
        <f t="shared" si="3"/>
        <v>835603</v>
      </c>
    </row>
    <row r="31" spans="1:10">
      <c r="A31" s="135" t="s">
        <v>38</v>
      </c>
      <c r="B31" s="137">
        <f t="shared" si="0"/>
        <v>58787369</v>
      </c>
      <c r="C31" s="133">
        <f>IF(F31+I31='Total State Expenditure Summary'!B32,'Total State Expenditure Summary'!B32,"ERROR")</f>
        <v>52018809</v>
      </c>
      <c r="D31" s="138">
        <f t="shared" si="1"/>
        <v>-6768560</v>
      </c>
      <c r="E31" s="148">
        <v>9376027</v>
      </c>
      <c r="F31" s="57">
        <f>'Total State Expenditure Summary'!C32</f>
        <v>8313001</v>
      </c>
      <c r="G31" s="151">
        <f t="shared" si="2"/>
        <v>-1063026</v>
      </c>
      <c r="H31" s="148">
        <v>49411342</v>
      </c>
      <c r="I31" s="129">
        <f>'Total State Expenditure Summary'!D32</f>
        <v>43705808</v>
      </c>
      <c r="J31" s="55">
        <f t="shared" si="3"/>
        <v>-5705534</v>
      </c>
    </row>
    <row r="32" spans="1:10">
      <c r="A32" s="135" t="s">
        <v>39</v>
      </c>
      <c r="B32" s="137">
        <f t="shared" si="0"/>
        <v>63225403</v>
      </c>
      <c r="C32" s="133">
        <f>IF(F32+I32='Total State Expenditure Summary'!B33,'Total State Expenditure Summary'!B33,"ERROR")</f>
        <v>49220384</v>
      </c>
      <c r="D32" s="138">
        <f t="shared" si="1"/>
        <v>-14005019</v>
      </c>
      <c r="E32" s="148">
        <v>21118595</v>
      </c>
      <c r="F32" s="57">
        <f>'Total State Expenditure Summary'!C33</f>
        <v>21977583</v>
      </c>
      <c r="G32" s="151">
        <f t="shared" si="2"/>
        <v>858988</v>
      </c>
      <c r="H32" s="148">
        <v>42106808</v>
      </c>
      <c r="I32" s="129">
        <f>'Total State Expenditure Summary'!D33</f>
        <v>27242801</v>
      </c>
      <c r="J32" s="55">
        <f t="shared" si="3"/>
        <v>-14864007</v>
      </c>
    </row>
    <row r="33" spans="1:10">
      <c r="A33" s="135" t="s">
        <v>40</v>
      </c>
      <c r="B33" s="137">
        <f t="shared" si="0"/>
        <v>37865410</v>
      </c>
      <c r="C33" s="133">
        <f>IF(F33+I33='Total State Expenditure Summary'!B34,'Total State Expenditure Summary'!B34,"ERROR")</f>
        <v>36385974</v>
      </c>
      <c r="D33" s="138">
        <f t="shared" si="1"/>
        <v>-1479436</v>
      </c>
      <c r="E33" s="148">
        <v>18547663</v>
      </c>
      <c r="F33" s="57">
        <f>'Total State Expenditure Summary'!C34</f>
        <v>18908425</v>
      </c>
      <c r="G33" s="151">
        <f t="shared" si="2"/>
        <v>360762</v>
      </c>
      <c r="H33" s="148">
        <v>19317747</v>
      </c>
      <c r="I33" s="129">
        <f>'Total State Expenditure Summary'!D34</f>
        <v>17477549</v>
      </c>
      <c r="J33" s="55">
        <f t="shared" si="3"/>
        <v>-1840198</v>
      </c>
    </row>
    <row r="34" spans="1:10">
      <c r="A34" s="135" t="s">
        <v>41</v>
      </c>
      <c r="B34" s="137">
        <f t="shared" si="0"/>
        <v>880351980</v>
      </c>
      <c r="C34" s="133">
        <f>IF(F34+I34='Total State Expenditure Summary'!B35,'Total State Expenditure Summary'!B35,"ERROR")</f>
        <v>779491464</v>
      </c>
      <c r="D34" s="138">
        <f t="shared" si="1"/>
        <v>-100860516</v>
      </c>
      <c r="E34" s="148">
        <v>140039140</v>
      </c>
      <c r="F34" s="57">
        <f>'Total State Expenditure Summary'!C35</f>
        <v>113078544</v>
      </c>
      <c r="G34" s="151">
        <f t="shared" si="2"/>
        <v>-26960596</v>
      </c>
      <c r="H34" s="148">
        <v>740312840</v>
      </c>
      <c r="I34" s="129">
        <f>'Total State Expenditure Summary'!D35</f>
        <v>666412920</v>
      </c>
      <c r="J34" s="55">
        <f t="shared" si="3"/>
        <v>-73899920</v>
      </c>
    </row>
    <row r="35" spans="1:10">
      <c r="A35" s="135" t="s">
        <v>42</v>
      </c>
      <c r="B35" s="137">
        <f t="shared" si="0"/>
        <v>90295966</v>
      </c>
      <c r="C35" s="133">
        <f>IF(F35+I35='Total State Expenditure Summary'!B36,'Total State Expenditure Summary'!B36,"ERROR")</f>
        <v>100090026</v>
      </c>
      <c r="D35" s="138">
        <f t="shared" si="1"/>
        <v>9794060</v>
      </c>
      <c r="E35" s="148">
        <v>284641</v>
      </c>
      <c r="F35" s="57">
        <f>'Total State Expenditure Summary'!C36</f>
        <v>67419</v>
      </c>
      <c r="G35" s="151">
        <f t="shared" si="2"/>
        <v>-217222</v>
      </c>
      <c r="H35" s="148">
        <v>90011325</v>
      </c>
      <c r="I35" s="129">
        <f>'Total State Expenditure Summary'!D36</f>
        <v>100022607</v>
      </c>
      <c r="J35" s="55">
        <f t="shared" si="3"/>
        <v>10011282</v>
      </c>
    </row>
    <row r="36" spans="1:10">
      <c r="A36" s="135" t="s">
        <v>43</v>
      </c>
      <c r="B36" s="137">
        <f t="shared" si="0"/>
        <v>2708919151</v>
      </c>
      <c r="C36" s="133">
        <f>IF(F36+I36='Total State Expenditure Summary'!B37,'Total State Expenditure Summary'!B37,"ERROR")</f>
        <v>2735773023</v>
      </c>
      <c r="D36" s="138">
        <f t="shared" si="1"/>
        <v>26853872</v>
      </c>
      <c r="E36" s="148">
        <v>494109590</v>
      </c>
      <c r="F36" s="57">
        <f>'Total State Expenditure Summary'!C37</f>
        <v>504473815</v>
      </c>
      <c r="G36" s="151">
        <f t="shared" si="2"/>
        <v>10364225</v>
      </c>
      <c r="H36" s="148">
        <v>2214809561</v>
      </c>
      <c r="I36" s="129">
        <f>'Total State Expenditure Summary'!D37</f>
        <v>2231299208</v>
      </c>
      <c r="J36" s="55">
        <f t="shared" si="3"/>
        <v>16489647</v>
      </c>
    </row>
    <row r="37" spans="1:10">
      <c r="A37" s="135" t="s">
        <v>44</v>
      </c>
      <c r="B37" s="137">
        <f t="shared" si="0"/>
        <v>314570006</v>
      </c>
      <c r="C37" s="133">
        <f>IF(F37+I37='Total State Expenditure Summary'!B38,'Total State Expenditure Summary'!B38,"ERROR")</f>
        <v>267174333</v>
      </c>
      <c r="D37" s="138">
        <f t="shared" si="1"/>
        <v>-47395673</v>
      </c>
      <c r="E37" s="148">
        <v>0</v>
      </c>
      <c r="F37" s="57">
        <f>'Total State Expenditure Summary'!C38</f>
        <v>0</v>
      </c>
      <c r="G37" s="151">
        <f t="shared" si="2"/>
        <v>0</v>
      </c>
      <c r="H37" s="148">
        <v>314570006</v>
      </c>
      <c r="I37" s="129">
        <f>'Total State Expenditure Summary'!D38</f>
        <v>267174333</v>
      </c>
      <c r="J37" s="55">
        <f t="shared" si="3"/>
        <v>-47395673</v>
      </c>
    </row>
    <row r="38" spans="1:10">
      <c r="A38" s="135" t="s">
        <v>45</v>
      </c>
      <c r="B38" s="137">
        <f t="shared" si="0"/>
        <v>9069286</v>
      </c>
      <c r="C38" s="133">
        <f>IF(F38+I38='Total State Expenditure Summary'!B39,'Total State Expenditure Summary'!B39,"ERROR")</f>
        <v>9069286</v>
      </c>
      <c r="D38" s="138">
        <f t="shared" si="1"/>
        <v>0</v>
      </c>
      <c r="E38" s="148">
        <v>7897855</v>
      </c>
      <c r="F38" s="57">
        <f>'Total State Expenditure Summary'!C39</f>
        <v>6820494</v>
      </c>
      <c r="G38" s="151">
        <f t="shared" si="2"/>
        <v>-1077361</v>
      </c>
      <c r="H38" s="148">
        <v>1171431</v>
      </c>
      <c r="I38" s="129">
        <f>'Total State Expenditure Summary'!D39</f>
        <v>2248792</v>
      </c>
      <c r="J38" s="55">
        <f t="shared" si="3"/>
        <v>1077361</v>
      </c>
    </row>
    <row r="39" spans="1:10">
      <c r="A39" s="135" t="s">
        <v>46</v>
      </c>
      <c r="B39" s="137">
        <f t="shared" si="0"/>
        <v>469426142</v>
      </c>
      <c r="C39" s="133">
        <f>IF(F39+I39='Total State Expenditure Summary'!B40,'Total State Expenditure Summary'!B40,"ERROR")</f>
        <v>424021881</v>
      </c>
      <c r="D39" s="138">
        <f t="shared" si="1"/>
        <v>-45404261</v>
      </c>
      <c r="E39" s="148">
        <v>138792874</v>
      </c>
      <c r="F39" s="57">
        <f>'Total State Expenditure Summary'!C40</f>
        <v>144751711</v>
      </c>
      <c r="G39" s="151">
        <f t="shared" si="2"/>
        <v>5958837</v>
      </c>
      <c r="H39" s="148">
        <v>330633268</v>
      </c>
      <c r="I39" s="129">
        <f>'Total State Expenditure Summary'!D40</f>
        <v>279270170</v>
      </c>
      <c r="J39" s="55">
        <f t="shared" si="3"/>
        <v>-51363098</v>
      </c>
    </row>
    <row r="40" spans="1:10">
      <c r="A40" s="135" t="s">
        <v>47</v>
      </c>
      <c r="B40" s="137">
        <f t="shared" si="0"/>
        <v>60119714</v>
      </c>
      <c r="C40" s="133">
        <f>IF(F40+I40='Total State Expenditure Summary'!B41,'Total State Expenditure Summary'!B41,"ERROR")</f>
        <v>60119714</v>
      </c>
      <c r="D40" s="138">
        <f t="shared" si="1"/>
        <v>0</v>
      </c>
      <c r="E40" s="148">
        <v>33988612</v>
      </c>
      <c r="F40" s="57">
        <f>'Total State Expenditure Summary'!C41</f>
        <v>35715429</v>
      </c>
      <c r="G40" s="151">
        <f t="shared" si="2"/>
        <v>1726817</v>
      </c>
      <c r="H40" s="148">
        <v>26131102</v>
      </c>
      <c r="I40" s="129">
        <f>'Total State Expenditure Summary'!D41</f>
        <v>24404285</v>
      </c>
      <c r="J40" s="55">
        <f t="shared" si="3"/>
        <v>-1726817</v>
      </c>
    </row>
    <row r="41" spans="1:10">
      <c r="A41" s="135" t="s">
        <v>48</v>
      </c>
      <c r="B41" s="137">
        <f t="shared" si="0"/>
        <v>167450501</v>
      </c>
      <c r="C41" s="133">
        <f>IF(F41+I41='Total State Expenditure Summary'!B42,'Total State Expenditure Summary'!B42,"ERROR")</f>
        <v>163416589</v>
      </c>
      <c r="D41" s="138">
        <f t="shared" si="1"/>
        <v>-4033912</v>
      </c>
      <c r="E41" s="148">
        <v>96847839</v>
      </c>
      <c r="F41" s="57">
        <f>'Total State Expenditure Summary'!C42</f>
        <v>76908141</v>
      </c>
      <c r="G41" s="151">
        <f t="shared" si="2"/>
        <v>-19939698</v>
      </c>
      <c r="H41" s="148">
        <v>70602662</v>
      </c>
      <c r="I41" s="129">
        <f>'Total State Expenditure Summary'!D42</f>
        <v>86508448</v>
      </c>
      <c r="J41" s="55">
        <f t="shared" si="3"/>
        <v>15905786</v>
      </c>
    </row>
    <row r="42" spans="1:10">
      <c r="A42" s="135" t="s">
        <v>49</v>
      </c>
      <c r="B42" s="137">
        <f t="shared" si="0"/>
        <v>417946379</v>
      </c>
      <c r="C42" s="133">
        <f>IF(F42+I42='Total State Expenditure Summary'!B43,'Total State Expenditure Summary'!B43,"ERROR")</f>
        <v>408070106</v>
      </c>
      <c r="D42" s="138">
        <f t="shared" si="1"/>
        <v>-9876273</v>
      </c>
      <c r="E42" s="148">
        <v>30937034</v>
      </c>
      <c r="F42" s="57">
        <f>'Total State Expenditure Summary'!C43</f>
        <v>48370691</v>
      </c>
      <c r="G42" s="151">
        <f t="shared" si="2"/>
        <v>17433657</v>
      </c>
      <c r="H42" s="148">
        <v>387009345</v>
      </c>
      <c r="I42" s="129">
        <f>'Total State Expenditure Summary'!D43</f>
        <v>359699415</v>
      </c>
      <c r="J42" s="55">
        <f t="shared" si="3"/>
        <v>-27309930</v>
      </c>
    </row>
    <row r="43" spans="1:10">
      <c r="A43" s="135" t="s">
        <v>50</v>
      </c>
      <c r="B43" s="137">
        <f t="shared" si="0"/>
        <v>64564151</v>
      </c>
      <c r="C43" s="133">
        <f>IF(F43+I43='Total State Expenditure Summary'!B44,'Total State Expenditure Summary'!B44,"ERROR")</f>
        <v>66417324</v>
      </c>
      <c r="D43" s="138">
        <f t="shared" si="1"/>
        <v>1853173</v>
      </c>
      <c r="E43" s="148">
        <v>1376232</v>
      </c>
      <c r="F43" s="57">
        <f>'Total State Expenditure Summary'!C44</f>
        <v>1366194</v>
      </c>
      <c r="G43" s="151">
        <f t="shared" si="2"/>
        <v>-10038</v>
      </c>
      <c r="H43" s="148">
        <v>63187919</v>
      </c>
      <c r="I43" s="129">
        <f>'Total State Expenditure Summary'!D44</f>
        <v>65051130</v>
      </c>
      <c r="J43" s="55">
        <f t="shared" si="3"/>
        <v>1863211</v>
      </c>
    </row>
    <row r="44" spans="1:10">
      <c r="A44" s="135" t="s">
        <v>51</v>
      </c>
      <c r="B44" s="137">
        <f t="shared" si="0"/>
        <v>132522472</v>
      </c>
      <c r="C44" s="133">
        <f>IF(F44+I44='Total State Expenditure Summary'!B45,'Total State Expenditure Summary'!B45,"ERROR")</f>
        <v>53354559</v>
      </c>
      <c r="D44" s="138">
        <f t="shared" si="1"/>
        <v>-79167913</v>
      </c>
      <c r="E44" s="148">
        <v>1240194</v>
      </c>
      <c r="F44" s="57">
        <f>'Total State Expenditure Summary'!C45</f>
        <v>1184976</v>
      </c>
      <c r="G44" s="151">
        <f t="shared" si="2"/>
        <v>-55218</v>
      </c>
      <c r="H44" s="148">
        <v>131282278</v>
      </c>
      <c r="I44" s="129">
        <f>'Total State Expenditure Summary'!D45</f>
        <v>52169583</v>
      </c>
      <c r="J44" s="55">
        <f t="shared" si="3"/>
        <v>-79112695</v>
      </c>
    </row>
    <row r="45" spans="1:10">
      <c r="A45" s="135" t="s">
        <v>52</v>
      </c>
      <c r="B45" s="137">
        <f t="shared" si="0"/>
        <v>8540000</v>
      </c>
      <c r="C45" s="133">
        <f>IF(F45+I45='Total State Expenditure Summary'!B46,'Total State Expenditure Summary'!B46,"ERROR")</f>
        <v>8540000</v>
      </c>
      <c r="D45" s="138">
        <f t="shared" si="1"/>
        <v>0</v>
      </c>
      <c r="E45" s="148">
        <v>6015753</v>
      </c>
      <c r="F45" s="57">
        <f>'Total State Expenditure Summary'!C46</f>
        <v>6283512</v>
      </c>
      <c r="G45" s="151">
        <f t="shared" si="2"/>
        <v>267759</v>
      </c>
      <c r="H45" s="148">
        <v>2524247</v>
      </c>
      <c r="I45" s="129">
        <f>'Total State Expenditure Summary'!D46</f>
        <v>2256488</v>
      </c>
      <c r="J45" s="55">
        <f t="shared" si="3"/>
        <v>-267759</v>
      </c>
    </row>
    <row r="46" spans="1:10">
      <c r="A46" s="135" t="s">
        <v>53</v>
      </c>
      <c r="B46" s="137">
        <f t="shared" si="0"/>
        <v>145301840</v>
      </c>
      <c r="C46" s="133">
        <f>IF(F46+I46='Total State Expenditure Summary'!B47,'Total State Expenditure Summary'!B47,"ERROR")</f>
        <v>123990435</v>
      </c>
      <c r="D46" s="138">
        <f t="shared" si="1"/>
        <v>-21311405</v>
      </c>
      <c r="E46" s="148">
        <v>22066417</v>
      </c>
      <c r="F46" s="57">
        <f>'Total State Expenditure Summary'!C47</f>
        <v>14916056</v>
      </c>
      <c r="G46" s="151">
        <f t="shared" si="2"/>
        <v>-7150361</v>
      </c>
      <c r="H46" s="148">
        <v>123235423</v>
      </c>
      <c r="I46" s="129">
        <f>'Total State Expenditure Summary'!D47</f>
        <v>109074379</v>
      </c>
      <c r="J46" s="55">
        <f t="shared" si="3"/>
        <v>-14161044</v>
      </c>
    </row>
    <row r="47" spans="1:10">
      <c r="A47" s="135" t="s">
        <v>54</v>
      </c>
      <c r="B47" s="137">
        <f t="shared" si="0"/>
        <v>260434799</v>
      </c>
      <c r="C47" s="133">
        <f>IF(F47+I47='Total State Expenditure Summary'!B48,'Total State Expenditure Summary'!B48,"ERROR")</f>
        <v>438056347</v>
      </c>
      <c r="D47" s="138">
        <f t="shared" si="1"/>
        <v>177621548</v>
      </c>
      <c r="E47" s="148">
        <v>62866243</v>
      </c>
      <c r="F47" s="57">
        <f>'Total State Expenditure Summary'!C48</f>
        <v>62884868</v>
      </c>
      <c r="G47" s="151">
        <f t="shared" si="2"/>
        <v>18625</v>
      </c>
      <c r="H47" s="148">
        <v>197568556</v>
      </c>
      <c r="I47" s="129">
        <f>'Total State Expenditure Summary'!D48</f>
        <v>375171479</v>
      </c>
      <c r="J47" s="55">
        <f t="shared" si="3"/>
        <v>177602923</v>
      </c>
    </row>
    <row r="48" spans="1:10">
      <c r="A48" s="135" t="s">
        <v>55</v>
      </c>
      <c r="B48" s="137">
        <f t="shared" si="0"/>
        <v>30375498</v>
      </c>
      <c r="C48" s="133">
        <f>IF(F48+I48='Total State Expenditure Summary'!B49,'Total State Expenditure Summary'!B49,"ERROR")</f>
        <v>24908485</v>
      </c>
      <c r="D48" s="138">
        <f t="shared" si="1"/>
        <v>-5467013</v>
      </c>
      <c r="E48" s="148">
        <v>4249108</v>
      </c>
      <c r="F48" s="57">
        <f>'Total State Expenditure Summary'!C49</f>
        <v>3010687</v>
      </c>
      <c r="G48" s="151">
        <f t="shared" si="2"/>
        <v>-1238421</v>
      </c>
      <c r="H48" s="148">
        <v>26126390</v>
      </c>
      <c r="I48" s="129">
        <f>'Total State Expenditure Summary'!D49</f>
        <v>21897798</v>
      </c>
      <c r="J48" s="55">
        <f t="shared" si="3"/>
        <v>-4228592</v>
      </c>
    </row>
    <row r="49" spans="1:10">
      <c r="A49" s="135" t="s">
        <v>56</v>
      </c>
      <c r="B49" s="137">
        <f t="shared" si="0"/>
        <v>39648039</v>
      </c>
      <c r="C49" s="133">
        <f>IF(F49+I49='Total State Expenditure Summary'!B50,'Total State Expenditure Summary'!B50,"ERROR")</f>
        <v>34676114</v>
      </c>
      <c r="D49" s="138">
        <f t="shared" si="1"/>
        <v>-4971925</v>
      </c>
      <c r="E49" s="148">
        <v>20106643</v>
      </c>
      <c r="F49" s="57">
        <f>'Total State Expenditure Summary'!C50</f>
        <v>17878602</v>
      </c>
      <c r="G49" s="151">
        <f t="shared" si="2"/>
        <v>-2228041</v>
      </c>
      <c r="H49" s="148">
        <v>19541396</v>
      </c>
      <c r="I49" s="129">
        <f>'Total State Expenditure Summary'!D50</f>
        <v>16797512</v>
      </c>
      <c r="J49" s="55">
        <f t="shared" si="3"/>
        <v>-2743884</v>
      </c>
    </row>
    <row r="50" spans="1:10">
      <c r="A50" s="135" t="s">
        <v>57</v>
      </c>
      <c r="B50" s="137">
        <f t="shared" si="0"/>
        <v>141465586</v>
      </c>
      <c r="C50" s="133">
        <f>IF(F50+I50='Total State Expenditure Summary'!B51,'Total State Expenditure Summary'!B51,"ERROR")</f>
        <v>156482221</v>
      </c>
      <c r="D50" s="138">
        <f t="shared" si="1"/>
        <v>15016635</v>
      </c>
      <c r="E50" s="148">
        <v>49369483</v>
      </c>
      <c r="F50" s="57">
        <f>'Total State Expenditure Summary'!C51</f>
        <v>57744692</v>
      </c>
      <c r="G50" s="151">
        <f t="shared" si="2"/>
        <v>8375209</v>
      </c>
      <c r="H50" s="148">
        <v>92096103</v>
      </c>
      <c r="I50" s="129">
        <f>'Total State Expenditure Summary'!D51</f>
        <v>98737529</v>
      </c>
      <c r="J50" s="55">
        <f t="shared" si="3"/>
        <v>6641426</v>
      </c>
    </row>
    <row r="51" spans="1:10">
      <c r="A51" s="135" t="s">
        <v>58</v>
      </c>
      <c r="B51" s="137">
        <f t="shared" si="0"/>
        <v>754060580</v>
      </c>
      <c r="C51" s="133">
        <f>IF(F51+I51='Total State Expenditure Summary'!B52,'Total State Expenditure Summary'!B52,"ERROR")</f>
        <v>644211547</v>
      </c>
      <c r="D51" s="138">
        <f t="shared" si="1"/>
        <v>-109849033</v>
      </c>
      <c r="E51" s="148">
        <v>97948805</v>
      </c>
      <c r="F51" s="57">
        <f>'Total State Expenditure Summary'!C52</f>
        <v>32433005</v>
      </c>
      <c r="G51" s="151">
        <f t="shared" si="2"/>
        <v>-65515800</v>
      </c>
      <c r="H51" s="148">
        <v>656111775</v>
      </c>
      <c r="I51" s="129">
        <f>'Total State Expenditure Summary'!D52</f>
        <v>611778542</v>
      </c>
      <c r="J51" s="55">
        <f t="shared" si="3"/>
        <v>-44333233</v>
      </c>
    </row>
    <row r="52" spans="1:10">
      <c r="A52" s="135" t="s">
        <v>59</v>
      </c>
      <c r="B52" s="137">
        <f t="shared" si="0"/>
        <v>34446446</v>
      </c>
      <c r="C52" s="133">
        <f>IF(F52+I52='Total State Expenditure Summary'!B53,'Total State Expenditure Summary'!B53,"ERROR")</f>
        <v>34446446</v>
      </c>
      <c r="D52" s="138">
        <f t="shared" si="1"/>
        <v>0</v>
      </c>
      <c r="E52" s="148">
        <v>29279480</v>
      </c>
      <c r="F52" s="57">
        <f>'Total State Expenditure Summary'!C53</f>
        <v>29279480</v>
      </c>
      <c r="G52" s="151">
        <f t="shared" si="2"/>
        <v>0</v>
      </c>
      <c r="H52" s="148">
        <v>5166966</v>
      </c>
      <c r="I52" s="129">
        <f>'Total State Expenditure Summary'!D53</f>
        <v>5166966</v>
      </c>
      <c r="J52" s="55">
        <f t="shared" si="3"/>
        <v>0</v>
      </c>
    </row>
    <row r="53" spans="1:10">
      <c r="A53" s="135" t="s">
        <v>60</v>
      </c>
      <c r="B53" s="137">
        <f t="shared" si="0"/>
        <v>277887190</v>
      </c>
      <c r="C53" s="133">
        <f>IF(F53+I53='Total State Expenditure Summary'!B54,'Total State Expenditure Summary'!B54,"ERROR")</f>
        <v>254012039</v>
      </c>
      <c r="D53" s="138">
        <f t="shared" si="1"/>
        <v>-23875151</v>
      </c>
      <c r="E53" s="148">
        <v>106442831</v>
      </c>
      <c r="F53" s="57">
        <f>'Total State Expenditure Summary'!C54</f>
        <v>67710221</v>
      </c>
      <c r="G53" s="151">
        <f t="shared" si="2"/>
        <v>-38732610</v>
      </c>
      <c r="H53" s="148">
        <v>171444359</v>
      </c>
      <c r="I53" s="129">
        <f>'Total State Expenditure Summary'!D54</f>
        <v>186301818</v>
      </c>
      <c r="J53" s="55">
        <f t="shared" si="3"/>
        <v>14857459</v>
      </c>
    </row>
    <row r="54" spans="1:10">
      <c r="A54" s="12" t="s">
        <v>61</v>
      </c>
      <c r="B54" s="137">
        <f t="shared" si="0"/>
        <v>9681803</v>
      </c>
      <c r="C54" s="133">
        <f>IF(F54+I54='Total State Expenditure Summary'!B55,'Total State Expenditure Summary'!B55,"ERROR")</f>
        <v>9928654</v>
      </c>
      <c r="D54" s="138">
        <f t="shared" si="1"/>
        <v>246851</v>
      </c>
      <c r="E54" s="148">
        <v>7589936</v>
      </c>
      <c r="F54" s="57">
        <f>'Total State Expenditure Summary'!C55</f>
        <v>7995175</v>
      </c>
      <c r="G54" s="151">
        <f t="shared" si="2"/>
        <v>405239</v>
      </c>
      <c r="H54" s="148">
        <v>2091867</v>
      </c>
      <c r="I54" s="129">
        <f>'Total State Expenditure Summary'!D55</f>
        <v>1933479</v>
      </c>
      <c r="J54" s="55">
        <f t="shared" si="3"/>
        <v>-158388</v>
      </c>
    </row>
    <row r="59" spans="1:10">
      <c r="D59" s="468"/>
    </row>
  </sheetData>
  <mergeCells count="1">
    <mergeCell ref="A1:J1"/>
  </mergeCells>
  <pageMargins left="0.7" right="0.7" top="0.75" bottom="0.75" header="0.3" footer="0.3"/>
  <pageSetup scale="51" orientation="landscape" r:id="rId1"/>
</worksheet>
</file>

<file path=xl/worksheets/sheet60.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274</v>
      </c>
      <c r="B1" s="524"/>
      <c r="C1" s="524"/>
      <c r="D1" s="524"/>
      <c r="E1" s="584"/>
    </row>
    <row r="2" spans="1:5" ht="31.5" thickBot="1">
      <c r="A2" s="167" t="s">
        <v>105</v>
      </c>
      <c r="B2" s="168" t="s">
        <v>106</v>
      </c>
      <c r="C2" s="169" t="s">
        <v>107</v>
      </c>
      <c r="D2" s="170" t="s">
        <v>108</v>
      </c>
      <c r="E2" s="171" t="s">
        <v>109</v>
      </c>
    </row>
    <row r="3" spans="1:5" ht="24">
      <c r="A3" s="172" t="s">
        <v>74</v>
      </c>
      <c r="B3" s="173">
        <f>IF(SUM(B4:B7)='Federal Assistance'!B39,'Federal Assistance'!B39,"ERROR")</f>
        <v>64597171</v>
      </c>
      <c r="C3" s="173">
        <f>IF(SUM(C4:C6)='State Assistance'!B39,'State Assistance'!B39,"ERROR")</f>
        <v>0</v>
      </c>
      <c r="D3" s="174">
        <f>B3+C3</f>
        <v>64597171</v>
      </c>
      <c r="E3" s="175">
        <f>D3/($D26)</f>
        <v>0.10369086294047131</v>
      </c>
    </row>
    <row r="4" spans="1:5">
      <c r="A4" s="176" t="s">
        <v>62</v>
      </c>
      <c r="B4" s="177">
        <f>'Federal Assistance'!C39</f>
        <v>64193119</v>
      </c>
      <c r="C4" s="178">
        <f>'State Assistance'!C39</f>
        <v>0</v>
      </c>
      <c r="D4" s="179">
        <f>B4+C4</f>
        <v>64193119</v>
      </c>
      <c r="E4" s="180">
        <f>D4/($D26)</f>
        <v>0.10304228189730422</v>
      </c>
    </row>
    <row r="5" spans="1:5">
      <c r="A5" s="176" t="s">
        <v>63</v>
      </c>
      <c r="B5" s="177">
        <f>'Federal Assistance'!D39</f>
        <v>0</v>
      </c>
      <c r="C5" s="178">
        <f>'State Assistance'!D39</f>
        <v>0</v>
      </c>
      <c r="D5" s="179">
        <f t="shared" ref="D5:D7" si="0">B5+C5</f>
        <v>0</v>
      </c>
      <c r="E5" s="180">
        <f>D5/($D26)</f>
        <v>0</v>
      </c>
    </row>
    <row r="6" spans="1:5" ht="18">
      <c r="A6" s="176" t="s">
        <v>75</v>
      </c>
      <c r="B6" s="177">
        <f>'Federal Assistance'!E39</f>
        <v>0</v>
      </c>
      <c r="C6" s="178">
        <f>'State Assistance'!E39</f>
        <v>0</v>
      </c>
      <c r="D6" s="179">
        <f t="shared" si="0"/>
        <v>0</v>
      </c>
      <c r="E6" s="180">
        <f>D6/($D26)</f>
        <v>0</v>
      </c>
    </row>
    <row r="7" spans="1:5" ht="18">
      <c r="A7" s="176" t="s">
        <v>76</v>
      </c>
      <c r="B7" s="177">
        <f>'Federal Assistance'!F39</f>
        <v>404052</v>
      </c>
      <c r="C7" s="181"/>
      <c r="D7" s="182">
        <f t="shared" si="0"/>
        <v>404052</v>
      </c>
      <c r="E7" s="180">
        <f>D7/($D26)</f>
        <v>6.4858104316709649E-4</v>
      </c>
    </row>
    <row r="8" spans="1:5" ht="24">
      <c r="A8" s="183" t="s">
        <v>65</v>
      </c>
      <c r="B8" s="184">
        <f>IF(SUM(B9:B21)='Federal Non-Assistance'!B39,'Federal Non-Assistance'!B39,"ERROR")</f>
        <v>198766266</v>
      </c>
      <c r="C8" s="185">
        <f>IF(SUM(C9:C21)='State Non-Assistance'!B39,'State Non-Assistance'!B39,"ERROR")</f>
        <v>267174333</v>
      </c>
      <c r="D8" s="186">
        <f>B8+C8</f>
        <v>465940599</v>
      </c>
      <c r="E8" s="187">
        <f>D8/($D26)</f>
        <v>0.74792412796699881</v>
      </c>
    </row>
    <row r="9" spans="1:5" ht="18">
      <c r="A9" s="176" t="s">
        <v>78</v>
      </c>
      <c r="B9" s="188">
        <f>'Federal Non-Assistance'!C39</f>
        <v>4402346</v>
      </c>
      <c r="C9" s="189">
        <f>'State Non-Assistance'!C39</f>
        <v>41811318</v>
      </c>
      <c r="D9" s="179">
        <f t="shared" ref="D9:D21" si="1">B9+C9</f>
        <v>46213664</v>
      </c>
      <c r="E9" s="180">
        <f>D9/($D26)</f>
        <v>7.4181804336307444E-2</v>
      </c>
    </row>
    <row r="10" spans="1:5">
      <c r="A10" s="176" t="s">
        <v>63</v>
      </c>
      <c r="B10" s="188">
        <f>'Federal Non-Assistance'!D39</f>
        <v>73794463</v>
      </c>
      <c r="C10" s="189">
        <f>'State Non-Assistance'!D39</f>
        <v>23939456</v>
      </c>
      <c r="D10" s="179">
        <f t="shared" si="1"/>
        <v>97733919</v>
      </c>
      <c r="E10" s="180">
        <f>D10/($D26)</f>
        <v>0.15688170616115873</v>
      </c>
    </row>
    <row r="11" spans="1:5">
      <c r="A11" s="176" t="s">
        <v>64</v>
      </c>
      <c r="B11" s="188">
        <f>'Federal Non-Assistance'!E39</f>
        <v>843108</v>
      </c>
      <c r="C11" s="189">
        <f>'State Non-Assistance'!E39</f>
        <v>4001446</v>
      </c>
      <c r="D11" s="179">
        <f t="shared" si="1"/>
        <v>4844554</v>
      </c>
      <c r="E11" s="180">
        <f>D11/($D26)</f>
        <v>7.7764393865129488E-3</v>
      </c>
    </row>
    <row r="12" spans="1:5" ht="18">
      <c r="A12" s="176" t="s">
        <v>79</v>
      </c>
      <c r="B12" s="188">
        <f>'Federal Non-Assistance'!F39</f>
        <v>1000</v>
      </c>
      <c r="C12" s="189">
        <f>'State Non-Assistance'!F39</f>
        <v>0</v>
      </c>
      <c r="D12" s="179">
        <f t="shared" si="1"/>
        <v>1000</v>
      </c>
      <c r="E12" s="180">
        <f>D12/($D26)</f>
        <v>1.6051920128277957E-6</v>
      </c>
    </row>
    <row r="13" spans="1:5">
      <c r="A13" s="176" t="s">
        <v>67</v>
      </c>
      <c r="B13" s="188">
        <f>'Federal Non-Assistance'!G39</f>
        <v>0</v>
      </c>
      <c r="C13" s="189">
        <f>'State Non-Assistance'!G39</f>
        <v>55166326</v>
      </c>
      <c r="D13" s="179">
        <f t="shared" si="1"/>
        <v>55166326</v>
      </c>
      <c r="E13" s="180">
        <f>D13/($D26)</f>
        <v>8.8552545872254362E-2</v>
      </c>
    </row>
    <row r="14" spans="1:5" ht="18">
      <c r="A14" s="176" t="s">
        <v>80</v>
      </c>
      <c r="B14" s="188">
        <f>'Federal Non-Assistance'!H39</f>
        <v>0</v>
      </c>
      <c r="C14" s="189">
        <f>'State Non-Assistance'!H39</f>
        <v>0</v>
      </c>
      <c r="D14" s="179">
        <f t="shared" si="1"/>
        <v>0</v>
      </c>
      <c r="E14" s="180">
        <f>D14/($D26)</f>
        <v>0</v>
      </c>
    </row>
    <row r="15" spans="1:5" ht="18">
      <c r="A15" s="176" t="s">
        <v>81</v>
      </c>
      <c r="B15" s="188">
        <f>'Federal Non-Assistance'!I39</f>
        <v>2376596</v>
      </c>
      <c r="C15" s="189">
        <f>'State Non-Assistance'!I39</f>
        <v>4992784</v>
      </c>
      <c r="D15" s="179">
        <f t="shared" si="1"/>
        <v>7369380</v>
      </c>
      <c r="E15" s="180">
        <f>D15/($D26)</f>
        <v>1.18292699154929E-2</v>
      </c>
    </row>
    <row r="16" spans="1:5" ht="18">
      <c r="A16" s="176" t="s">
        <v>82</v>
      </c>
      <c r="B16" s="188">
        <f>'Federal Non-Assistance'!J39</f>
        <v>0</v>
      </c>
      <c r="C16" s="189">
        <f>'State Non-Assistance'!J39</f>
        <v>87601602</v>
      </c>
      <c r="D16" s="179">
        <f t="shared" si="1"/>
        <v>87601602</v>
      </c>
      <c r="E16" s="180">
        <f>D16/($D26)</f>
        <v>0.14061739184131944</v>
      </c>
    </row>
    <row r="17" spans="1:5" ht="27">
      <c r="A17" s="176" t="s">
        <v>110</v>
      </c>
      <c r="B17" s="188">
        <f>'Federal Non-Assistance'!K39</f>
        <v>0</v>
      </c>
      <c r="C17" s="189">
        <f>'State Non-Assistance'!K39</f>
        <v>0</v>
      </c>
      <c r="D17" s="179">
        <f t="shared" si="1"/>
        <v>0</v>
      </c>
      <c r="E17" s="180">
        <f>D17/($D26)</f>
        <v>0</v>
      </c>
    </row>
    <row r="18" spans="1:5">
      <c r="A18" s="176" t="s">
        <v>88</v>
      </c>
      <c r="B18" s="188">
        <f>'Federal Non-Assistance'!L39</f>
        <v>20549057</v>
      </c>
      <c r="C18" s="189">
        <f>'State Non-Assistance'!L39</f>
        <v>19927938</v>
      </c>
      <c r="D18" s="179">
        <f>B18+C18</f>
        <v>40476995</v>
      </c>
      <c r="E18" s="180">
        <f>D18/($D26)</f>
        <v>6.497334907727062E-2</v>
      </c>
    </row>
    <row r="19" spans="1:5">
      <c r="A19" s="176" t="s">
        <v>68</v>
      </c>
      <c r="B19" s="188">
        <f>'Federal Non-Assistance'!M39</f>
        <v>-47804</v>
      </c>
      <c r="C19" s="189">
        <f>'State Non-Assistance'!M39</f>
        <v>1041523</v>
      </c>
      <c r="D19" s="179">
        <f>B19+C19</f>
        <v>993719</v>
      </c>
      <c r="E19" s="180">
        <f>D19/($D26)</f>
        <v>1.5951098017952243E-3</v>
      </c>
    </row>
    <row r="20" spans="1:5" ht="18">
      <c r="A20" s="176" t="s">
        <v>111</v>
      </c>
      <c r="B20" s="188">
        <f>'Federal Non-Assistance'!N39</f>
        <v>90136202</v>
      </c>
      <c r="C20" s="190"/>
      <c r="D20" s="179">
        <f t="shared" si="1"/>
        <v>90136202</v>
      </c>
      <c r="E20" s="180">
        <f>D20/($D26)</f>
        <v>0.14468591151703278</v>
      </c>
    </row>
    <row r="21" spans="1:5">
      <c r="A21" s="176" t="s">
        <v>69</v>
      </c>
      <c r="B21" s="188">
        <f>'Federal Non-Assistance'!O39</f>
        <v>6711298</v>
      </c>
      <c r="C21" s="189">
        <f>'State Non-Assistance'!O39</f>
        <v>28691940</v>
      </c>
      <c r="D21" s="179">
        <f t="shared" si="1"/>
        <v>35403238</v>
      </c>
      <c r="E21" s="180">
        <f>D21/($D26)</f>
        <v>5.6828994865841503E-2</v>
      </c>
    </row>
    <row r="22" spans="1:5" ht="39" thickBot="1">
      <c r="A22" s="191" t="s">
        <v>0</v>
      </c>
      <c r="B22" s="192">
        <f>B3+B8</f>
        <v>263363437</v>
      </c>
      <c r="C22" s="193">
        <f>C3+C8</f>
        <v>267174333</v>
      </c>
      <c r="D22" s="192">
        <f>B22+C22</f>
        <v>530537770</v>
      </c>
      <c r="E22" s="194">
        <f>D22/($D26)</f>
        <v>0.85161499090747006</v>
      </c>
    </row>
    <row r="23" spans="1:5" ht="36">
      <c r="A23" s="183" t="s">
        <v>112</v>
      </c>
      <c r="B23" s="195">
        <f>'Summary Federal Funds'!E39</f>
        <v>79437673</v>
      </c>
      <c r="C23" s="196"/>
      <c r="D23" s="186">
        <f>B23</f>
        <v>79437673</v>
      </c>
      <c r="E23" s="175">
        <f>D23/($D26)</f>
        <v>0.12751271821722623</v>
      </c>
    </row>
    <row r="24" spans="1:5" ht="36">
      <c r="A24" s="183" t="s">
        <v>113</v>
      </c>
      <c r="B24" s="197">
        <f>'Summary Federal Funds'!F39</f>
        <v>13002987</v>
      </c>
      <c r="C24" s="198"/>
      <c r="D24" s="186">
        <f>B24</f>
        <v>13002987</v>
      </c>
      <c r="E24" s="187">
        <f>D24/($D26)</f>
        <v>2.0872290875303661E-2</v>
      </c>
    </row>
    <row r="25" spans="1:5" ht="39" customHeight="1" thickBot="1">
      <c r="A25" s="199" t="s">
        <v>114</v>
      </c>
      <c r="B25" s="200">
        <f>B23+B24</f>
        <v>92440660</v>
      </c>
      <c r="C25" s="201"/>
      <c r="D25" s="200">
        <f>B25</f>
        <v>92440660</v>
      </c>
      <c r="E25" s="202">
        <f>D25/($D26)</f>
        <v>0.14838500909252988</v>
      </c>
    </row>
    <row r="26" spans="1:5" ht="33" thickTop="1" thickBot="1">
      <c r="A26" s="203" t="s">
        <v>115</v>
      </c>
      <c r="B26" s="204">
        <f>B22+B25</f>
        <v>355804097</v>
      </c>
      <c r="C26" s="205">
        <f>C22</f>
        <v>267174333</v>
      </c>
      <c r="D26" s="204">
        <f>B26+C26</f>
        <v>622978430</v>
      </c>
      <c r="E26" s="206">
        <f>IF(D26/($D26)=SUM(E25,E22),SUM(E22,E25),"ERROR")</f>
        <v>1</v>
      </c>
    </row>
    <row r="27" spans="1:5" ht="32.25" thickBot="1">
      <c r="A27" s="207" t="s">
        <v>94</v>
      </c>
      <c r="B27" s="208">
        <f>'Summary Federal Funds'!I39</f>
        <v>187361741</v>
      </c>
      <c r="C27" s="209"/>
      <c r="D27" s="208">
        <f>B27</f>
        <v>187361741</v>
      </c>
      <c r="E27" s="210"/>
    </row>
    <row r="28" spans="1:5" ht="31.5">
      <c r="A28" s="211" t="s">
        <v>95</v>
      </c>
      <c r="B28" s="212">
        <f>'Summary Federal Funds'!J39</f>
        <v>3517653</v>
      </c>
      <c r="C28" s="213"/>
      <c r="D28" s="212">
        <f>B28</f>
        <v>3517653</v>
      </c>
      <c r="E28" s="214"/>
    </row>
  </sheetData>
  <mergeCells count="1">
    <mergeCell ref="A1:E1"/>
  </mergeCells>
  <pageMargins left="0.7" right="0.7" top="0.75" bottom="0.75" header="0.3" footer="0.3"/>
  <pageSetup scale="79" orientation="landscape" r:id="rId1"/>
</worksheet>
</file>

<file path=xl/worksheets/sheet61.xml><?xml version="1.0" encoding="utf-8"?>
<worksheet xmlns="http://schemas.openxmlformats.org/spreadsheetml/2006/main" xmlns:r="http://schemas.openxmlformats.org/officeDocument/2006/relationships">
  <sheetPr>
    <pageSetUpPr fitToPage="1"/>
  </sheetPr>
  <dimension ref="A1:E28"/>
  <sheetViews>
    <sheetView workbookViewId="0">
      <selection activeCell="B5" sqref="B5"/>
    </sheetView>
  </sheetViews>
  <sheetFormatPr defaultRowHeight="15"/>
  <cols>
    <col min="1" max="1" width="22.7109375" customWidth="1"/>
    <col min="2" max="5" width="32.7109375" customWidth="1"/>
  </cols>
  <sheetData>
    <row r="1" spans="1:5" ht="18.75" thickBot="1">
      <c r="A1" s="523" t="s">
        <v>275</v>
      </c>
      <c r="B1" s="524"/>
      <c r="C1" s="524"/>
      <c r="D1" s="524"/>
      <c r="E1" s="584"/>
    </row>
    <row r="2" spans="1:5" ht="31.5" thickBot="1">
      <c r="A2" s="167" t="s">
        <v>105</v>
      </c>
      <c r="B2" s="168" t="s">
        <v>106</v>
      </c>
      <c r="C2" s="169" t="s">
        <v>107</v>
      </c>
      <c r="D2" s="170" t="s">
        <v>108</v>
      </c>
      <c r="E2" s="171" t="s">
        <v>109</v>
      </c>
    </row>
    <row r="3" spans="1:5" ht="24">
      <c r="A3" s="172" t="s">
        <v>74</v>
      </c>
      <c r="B3" s="173">
        <f>IF(SUM(B4:B7)='Federal Assistance'!B40,'Federal Assistance'!B40,"ERROR")</f>
        <v>14140806</v>
      </c>
      <c r="C3" s="173">
        <f>IF(SUM(C4:C6)='State Assistance'!B40,'State Assistance'!B40,"ERROR")</f>
        <v>6820494</v>
      </c>
      <c r="D3" s="174">
        <f>B3+C3</f>
        <v>20961300</v>
      </c>
      <c r="E3" s="175">
        <f>D3/($D26)</f>
        <v>0.56138281437389392</v>
      </c>
    </row>
    <row r="4" spans="1:5">
      <c r="A4" s="176" t="s">
        <v>62</v>
      </c>
      <c r="B4" s="177">
        <f>'Federal Assistance'!C40</f>
        <v>276718</v>
      </c>
      <c r="C4" s="178">
        <f>'State Assistance'!C40</f>
        <v>5598033</v>
      </c>
      <c r="D4" s="179">
        <f>B4+C4</f>
        <v>5874751</v>
      </c>
      <c r="E4" s="180">
        <f>D4/($D26)</f>
        <v>0.15733681833311139</v>
      </c>
    </row>
    <row r="5" spans="1:5">
      <c r="A5" s="176" t="s">
        <v>63</v>
      </c>
      <c r="B5" s="177">
        <f>'Federal Assistance'!D40</f>
        <v>0</v>
      </c>
      <c r="C5" s="178">
        <f>'State Assistance'!D40</f>
        <v>1017036</v>
      </c>
      <c r="D5" s="179">
        <f t="shared" ref="D5:D7" si="0">B5+C5</f>
        <v>1017036</v>
      </c>
      <c r="E5" s="180">
        <f>D5/($D26)</f>
        <v>2.7238126070404396E-2</v>
      </c>
    </row>
    <row r="6" spans="1:5" ht="18">
      <c r="A6" s="176" t="s">
        <v>75</v>
      </c>
      <c r="B6" s="177">
        <f>'Federal Assistance'!E40</f>
        <v>1174490</v>
      </c>
      <c r="C6" s="178">
        <f>'State Assistance'!E40</f>
        <v>205425</v>
      </c>
      <c r="D6" s="179">
        <f t="shared" si="0"/>
        <v>1379915</v>
      </c>
      <c r="E6" s="180">
        <f>D6/($D26)</f>
        <v>3.6956704321618981E-2</v>
      </c>
    </row>
    <row r="7" spans="1:5" ht="18">
      <c r="A7" s="176" t="s">
        <v>76</v>
      </c>
      <c r="B7" s="177">
        <f>'Federal Assistance'!F40</f>
        <v>12689598</v>
      </c>
      <c r="C7" s="458"/>
      <c r="D7" s="182">
        <f t="shared" si="0"/>
        <v>12689598</v>
      </c>
      <c r="E7" s="180">
        <f>D7/($D26)</f>
        <v>0.33985116564875922</v>
      </c>
    </row>
    <row r="8" spans="1:5" ht="24">
      <c r="A8" s="183" t="s">
        <v>65</v>
      </c>
      <c r="B8" s="184">
        <f>IF(SUM(B9:B21)='Federal Non-Assistance'!B40,'Federal Non-Assistance'!B40,"ERROR")</f>
        <v>14128600</v>
      </c>
      <c r="C8" s="184">
        <f>IF(SUM(C9:C21)='State Non-Assistance'!B40,'State Non-Assistance'!B40,"ERROR")</f>
        <v>2248792</v>
      </c>
      <c r="D8" s="186">
        <f>B8+C8</f>
        <v>16377392</v>
      </c>
      <c r="E8" s="187">
        <f>D8/($D26)</f>
        <v>0.43861718562610602</v>
      </c>
    </row>
    <row r="9" spans="1:5" ht="18">
      <c r="A9" s="176" t="s">
        <v>78</v>
      </c>
      <c r="B9" s="188">
        <f>'Federal Non-Assistance'!C40</f>
        <v>3155344</v>
      </c>
      <c r="C9" s="188">
        <f>'State Non-Assistance'!C40</f>
        <v>1200000</v>
      </c>
      <c r="D9" s="179">
        <f t="shared" ref="D9:D21" si="1">B9+C9</f>
        <v>4355344</v>
      </c>
      <c r="E9" s="180">
        <f>D9/($D26)</f>
        <v>0.11664425738319918</v>
      </c>
    </row>
    <row r="10" spans="1:5">
      <c r="A10" s="176" t="s">
        <v>63</v>
      </c>
      <c r="B10" s="188">
        <f>'Federal Non-Assistance'!D40</f>
        <v>1967</v>
      </c>
      <c r="C10" s="188">
        <f>'State Non-Assistance'!D40</f>
        <v>0</v>
      </c>
      <c r="D10" s="179">
        <f t="shared" si="1"/>
        <v>1967</v>
      </c>
      <c r="E10" s="180">
        <f>D10/($D26)</f>
        <v>5.2679938547392075E-5</v>
      </c>
    </row>
    <row r="11" spans="1:5">
      <c r="A11" s="176" t="s">
        <v>64</v>
      </c>
      <c r="B11" s="188">
        <f>'Federal Non-Assistance'!E40</f>
        <v>141109</v>
      </c>
      <c r="C11" s="188">
        <f>'State Non-Assistance'!E40</f>
        <v>0</v>
      </c>
      <c r="D11" s="179">
        <f t="shared" si="1"/>
        <v>141109</v>
      </c>
      <c r="E11" s="180">
        <f>D11/($D26)</f>
        <v>3.779162912294839E-3</v>
      </c>
    </row>
    <row r="12" spans="1:5" ht="18">
      <c r="A12" s="176" t="s">
        <v>79</v>
      </c>
      <c r="B12" s="188">
        <f>'Federal Non-Assistance'!F40</f>
        <v>0</v>
      </c>
      <c r="C12" s="188">
        <f>'State Non-Assistance'!F40</f>
        <v>0</v>
      </c>
      <c r="D12" s="179">
        <f t="shared" si="1"/>
        <v>0</v>
      </c>
      <c r="E12" s="180">
        <f>D12/($D26)</f>
        <v>0</v>
      </c>
    </row>
    <row r="13" spans="1:5">
      <c r="A13" s="176" t="s">
        <v>67</v>
      </c>
      <c r="B13" s="188">
        <f>'Federal Non-Assistance'!G40</f>
        <v>0</v>
      </c>
      <c r="C13" s="189">
        <f>'State Non-Assistance'!G40</f>
        <v>0</v>
      </c>
      <c r="D13" s="179">
        <f t="shared" si="1"/>
        <v>0</v>
      </c>
      <c r="E13" s="180">
        <f>D13/($D26)</f>
        <v>0</v>
      </c>
    </row>
    <row r="14" spans="1:5" ht="18">
      <c r="A14" s="176" t="s">
        <v>80</v>
      </c>
      <c r="B14" s="188">
        <f>'Federal Non-Assistance'!H40</f>
        <v>0</v>
      </c>
      <c r="C14" s="189">
        <f>'State Non-Assistance'!H40</f>
        <v>0</v>
      </c>
      <c r="D14" s="179">
        <f t="shared" si="1"/>
        <v>0</v>
      </c>
      <c r="E14" s="180">
        <f>D14/($D26)</f>
        <v>0</v>
      </c>
    </row>
    <row r="15" spans="1:5" ht="18">
      <c r="A15" s="176" t="s">
        <v>81</v>
      </c>
      <c r="B15" s="188">
        <f>'Federal Non-Assistance'!I40</f>
        <v>29907</v>
      </c>
      <c r="C15" s="189">
        <f>'State Non-Assistance'!I40</f>
        <v>0</v>
      </c>
      <c r="D15" s="179">
        <f t="shared" si="1"/>
        <v>29907</v>
      </c>
      <c r="E15" s="180">
        <f>D15/($D26)</f>
        <v>8.0096539000348486E-4</v>
      </c>
    </row>
    <row r="16" spans="1:5" ht="18">
      <c r="A16" s="176" t="s">
        <v>82</v>
      </c>
      <c r="B16" s="188">
        <f>'Federal Non-Assistance'!J40</f>
        <v>0</v>
      </c>
      <c r="C16" s="188">
        <f>'State Non-Assistance'!J40</f>
        <v>0</v>
      </c>
      <c r="D16" s="179">
        <f t="shared" si="1"/>
        <v>0</v>
      </c>
      <c r="E16" s="180">
        <f>D16/($D26)</f>
        <v>0</v>
      </c>
    </row>
    <row r="17" spans="1:5" ht="27">
      <c r="A17" s="176" t="s">
        <v>110</v>
      </c>
      <c r="B17" s="188">
        <f>'Federal Non-Assistance'!K40</f>
        <v>2556166</v>
      </c>
      <c r="C17" s="188">
        <f>'State Non-Assistance'!K40</f>
        <v>1048792</v>
      </c>
      <c r="D17" s="182">
        <f t="shared" si="1"/>
        <v>3604958</v>
      </c>
      <c r="E17" s="180">
        <f>D17/($D26)</f>
        <v>9.6547516983187309E-2</v>
      </c>
    </row>
    <row r="18" spans="1:5">
      <c r="A18" s="176" t="s">
        <v>88</v>
      </c>
      <c r="B18" s="188">
        <f>'Federal Non-Assistance'!L40</f>
        <v>3396543</v>
      </c>
      <c r="C18" s="188">
        <f>'State Non-Assistance'!L40</f>
        <v>0</v>
      </c>
      <c r="D18" s="179">
        <f>B18+C18</f>
        <v>3396543</v>
      </c>
      <c r="E18" s="180">
        <f>D18/($D26)</f>
        <v>9.0965773519865137E-2</v>
      </c>
    </row>
    <row r="19" spans="1:5">
      <c r="A19" s="176" t="s">
        <v>68</v>
      </c>
      <c r="B19" s="188">
        <f>'Federal Non-Assistance'!M40</f>
        <v>703784</v>
      </c>
      <c r="C19" s="188">
        <f>'State Non-Assistance'!M40</f>
        <v>0</v>
      </c>
      <c r="D19" s="179">
        <f>B19+C19</f>
        <v>703784</v>
      </c>
      <c r="E19" s="180">
        <f>D19/($D26)</f>
        <v>1.8848651688173759E-2</v>
      </c>
    </row>
    <row r="20" spans="1:5" ht="18">
      <c r="A20" s="176" t="s">
        <v>111</v>
      </c>
      <c r="B20" s="188">
        <f>'Federal Non-Assistance'!N40</f>
        <v>4026880</v>
      </c>
      <c r="C20" s="453"/>
      <c r="D20" s="179">
        <f t="shared" si="1"/>
        <v>4026880</v>
      </c>
      <c r="E20" s="180">
        <f>D20/($D26)</f>
        <v>0.10784737719253797</v>
      </c>
    </row>
    <row r="21" spans="1:5">
      <c r="A21" s="176" t="s">
        <v>69</v>
      </c>
      <c r="B21" s="188">
        <f>'Federal Non-Assistance'!O40</f>
        <v>116900</v>
      </c>
      <c r="C21" s="188">
        <f>'State Non-Assistance'!O40</f>
        <v>0</v>
      </c>
      <c r="D21" s="179">
        <f t="shared" si="1"/>
        <v>116900</v>
      </c>
      <c r="E21" s="180">
        <f>D21/($D26)</f>
        <v>3.1308006182969666E-3</v>
      </c>
    </row>
    <row r="22" spans="1:5" ht="39" thickBot="1">
      <c r="A22" s="191" t="s">
        <v>0</v>
      </c>
      <c r="B22" s="192">
        <f>B3+B8</f>
        <v>28269406</v>
      </c>
      <c r="C22" s="192">
        <f>C3+C8</f>
        <v>9069286</v>
      </c>
      <c r="D22" s="192">
        <f>B22+C22</f>
        <v>37338692</v>
      </c>
      <c r="E22" s="194">
        <f>D22/($D26)</f>
        <v>1</v>
      </c>
    </row>
    <row r="23" spans="1:5" ht="36">
      <c r="A23" s="183" t="s">
        <v>112</v>
      </c>
      <c r="B23" s="195">
        <f>'Summary Federal Funds'!E40</f>
        <v>0</v>
      </c>
      <c r="C23" s="451"/>
      <c r="D23" s="186">
        <f>B23</f>
        <v>0</v>
      </c>
      <c r="E23" s="175">
        <f>D23/($D26)</f>
        <v>0</v>
      </c>
    </row>
    <row r="24" spans="1:5" ht="36">
      <c r="A24" s="183" t="s">
        <v>113</v>
      </c>
      <c r="B24" s="197">
        <f>'Summary Federal Funds'!F40</f>
        <v>0</v>
      </c>
      <c r="C24" s="451"/>
      <c r="D24" s="186">
        <f>B24</f>
        <v>0</v>
      </c>
      <c r="E24" s="187">
        <f>D24/($D26)</f>
        <v>0</v>
      </c>
    </row>
    <row r="25" spans="1:5" ht="39" customHeight="1" thickBot="1">
      <c r="A25" s="199" t="s">
        <v>114</v>
      </c>
      <c r="B25" s="200">
        <f>B23+B24</f>
        <v>0</v>
      </c>
      <c r="C25" s="452"/>
      <c r="D25" s="200">
        <f>B25</f>
        <v>0</v>
      </c>
      <c r="E25" s="202">
        <f>D25/($D26)</f>
        <v>0</v>
      </c>
    </row>
    <row r="26" spans="1:5" ht="33" thickTop="1" thickBot="1">
      <c r="A26" s="203" t="s">
        <v>115</v>
      </c>
      <c r="B26" s="204">
        <f>B22+B25</f>
        <v>28269406</v>
      </c>
      <c r="C26" s="204">
        <f>C22</f>
        <v>9069286</v>
      </c>
      <c r="D26" s="204">
        <f>B26+C26</f>
        <v>37338692</v>
      </c>
      <c r="E26" s="206">
        <f>IF(D26/($D26)=SUM(E25,E22),SUM(E22,E25),"ERROR")</f>
        <v>1</v>
      </c>
    </row>
    <row r="27" spans="1:5" ht="32.25" thickBot="1">
      <c r="A27" s="207" t="s">
        <v>94</v>
      </c>
      <c r="B27" s="208">
        <f>'Summary Federal Funds'!I40</f>
        <v>0</v>
      </c>
      <c r="C27" s="454"/>
      <c r="D27" s="208">
        <f>B27</f>
        <v>0</v>
      </c>
      <c r="E27" s="210"/>
    </row>
    <row r="28" spans="1:5" ht="31.5">
      <c r="A28" s="211" t="s">
        <v>95</v>
      </c>
      <c r="B28" s="212">
        <f>'Summary Federal Funds'!J40</f>
        <v>18677984</v>
      </c>
      <c r="C28" s="455"/>
      <c r="D28" s="212">
        <f>B28</f>
        <v>18677984</v>
      </c>
      <c r="E28" s="214"/>
    </row>
  </sheetData>
  <mergeCells count="1">
    <mergeCell ref="A1:E1"/>
  </mergeCells>
  <pageMargins left="0.7" right="0.7" top="0.75" bottom="0.75" header="0.3" footer="0.3"/>
  <pageSetup scale="79" orientation="landscape" r:id="rId1"/>
</worksheet>
</file>

<file path=xl/worksheets/sheet62.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276</v>
      </c>
      <c r="B1" s="524"/>
      <c r="C1" s="524"/>
      <c r="D1" s="524"/>
      <c r="E1" s="584"/>
    </row>
    <row r="2" spans="1:5" ht="31.5" thickBot="1">
      <c r="A2" s="167" t="s">
        <v>105</v>
      </c>
      <c r="B2" s="168" t="s">
        <v>106</v>
      </c>
      <c r="C2" s="169" t="s">
        <v>107</v>
      </c>
      <c r="D2" s="170" t="s">
        <v>108</v>
      </c>
      <c r="E2" s="171" t="s">
        <v>109</v>
      </c>
    </row>
    <row r="3" spans="1:5" ht="24">
      <c r="A3" s="172" t="s">
        <v>74</v>
      </c>
      <c r="B3" s="173">
        <f>IF(SUM(B4:B7)='Federal Assistance'!B41,'Federal Assistance'!B41,"ERROR")</f>
        <v>225684987</v>
      </c>
      <c r="C3" s="174">
        <f>IF(SUM(C4:C6)='State Assistance'!B41,'State Assistance'!B41,"ERROR")</f>
        <v>144751711</v>
      </c>
      <c r="D3" s="174">
        <f>B3+C3</f>
        <v>370436698</v>
      </c>
      <c r="E3" s="175">
        <f>D3/($D26)</f>
        <v>0.33787257041026281</v>
      </c>
    </row>
    <row r="4" spans="1:5">
      <c r="A4" s="176" t="s">
        <v>62</v>
      </c>
      <c r="B4" s="177">
        <f>'Federal Assistance'!C41</f>
        <v>221290156</v>
      </c>
      <c r="C4" s="182">
        <f>'State Assistance'!C41</f>
        <v>144751711</v>
      </c>
      <c r="D4" s="179">
        <f>B4+C4</f>
        <v>366041867</v>
      </c>
      <c r="E4" s="180">
        <f>D4/($D26)</f>
        <v>0.33386407758407766</v>
      </c>
    </row>
    <row r="5" spans="1:5">
      <c r="A5" s="176" t="s">
        <v>63</v>
      </c>
      <c r="B5" s="177">
        <f>'Federal Assistance'!D41</f>
        <v>0</v>
      </c>
      <c r="C5" s="182">
        <f>'State Assistance'!D41</f>
        <v>0</v>
      </c>
      <c r="D5" s="179">
        <f t="shared" ref="D5:D7" si="0">B5+C5</f>
        <v>0</v>
      </c>
      <c r="E5" s="180">
        <f>D5/($D26)</f>
        <v>0</v>
      </c>
    </row>
    <row r="6" spans="1:5" ht="18">
      <c r="A6" s="176" t="s">
        <v>75</v>
      </c>
      <c r="B6" s="177">
        <f>'Federal Assistance'!E41</f>
        <v>4394831</v>
      </c>
      <c r="C6" s="182">
        <f>'State Assistance'!E41</f>
        <v>0</v>
      </c>
      <c r="D6" s="179">
        <f t="shared" si="0"/>
        <v>4394831</v>
      </c>
      <c r="E6" s="180">
        <f>D6/($D26)</f>
        <v>4.0084928261851244E-3</v>
      </c>
    </row>
    <row r="7" spans="1:5" ht="18">
      <c r="A7" s="176" t="s">
        <v>76</v>
      </c>
      <c r="B7" s="177">
        <f>'Federal Assistance'!F41</f>
        <v>0</v>
      </c>
      <c r="C7" s="458"/>
      <c r="D7" s="182">
        <f t="shared" si="0"/>
        <v>0</v>
      </c>
      <c r="E7" s="180">
        <f>D7/($D26)</f>
        <v>0</v>
      </c>
    </row>
    <row r="8" spans="1:5" ht="24">
      <c r="A8" s="183" t="s">
        <v>65</v>
      </c>
      <c r="B8" s="184">
        <f>IF(SUM(B9:B21)='Federal Non-Assistance'!B41,'Federal Non-Assistance'!B41,"ERROR")</f>
        <v>390651283</v>
      </c>
      <c r="C8" s="184">
        <f>IF(SUM(C9:C21)='State Non-Assistance'!B41,'State Non-Assistance'!B41,"ERROR")</f>
        <v>279270170</v>
      </c>
      <c r="D8" s="186">
        <f>B8+C8</f>
        <v>669921453</v>
      </c>
      <c r="E8" s="187">
        <f>D8/($D26)</f>
        <v>0.61103039877028609</v>
      </c>
    </row>
    <row r="9" spans="1:5" ht="18">
      <c r="A9" s="176" t="s">
        <v>78</v>
      </c>
      <c r="B9" s="188">
        <f>'Federal Non-Assistance'!C41</f>
        <v>44744774</v>
      </c>
      <c r="C9" s="188">
        <f>'State Non-Assistance'!C41</f>
        <v>0</v>
      </c>
      <c r="D9" s="179">
        <f t="shared" ref="D9:D21" si="1">B9+C9</f>
        <v>44744774</v>
      </c>
      <c r="E9" s="180">
        <f>D9/($D26)</f>
        <v>4.0811377181119067E-2</v>
      </c>
    </row>
    <row r="10" spans="1:5">
      <c r="A10" s="176" t="s">
        <v>63</v>
      </c>
      <c r="B10" s="188">
        <f>'Federal Non-Assistance'!D41</f>
        <v>278257977</v>
      </c>
      <c r="C10" s="188">
        <f>'State Non-Assistance'!D41</f>
        <v>165689127</v>
      </c>
      <c r="D10" s="179">
        <f t="shared" si="1"/>
        <v>443947104</v>
      </c>
      <c r="E10" s="180">
        <f>D10/($D26)</f>
        <v>0.40492086762600465</v>
      </c>
    </row>
    <row r="11" spans="1:5">
      <c r="A11" s="176" t="s">
        <v>64</v>
      </c>
      <c r="B11" s="188">
        <f>'Federal Non-Assistance'!E41</f>
        <v>9245332</v>
      </c>
      <c r="C11" s="188">
        <f>'State Non-Assistance'!E41</f>
        <v>0</v>
      </c>
      <c r="D11" s="179">
        <f t="shared" si="1"/>
        <v>9245332</v>
      </c>
      <c r="E11" s="180">
        <f>D11/($D26)</f>
        <v>8.4325988866693104E-3</v>
      </c>
    </row>
    <row r="12" spans="1:5" ht="18">
      <c r="A12" s="176" t="s">
        <v>79</v>
      </c>
      <c r="B12" s="188">
        <f>'Federal Non-Assistance'!F41</f>
        <v>0</v>
      </c>
      <c r="C12" s="188">
        <f>'State Non-Assistance'!F41</f>
        <v>0</v>
      </c>
      <c r="D12" s="179">
        <f t="shared" si="1"/>
        <v>0</v>
      </c>
      <c r="E12" s="180">
        <f>D12/($D26)</f>
        <v>0</v>
      </c>
    </row>
    <row r="13" spans="1:5">
      <c r="A13" s="176" t="s">
        <v>67</v>
      </c>
      <c r="B13" s="188">
        <f>'Federal Non-Assistance'!G41</f>
        <v>0</v>
      </c>
      <c r="C13" s="188">
        <f>'State Non-Assistance'!G41</f>
        <v>0</v>
      </c>
      <c r="D13" s="179">
        <f t="shared" si="1"/>
        <v>0</v>
      </c>
      <c r="E13" s="180">
        <f>D13/($D26)</f>
        <v>0</v>
      </c>
    </row>
    <row r="14" spans="1:5" ht="18">
      <c r="A14" s="176" t="s">
        <v>80</v>
      </c>
      <c r="B14" s="188">
        <f>'Federal Non-Assistance'!H41</f>
        <v>0</v>
      </c>
      <c r="C14" s="189">
        <f>'State Non-Assistance'!H41</f>
        <v>0</v>
      </c>
      <c r="D14" s="179">
        <f t="shared" si="1"/>
        <v>0</v>
      </c>
      <c r="E14" s="180">
        <f>D14/($D26)</f>
        <v>0</v>
      </c>
    </row>
    <row r="15" spans="1:5" ht="18">
      <c r="A15" s="176" t="s">
        <v>81</v>
      </c>
      <c r="B15" s="188">
        <f>'Federal Non-Assistance'!I41</f>
        <v>4775112</v>
      </c>
      <c r="C15" s="189">
        <f>'State Non-Assistance'!I41</f>
        <v>29601937</v>
      </c>
      <c r="D15" s="179">
        <f t="shared" si="1"/>
        <v>34377049</v>
      </c>
      <c r="E15" s="180">
        <f>D15/($D26)</f>
        <v>3.1355051946687945E-2</v>
      </c>
    </row>
    <row r="16" spans="1:5" ht="18">
      <c r="A16" s="176" t="s">
        <v>82</v>
      </c>
      <c r="B16" s="188">
        <f>'Federal Non-Assistance'!J41</f>
        <v>7582688</v>
      </c>
      <c r="C16" s="188">
        <f>'State Non-Assistance'!J41</f>
        <v>22675102</v>
      </c>
      <c r="D16" s="179">
        <f t="shared" si="1"/>
        <v>30257790</v>
      </c>
      <c r="E16" s="180">
        <f>D16/($D26)</f>
        <v>2.7597906302020716E-2</v>
      </c>
    </row>
    <row r="17" spans="1:5" ht="27">
      <c r="A17" s="176" t="s">
        <v>110</v>
      </c>
      <c r="B17" s="188">
        <f>'Federal Non-Assistance'!K41</f>
        <v>3296719</v>
      </c>
      <c r="C17" s="188">
        <f>'State Non-Assistance'!K41</f>
        <v>0</v>
      </c>
      <c r="D17" s="179">
        <f t="shared" si="1"/>
        <v>3296719</v>
      </c>
      <c r="E17" s="180">
        <f>D17/($D26)</f>
        <v>3.0069129988043223E-3</v>
      </c>
    </row>
    <row r="18" spans="1:5">
      <c r="A18" s="176" t="s">
        <v>88</v>
      </c>
      <c r="B18" s="188">
        <f>'Federal Non-Assistance'!L41</f>
        <v>54215260</v>
      </c>
      <c r="C18" s="188">
        <f>'State Non-Assistance'!L41</f>
        <v>56982952</v>
      </c>
      <c r="D18" s="179">
        <f>B18+C18</f>
        <v>111198212</v>
      </c>
      <c r="E18" s="180">
        <f>D18/($D26)</f>
        <v>0.10142306611713002</v>
      </c>
    </row>
    <row r="19" spans="1:5">
      <c r="A19" s="176" t="s">
        <v>68</v>
      </c>
      <c r="B19" s="188">
        <f>'Federal Non-Assistance'!M41</f>
        <v>0</v>
      </c>
      <c r="C19" s="188">
        <f>'State Non-Assistance'!M41</f>
        <v>1071404</v>
      </c>
      <c r="D19" s="179">
        <f>B19+C19</f>
        <v>1071404</v>
      </c>
      <c r="E19" s="180">
        <f>D19/($D26)</f>
        <v>9.7721965826354814E-4</v>
      </c>
    </row>
    <row r="20" spans="1:5" ht="18">
      <c r="A20" s="176" t="s">
        <v>111</v>
      </c>
      <c r="B20" s="188">
        <f>'Federal Non-Assistance'!N41</f>
        <v>0</v>
      </c>
      <c r="C20" s="453"/>
      <c r="D20" s="179">
        <f t="shared" si="1"/>
        <v>0</v>
      </c>
      <c r="E20" s="180">
        <f>D20/($D26)</f>
        <v>0</v>
      </c>
    </row>
    <row r="21" spans="1:5">
      <c r="A21" s="176" t="s">
        <v>69</v>
      </c>
      <c r="B21" s="188">
        <f>'Federal Non-Assistance'!O41</f>
        <v>-11466579</v>
      </c>
      <c r="C21" s="188">
        <f>'State Non-Assistance'!O41</f>
        <v>3249648</v>
      </c>
      <c r="D21" s="179">
        <f t="shared" si="1"/>
        <v>-8216931</v>
      </c>
      <c r="E21" s="180">
        <f>D21/($D26)</f>
        <v>-7.4946019464134485E-3</v>
      </c>
    </row>
    <row r="22" spans="1:5" ht="39" thickBot="1">
      <c r="A22" s="191" t="s">
        <v>0</v>
      </c>
      <c r="B22" s="192">
        <f>B3+B8</f>
        <v>616336270</v>
      </c>
      <c r="C22" s="192">
        <f>C3+C8</f>
        <v>424021881</v>
      </c>
      <c r="D22" s="192">
        <f>B22+C22</f>
        <v>1040358151</v>
      </c>
      <c r="E22" s="194">
        <f>D22/($D26)</f>
        <v>0.94890296918054884</v>
      </c>
    </row>
    <row r="23" spans="1:5" ht="36">
      <c r="A23" s="183" t="s">
        <v>112</v>
      </c>
      <c r="B23" s="195">
        <f>'Summary Federal Funds'!E41</f>
        <v>0</v>
      </c>
      <c r="C23" s="451"/>
      <c r="D23" s="186">
        <f>B23</f>
        <v>0</v>
      </c>
      <c r="E23" s="175">
        <f>D23/($D26)</f>
        <v>0</v>
      </c>
    </row>
    <row r="24" spans="1:5" ht="36">
      <c r="A24" s="183" t="s">
        <v>113</v>
      </c>
      <c r="B24" s="197">
        <f>'Summary Federal Funds'!F41</f>
        <v>56021758</v>
      </c>
      <c r="C24" s="451"/>
      <c r="D24" s="186">
        <f>B24</f>
        <v>56021758</v>
      </c>
      <c r="E24" s="187">
        <f>D24/($D26)</f>
        <v>5.1097030819451106E-2</v>
      </c>
    </row>
    <row r="25" spans="1:5" ht="39" customHeight="1" thickBot="1">
      <c r="A25" s="199" t="s">
        <v>114</v>
      </c>
      <c r="B25" s="200">
        <f>B23+B24</f>
        <v>56021758</v>
      </c>
      <c r="C25" s="452"/>
      <c r="D25" s="200">
        <f>B25</f>
        <v>56021758</v>
      </c>
      <c r="E25" s="202">
        <f>D25/($D26)</f>
        <v>5.1097030819451106E-2</v>
      </c>
    </row>
    <row r="26" spans="1:5" ht="33" thickTop="1" thickBot="1">
      <c r="A26" s="203" t="s">
        <v>115</v>
      </c>
      <c r="B26" s="204">
        <f>B22+B25</f>
        <v>672358028</v>
      </c>
      <c r="C26" s="204">
        <f>C22</f>
        <v>424021881</v>
      </c>
      <c r="D26" s="204">
        <f>B26+C26</f>
        <v>1096379909</v>
      </c>
      <c r="E26" s="206">
        <f>IF(D26/($D26)=SUM(E25,E22),SUM(E22,E25),"ERROR")</f>
        <v>1</v>
      </c>
    </row>
    <row r="27" spans="1:5" ht="32.25" thickBot="1">
      <c r="A27" s="207" t="s">
        <v>94</v>
      </c>
      <c r="B27" s="208">
        <f>'Summary Federal Funds'!I41</f>
        <v>42062103</v>
      </c>
      <c r="C27" s="209"/>
      <c r="D27" s="208">
        <f>B27</f>
        <v>42062103</v>
      </c>
      <c r="E27" s="210"/>
    </row>
    <row r="28" spans="1:5" ht="31.5">
      <c r="A28" s="211" t="s">
        <v>95</v>
      </c>
      <c r="B28" s="212">
        <f>'Summary Federal Funds'!J41</f>
        <v>47123034</v>
      </c>
      <c r="C28" s="213"/>
      <c r="D28" s="212">
        <f>B28</f>
        <v>47123034</v>
      </c>
      <c r="E28" s="214"/>
    </row>
  </sheetData>
  <mergeCells count="1">
    <mergeCell ref="A1:E1"/>
  </mergeCells>
  <pageMargins left="0.7" right="0.7" top="0.75" bottom="0.75" header="0.3" footer="0.3"/>
  <pageSetup scale="79" orientation="landscape" r:id="rId1"/>
</worksheet>
</file>

<file path=xl/worksheets/sheet63.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277</v>
      </c>
      <c r="B1" s="524"/>
      <c r="C1" s="524"/>
      <c r="D1" s="524"/>
      <c r="E1" s="584"/>
    </row>
    <row r="2" spans="1:5" ht="31.5" thickBot="1">
      <c r="A2" s="167" t="s">
        <v>105</v>
      </c>
      <c r="B2" s="168" t="s">
        <v>106</v>
      </c>
      <c r="C2" s="169" t="s">
        <v>107</v>
      </c>
      <c r="D2" s="170" t="s">
        <v>108</v>
      </c>
      <c r="E2" s="171" t="s">
        <v>109</v>
      </c>
    </row>
    <row r="3" spans="1:5" ht="24">
      <c r="A3" s="172" t="s">
        <v>74</v>
      </c>
      <c r="B3" s="173">
        <f>IF(SUM(B4:B7)='Federal Assistance'!B42,'Federal Assistance'!B42,"ERROR")</f>
        <v>33778188</v>
      </c>
      <c r="C3" s="173">
        <f>IF(SUM(C4:C6)='State Assistance'!B42,'State Assistance'!B42,"ERROR")</f>
        <v>35715429</v>
      </c>
      <c r="D3" s="174">
        <f>B3+C3</f>
        <v>69493617</v>
      </c>
      <c r="E3" s="175">
        <f>D3/($D26)</f>
        <v>0.3616750799843742</v>
      </c>
    </row>
    <row r="4" spans="1:5">
      <c r="A4" s="176" t="s">
        <v>62</v>
      </c>
      <c r="B4" s="177">
        <f>'Federal Assistance'!C42</f>
        <v>10363425</v>
      </c>
      <c r="C4" s="178">
        <f>'State Assistance'!C42</f>
        <v>11396570</v>
      </c>
      <c r="D4" s="179">
        <f>B4+C4</f>
        <v>21759995</v>
      </c>
      <c r="E4" s="180">
        <f>D4/($D26)</f>
        <v>0.11324850068006365</v>
      </c>
    </row>
    <row r="5" spans="1:5">
      <c r="A5" s="176" t="s">
        <v>63</v>
      </c>
      <c r="B5" s="177">
        <f>'Federal Assistance'!D42</f>
        <v>-40174</v>
      </c>
      <c r="C5" s="178">
        <f>'State Assistance'!D42</f>
        <v>10630233</v>
      </c>
      <c r="D5" s="179">
        <f t="shared" ref="D5:D7" si="0">B5+C5</f>
        <v>10590059</v>
      </c>
      <c r="E5" s="180">
        <f>D5/($D26)</f>
        <v>5.5115283981610023E-2</v>
      </c>
    </row>
    <row r="6" spans="1:5" ht="18">
      <c r="A6" s="176" t="s">
        <v>75</v>
      </c>
      <c r="B6" s="177">
        <f>'Federal Assistance'!E42</f>
        <v>13250411</v>
      </c>
      <c r="C6" s="178">
        <f>'State Assistance'!E42</f>
        <v>13688626</v>
      </c>
      <c r="D6" s="179">
        <f t="shared" si="0"/>
        <v>26939037</v>
      </c>
      <c r="E6" s="180">
        <f>D6/($D26)</f>
        <v>0.14020249315382471</v>
      </c>
    </row>
    <row r="7" spans="1:5" ht="18">
      <c r="A7" s="176" t="s">
        <v>76</v>
      </c>
      <c r="B7" s="177">
        <f>'Federal Assistance'!F42</f>
        <v>10204526</v>
      </c>
      <c r="C7" s="181"/>
      <c r="D7" s="182">
        <f t="shared" si="0"/>
        <v>10204526</v>
      </c>
      <c r="E7" s="180">
        <f>D7/($D26)</f>
        <v>5.3108802168875827E-2</v>
      </c>
    </row>
    <row r="8" spans="1:5" ht="24">
      <c r="A8" s="183" t="s">
        <v>65</v>
      </c>
      <c r="B8" s="184">
        <f>IF(SUM(B9:B21)='Federal Non-Assistance'!B42,'Federal Non-Assistance'!B42,"ERROR")</f>
        <v>54661446</v>
      </c>
      <c r="C8" s="185">
        <f>IF(SUM(C9:C21)='State Non-Assistance'!B42,'State Non-Assistance'!B42,"ERROR")</f>
        <v>24404285</v>
      </c>
      <c r="D8" s="186">
        <f>B8+C8</f>
        <v>79065731</v>
      </c>
      <c r="E8" s="187">
        <f>D8/($D26)</f>
        <v>0.41149253439273442</v>
      </c>
    </row>
    <row r="9" spans="1:5" ht="18">
      <c r="A9" s="176" t="s">
        <v>78</v>
      </c>
      <c r="B9" s="188">
        <f>'Federal Non-Assistance'!C42</f>
        <v>0</v>
      </c>
      <c r="C9" s="189">
        <f>'State Non-Assistance'!C42</f>
        <v>0</v>
      </c>
      <c r="D9" s="179">
        <f t="shared" ref="D9:D21" si="1">B9+C9</f>
        <v>0</v>
      </c>
      <c r="E9" s="180">
        <f>D9/($D26)</f>
        <v>0</v>
      </c>
    </row>
    <row r="10" spans="1:5">
      <c r="A10" s="176" t="s">
        <v>63</v>
      </c>
      <c r="B10" s="188">
        <f>'Federal Non-Assistance'!D42</f>
        <v>19011074</v>
      </c>
      <c r="C10" s="189">
        <f>'State Non-Assistance'!D42</f>
        <v>0</v>
      </c>
      <c r="D10" s="179">
        <f t="shared" si="1"/>
        <v>19011074</v>
      </c>
      <c r="E10" s="180">
        <f>D10/($D26)</f>
        <v>9.8941917349601435E-2</v>
      </c>
    </row>
    <row r="11" spans="1:5">
      <c r="A11" s="176" t="s">
        <v>64</v>
      </c>
      <c r="B11" s="188">
        <f>'Federal Non-Assistance'!E42</f>
        <v>0</v>
      </c>
      <c r="C11" s="189">
        <f>'State Non-Assistance'!E42</f>
        <v>0</v>
      </c>
      <c r="D11" s="179">
        <f t="shared" si="1"/>
        <v>0</v>
      </c>
      <c r="E11" s="180">
        <f>D11/($D26)</f>
        <v>0</v>
      </c>
    </row>
    <row r="12" spans="1:5" ht="18">
      <c r="A12" s="176" t="s">
        <v>79</v>
      </c>
      <c r="B12" s="188">
        <f>'Federal Non-Assistance'!F42</f>
        <v>0</v>
      </c>
      <c r="C12" s="189">
        <f>'State Non-Assistance'!F42</f>
        <v>0</v>
      </c>
      <c r="D12" s="179">
        <f t="shared" si="1"/>
        <v>0</v>
      </c>
      <c r="E12" s="180">
        <f>D12/($D26)</f>
        <v>0</v>
      </c>
    </row>
    <row r="13" spans="1:5">
      <c r="A13" s="176" t="s">
        <v>67</v>
      </c>
      <c r="B13" s="188">
        <f>'Federal Non-Assistance'!G42</f>
        <v>0</v>
      </c>
      <c r="C13" s="189">
        <f>'State Non-Assistance'!G42</f>
        <v>0</v>
      </c>
      <c r="D13" s="179">
        <f t="shared" si="1"/>
        <v>0</v>
      </c>
      <c r="E13" s="180">
        <f>D13/($D26)</f>
        <v>0</v>
      </c>
    </row>
    <row r="14" spans="1:5" ht="18">
      <c r="A14" s="176" t="s">
        <v>80</v>
      </c>
      <c r="B14" s="188">
        <f>'Federal Non-Assistance'!H42</f>
        <v>0</v>
      </c>
      <c r="C14" s="189">
        <f>'State Non-Assistance'!H42</f>
        <v>0</v>
      </c>
      <c r="D14" s="179">
        <f t="shared" si="1"/>
        <v>0</v>
      </c>
      <c r="E14" s="180">
        <f>D14/($D26)</f>
        <v>0</v>
      </c>
    </row>
    <row r="15" spans="1:5" ht="18">
      <c r="A15" s="176" t="s">
        <v>81</v>
      </c>
      <c r="B15" s="188">
        <f>'Federal Non-Assistance'!I42</f>
        <v>838</v>
      </c>
      <c r="C15" s="189">
        <f>'State Non-Assistance'!I42</f>
        <v>886</v>
      </c>
      <c r="D15" s="179">
        <f t="shared" si="1"/>
        <v>1724</v>
      </c>
      <c r="E15" s="180">
        <f>D15/($D26)</f>
        <v>8.9724476118873067E-6</v>
      </c>
    </row>
    <row r="16" spans="1:5" ht="18">
      <c r="A16" s="176" t="s">
        <v>82</v>
      </c>
      <c r="B16" s="188">
        <f>'Federal Non-Assistance'!J42</f>
        <v>502015</v>
      </c>
      <c r="C16" s="189">
        <f>'State Non-Assistance'!J42</f>
        <v>552811</v>
      </c>
      <c r="D16" s="179">
        <f t="shared" si="1"/>
        <v>1054826</v>
      </c>
      <c r="E16" s="180">
        <f>D16/($D26)</f>
        <v>5.4897743762509516E-3</v>
      </c>
    </row>
    <row r="17" spans="1:5" ht="27">
      <c r="A17" s="176" t="s">
        <v>110</v>
      </c>
      <c r="B17" s="188">
        <f>'Federal Non-Assistance'!K42</f>
        <v>3495206</v>
      </c>
      <c r="C17" s="189">
        <f>'State Non-Assistance'!K42</f>
        <v>3873549</v>
      </c>
      <c r="D17" s="179">
        <f t="shared" si="1"/>
        <v>7368755</v>
      </c>
      <c r="E17" s="180">
        <f>D17/($D26)</f>
        <v>3.8350213574438893E-2</v>
      </c>
    </row>
    <row r="18" spans="1:5">
      <c r="A18" s="176" t="s">
        <v>88</v>
      </c>
      <c r="B18" s="188">
        <f>'Federal Non-Assistance'!L42</f>
        <v>12565785</v>
      </c>
      <c r="C18" s="189">
        <f>'State Non-Assistance'!L42</f>
        <v>9017957</v>
      </c>
      <c r="D18" s="179">
        <f>B18+C18</f>
        <v>21583742</v>
      </c>
      <c r="E18" s="180">
        <f>D18/($D26)</f>
        <v>0.11233120322708338</v>
      </c>
    </row>
    <row r="19" spans="1:5">
      <c r="A19" s="176" t="s">
        <v>68</v>
      </c>
      <c r="B19" s="188">
        <f>'Federal Non-Assistance'!M42</f>
        <v>974150</v>
      </c>
      <c r="C19" s="189">
        <f>'State Non-Assistance'!M42</f>
        <v>1066564</v>
      </c>
      <c r="D19" s="179">
        <f>B19+C19</f>
        <v>2040714</v>
      </c>
      <c r="E19" s="180">
        <f>D19/($D26)</f>
        <v>1.0620765345617745E-2</v>
      </c>
    </row>
    <row r="20" spans="1:5" ht="18">
      <c r="A20" s="176" t="s">
        <v>111</v>
      </c>
      <c r="B20" s="188">
        <f>'Federal Non-Assistance'!N42</f>
        <v>0</v>
      </c>
      <c r="C20" s="190"/>
      <c r="D20" s="179">
        <f t="shared" si="1"/>
        <v>0</v>
      </c>
      <c r="E20" s="180">
        <f>D20/($D26)</f>
        <v>0</v>
      </c>
    </row>
    <row r="21" spans="1:5">
      <c r="A21" s="176" t="s">
        <v>69</v>
      </c>
      <c r="B21" s="188">
        <f>'Federal Non-Assistance'!O42</f>
        <v>18112378</v>
      </c>
      <c r="C21" s="189">
        <f>'State Non-Assistance'!O42</f>
        <v>9892518</v>
      </c>
      <c r="D21" s="179">
        <f t="shared" si="1"/>
        <v>28004896</v>
      </c>
      <c r="E21" s="180">
        <f>D21/($D26)</f>
        <v>0.14574968807213015</v>
      </c>
    </row>
    <row r="22" spans="1:5" ht="39" thickBot="1">
      <c r="A22" s="191" t="s">
        <v>0</v>
      </c>
      <c r="B22" s="192">
        <f>B3+B8</f>
        <v>88439634</v>
      </c>
      <c r="C22" s="193">
        <f>C3+C8</f>
        <v>60119714</v>
      </c>
      <c r="D22" s="192">
        <f>B22+C22</f>
        <v>148559348</v>
      </c>
      <c r="E22" s="194">
        <f>D22/($D26)</f>
        <v>0.77316761437710868</v>
      </c>
    </row>
    <row r="23" spans="1:5" ht="36">
      <c r="A23" s="183" t="s">
        <v>112</v>
      </c>
      <c r="B23" s="195">
        <f>'Summary Federal Funds'!E42</f>
        <v>29056288</v>
      </c>
      <c r="C23" s="196"/>
      <c r="D23" s="186">
        <f>B23</f>
        <v>29056288</v>
      </c>
      <c r="E23" s="175">
        <f>D23/($D26)</f>
        <v>0.1512215904152609</v>
      </c>
    </row>
    <row r="24" spans="1:5" ht="36">
      <c r="A24" s="183" t="s">
        <v>113</v>
      </c>
      <c r="B24" s="197">
        <f>'Summary Federal Funds'!F42</f>
        <v>14528144</v>
      </c>
      <c r="C24" s="198"/>
      <c r="D24" s="186">
        <f>B24</f>
        <v>14528144</v>
      </c>
      <c r="E24" s="187">
        <f>D24/($D26)</f>
        <v>7.5610795207630449E-2</v>
      </c>
    </row>
    <row r="25" spans="1:5" ht="39" customHeight="1" thickBot="1">
      <c r="A25" s="199" t="s">
        <v>114</v>
      </c>
      <c r="B25" s="200">
        <f>B23+B24</f>
        <v>43584432</v>
      </c>
      <c r="C25" s="201"/>
      <c r="D25" s="200">
        <f>B25</f>
        <v>43584432</v>
      </c>
      <c r="E25" s="202">
        <f>D25/($D26)</f>
        <v>0.22683238562289135</v>
      </c>
    </row>
    <row r="26" spans="1:5" ht="33" thickTop="1" thickBot="1">
      <c r="A26" s="203" t="s">
        <v>115</v>
      </c>
      <c r="B26" s="204">
        <f>B22+B25</f>
        <v>132024066</v>
      </c>
      <c r="C26" s="205">
        <f>C22</f>
        <v>60119714</v>
      </c>
      <c r="D26" s="204">
        <f>B26+C26</f>
        <v>192143780</v>
      </c>
      <c r="E26" s="206">
        <f>IF(D26/($D26)=SUM(E25,E22),SUM(E22,E25),"ERROR")</f>
        <v>1</v>
      </c>
    </row>
    <row r="27" spans="1:5" ht="32.25" thickBot="1">
      <c r="A27" s="207" t="s">
        <v>94</v>
      </c>
      <c r="B27" s="208">
        <f>'Summary Federal Funds'!I42</f>
        <v>46915906</v>
      </c>
      <c r="C27" s="209"/>
      <c r="D27" s="208">
        <f>B27</f>
        <v>46915906</v>
      </c>
      <c r="E27" s="210"/>
    </row>
    <row r="28" spans="1:5" ht="31.5">
      <c r="A28" s="211" t="s">
        <v>95</v>
      </c>
      <c r="B28" s="212">
        <f>'Summary Federal Funds'!J42</f>
        <v>6748605</v>
      </c>
      <c r="C28" s="213"/>
      <c r="D28" s="212">
        <f>B28</f>
        <v>6748605</v>
      </c>
      <c r="E28" s="214"/>
    </row>
  </sheetData>
  <mergeCells count="1">
    <mergeCell ref="A1:E1"/>
  </mergeCells>
  <pageMargins left="0.7" right="0.7" top="0.75" bottom="0.75" header="0.3" footer="0.3"/>
  <pageSetup scale="79" orientation="landscape" r:id="rId1"/>
</worksheet>
</file>

<file path=xl/worksheets/sheet64.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278</v>
      </c>
      <c r="B1" s="524"/>
      <c r="C1" s="524"/>
      <c r="D1" s="524"/>
      <c r="E1" s="584"/>
    </row>
    <row r="2" spans="1:5" ht="31.5" thickBot="1">
      <c r="A2" s="167" t="s">
        <v>105</v>
      </c>
      <c r="B2" s="168" t="s">
        <v>106</v>
      </c>
      <c r="C2" s="169" t="s">
        <v>107</v>
      </c>
      <c r="D2" s="170" t="s">
        <v>108</v>
      </c>
      <c r="E2" s="171" t="s">
        <v>109</v>
      </c>
    </row>
    <row r="3" spans="1:5" ht="24">
      <c r="A3" s="172" t="s">
        <v>74</v>
      </c>
      <c r="B3" s="173">
        <f>IF(SUM(B4:B7)='Federal Assistance'!B43,'Federal Assistance'!B43,"ERROR")</f>
        <v>95435568</v>
      </c>
      <c r="C3" s="173">
        <f>IF(SUM(C4:C6)='State Assistance'!B43,'State Assistance'!B43,"ERROR")</f>
        <v>76908141</v>
      </c>
      <c r="D3" s="174">
        <f>B3+C3</f>
        <v>172343709</v>
      </c>
      <c r="E3" s="175">
        <f>D3/($D26)</f>
        <v>0.49990969389837064</v>
      </c>
    </row>
    <row r="4" spans="1:5">
      <c r="A4" s="176" t="s">
        <v>62</v>
      </c>
      <c r="B4" s="177">
        <f>'Federal Assistance'!C43</f>
        <v>84543932</v>
      </c>
      <c r="C4" s="178">
        <f>'State Assistance'!C43</f>
        <v>67594274</v>
      </c>
      <c r="D4" s="179">
        <f>B4+C4</f>
        <v>152138206</v>
      </c>
      <c r="E4" s="180">
        <f>D4/($D26)</f>
        <v>0.44130049441901736</v>
      </c>
    </row>
    <row r="5" spans="1:5">
      <c r="A5" s="176" t="s">
        <v>63</v>
      </c>
      <c r="B5" s="177">
        <f>'Federal Assistance'!D43</f>
        <v>572655</v>
      </c>
      <c r="C5" s="178">
        <f>'State Assistance'!D43</f>
        <v>8833899</v>
      </c>
      <c r="D5" s="179">
        <f t="shared" ref="D5:D7" si="0">B5+C5</f>
        <v>9406554</v>
      </c>
      <c r="E5" s="180">
        <f>D5/($D26)</f>
        <v>2.7285170767553192E-2</v>
      </c>
    </row>
    <row r="6" spans="1:5" ht="18">
      <c r="A6" s="176" t="s">
        <v>75</v>
      </c>
      <c r="B6" s="177">
        <f>'Federal Assistance'!E43</f>
        <v>722826</v>
      </c>
      <c r="C6" s="178">
        <f>'State Assistance'!E43</f>
        <v>479968</v>
      </c>
      <c r="D6" s="179">
        <f t="shared" si="0"/>
        <v>1202794</v>
      </c>
      <c r="E6" s="180">
        <f>D6/($D26)</f>
        <v>3.4888907976489982E-3</v>
      </c>
    </row>
    <row r="7" spans="1:5" ht="18">
      <c r="A7" s="176" t="s">
        <v>76</v>
      </c>
      <c r="B7" s="177">
        <f>'Federal Assistance'!F43</f>
        <v>9596155</v>
      </c>
      <c r="C7" s="181"/>
      <c r="D7" s="182">
        <f t="shared" si="0"/>
        <v>9596155</v>
      </c>
      <c r="E7" s="180">
        <f>D7/($D26)</f>
        <v>2.783513791415107E-2</v>
      </c>
    </row>
    <row r="8" spans="1:5" ht="24">
      <c r="A8" s="183" t="s">
        <v>65</v>
      </c>
      <c r="B8" s="184">
        <f>IF(SUM(B9:B21)='Federal Non-Assistance'!B43,'Federal Non-Assistance'!B43,"ERROR")</f>
        <v>85897527</v>
      </c>
      <c r="C8" s="185">
        <f>IF(SUM(C9:C21)='State Non-Assistance'!B43,'State Non-Assistance'!B43,"ERROR")</f>
        <v>86508448</v>
      </c>
      <c r="D8" s="186">
        <f>B8+C8</f>
        <v>172405975</v>
      </c>
      <c r="E8" s="187">
        <f>D8/($D26)</f>
        <v>0.50009030610162941</v>
      </c>
    </row>
    <row r="9" spans="1:5" ht="18">
      <c r="A9" s="176" t="s">
        <v>78</v>
      </c>
      <c r="B9" s="188">
        <f>'Federal Non-Assistance'!C43</f>
        <v>6502569</v>
      </c>
      <c r="C9" s="189">
        <f>'State Non-Assistance'!C43</f>
        <v>6969440</v>
      </c>
      <c r="D9" s="179">
        <f t="shared" ref="D9:D21" si="1">B9+C9</f>
        <v>13472009</v>
      </c>
      <c r="E9" s="180">
        <f>D9/($D26)</f>
        <v>3.907765438299865E-2</v>
      </c>
    </row>
    <row r="10" spans="1:5">
      <c r="A10" s="176" t="s">
        <v>63</v>
      </c>
      <c r="B10" s="188">
        <f>'Federal Non-Assistance'!D43</f>
        <v>1846</v>
      </c>
      <c r="C10" s="189">
        <f>'State Non-Assistance'!D43</f>
        <v>114609</v>
      </c>
      <c r="D10" s="179">
        <f t="shared" si="1"/>
        <v>116455</v>
      </c>
      <c r="E10" s="180">
        <f>D10/($D26)</f>
        <v>3.3779581361414676E-4</v>
      </c>
    </row>
    <row r="11" spans="1:5">
      <c r="A11" s="176" t="s">
        <v>64</v>
      </c>
      <c r="B11" s="188">
        <f>'Federal Non-Assistance'!E43</f>
        <v>69743</v>
      </c>
      <c r="C11" s="189">
        <f>'State Non-Assistance'!E43</f>
        <v>46495</v>
      </c>
      <c r="D11" s="179">
        <f t="shared" si="1"/>
        <v>116238</v>
      </c>
      <c r="E11" s="180">
        <f>D11/($D26)</f>
        <v>3.3716637141283063E-4</v>
      </c>
    </row>
    <row r="12" spans="1:5" ht="18">
      <c r="A12" s="176" t="s">
        <v>79</v>
      </c>
      <c r="B12" s="188">
        <f>'Federal Non-Assistance'!F43</f>
        <v>0</v>
      </c>
      <c r="C12" s="189">
        <f>'State Non-Assistance'!F43</f>
        <v>0</v>
      </c>
      <c r="D12" s="179">
        <f t="shared" si="1"/>
        <v>0</v>
      </c>
      <c r="E12" s="180">
        <f>D12/($D26)</f>
        <v>0</v>
      </c>
    </row>
    <row r="13" spans="1:5">
      <c r="A13" s="176" t="s">
        <v>67</v>
      </c>
      <c r="B13" s="188">
        <f>'Federal Non-Assistance'!G43</f>
        <v>0</v>
      </c>
      <c r="C13" s="189">
        <f>'State Non-Assistance'!G43</f>
        <v>0</v>
      </c>
      <c r="D13" s="179">
        <f t="shared" si="1"/>
        <v>0</v>
      </c>
      <c r="E13" s="180">
        <f>D13/($D26)</f>
        <v>0</v>
      </c>
    </row>
    <row r="14" spans="1:5" ht="18">
      <c r="A14" s="176" t="s">
        <v>80</v>
      </c>
      <c r="B14" s="188">
        <f>'Federal Non-Assistance'!H43</f>
        <v>0</v>
      </c>
      <c r="C14" s="189">
        <f>'State Non-Assistance'!H43</f>
        <v>917689</v>
      </c>
      <c r="D14" s="179">
        <f t="shared" si="1"/>
        <v>917689</v>
      </c>
      <c r="E14" s="180">
        <f>D14/($D26)</f>
        <v>2.661899466744689E-3</v>
      </c>
    </row>
    <row r="15" spans="1:5" ht="18">
      <c r="A15" s="176" t="s">
        <v>81</v>
      </c>
      <c r="B15" s="188">
        <f>'Federal Non-Assistance'!I43</f>
        <v>0</v>
      </c>
      <c r="C15" s="189">
        <f>'State Non-Assistance'!I43</f>
        <v>0</v>
      </c>
      <c r="D15" s="179">
        <f t="shared" si="1"/>
        <v>0</v>
      </c>
      <c r="E15" s="180">
        <f>D15/($D26)</f>
        <v>0</v>
      </c>
    </row>
    <row r="16" spans="1:5" ht="18">
      <c r="A16" s="176" t="s">
        <v>82</v>
      </c>
      <c r="B16" s="188">
        <f>'Federal Non-Assistance'!J43</f>
        <v>0</v>
      </c>
      <c r="C16" s="189">
        <f>'State Non-Assistance'!J43</f>
        <v>0</v>
      </c>
      <c r="D16" s="179">
        <f t="shared" si="1"/>
        <v>0</v>
      </c>
      <c r="E16" s="180">
        <f>D16/($D26)</f>
        <v>0</v>
      </c>
    </row>
    <row r="17" spans="1:5" ht="27">
      <c r="A17" s="176" t="s">
        <v>110</v>
      </c>
      <c r="B17" s="188">
        <f>'Federal Non-Assistance'!K43</f>
        <v>0</v>
      </c>
      <c r="C17" s="189">
        <f>'State Non-Assistance'!K43</f>
        <v>0</v>
      </c>
      <c r="D17" s="179">
        <f t="shared" si="1"/>
        <v>0</v>
      </c>
      <c r="E17" s="180">
        <f>D17/($D26)</f>
        <v>0</v>
      </c>
    </row>
    <row r="18" spans="1:5">
      <c r="A18" s="176" t="s">
        <v>88</v>
      </c>
      <c r="B18" s="188">
        <f>'Federal Non-Assistance'!L43</f>
        <v>23911836</v>
      </c>
      <c r="C18" s="189">
        <f>'State Non-Assistance'!L43</f>
        <v>9096054</v>
      </c>
      <c r="D18" s="179">
        <f>B18+C18</f>
        <v>33007890</v>
      </c>
      <c r="E18" s="180">
        <f>D18/($D26)</f>
        <v>9.5744511255302561E-2</v>
      </c>
    </row>
    <row r="19" spans="1:5">
      <c r="A19" s="176" t="s">
        <v>68</v>
      </c>
      <c r="B19" s="188">
        <f>'Federal Non-Assistance'!M43</f>
        <v>82550</v>
      </c>
      <c r="C19" s="189">
        <f>'State Non-Assistance'!M43</f>
        <v>2643129</v>
      </c>
      <c r="D19" s="179">
        <f>B19+C19</f>
        <v>2725679</v>
      </c>
      <c r="E19" s="180">
        <f>D19/($D26)</f>
        <v>7.9062552527241758E-3</v>
      </c>
    </row>
    <row r="20" spans="1:5" ht="18">
      <c r="A20" s="176" t="s">
        <v>111</v>
      </c>
      <c r="B20" s="188">
        <f>'Federal Non-Assistance'!N43</f>
        <v>0</v>
      </c>
      <c r="C20" s="190"/>
      <c r="D20" s="179">
        <f t="shared" si="1"/>
        <v>0</v>
      </c>
      <c r="E20" s="180">
        <f>D20/($D26)</f>
        <v>0</v>
      </c>
    </row>
    <row r="21" spans="1:5">
      <c r="A21" s="176" t="s">
        <v>69</v>
      </c>
      <c r="B21" s="188">
        <f>'Federal Non-Assistance'!O43</f>
        <v>55328983</v>
      </c>
      <c r="C21" s="189">
        <f>'State Non-Assistance'!O43</f>
        <v>66721032</v>
      </c>
      <c r="D21" s="179">
        <f t="shared" si="1"/>
        <v>122050015</v>
      </c>
      <c r="E21" s="180">
        <f>D21/($D26)</f>
        <v>0.35402502355883231</v>
      </c>
    </row>
    <row r="22" spans="1:5" ht="39" thickBot="1">
      <c r="A22" s="191" t="s">
        <v>0</v>
      </c>
      <c r="B22" s="192">
        <f>B3+B8</f>
        <v>181333095</v>
      </c>
      <c r="C22" s="193">
        <f>C3+C8</f>
        <v>163416589</v>
      </c>
      <c r="D22" s="192">
        <f>B22+C22</f>
        <v>344749684</v>
      </c>
      <c r="E22" s="194">
        <f>D22/($D26)</f>
        <v>1</v>
      </c>
    </row>
    <row r="23" spans="1:5" ht="36">
      <c r="A23" s="183" t="s">
        <v>112</v>
      </c>
      <c r="B23" s="195">
        <f>'Summary Federal Funds'!E43</f>
        <v>0</v>
      </c>
      <c r="C23" s="196"/>
      <c r="D23" s="186">
        <f>B23</f>
        <v>0</v>
      </c>
      <c r="E23" s="175">
        <f>D23/($D26)</f>
        <v>0</v>
      </c>
    </row>
    <row r="24" spans="1:5" ht="36">
      <c r="A24" s="183" t="s">
        <v>113</v>
      </c>
      <c r="B24" s="197">
        <f>'Summary Federal Funds'!F43</f>
        <v>0</v>
      </c>
      <c r="C24" s="198"/>
      <c r="D24" s="186">
        <f>B24</f>
        <v>0</v>
      </c>
      <c r="E24" s="187">
        <f>D24/($D26)</f>
        <v>0</v>
      </c>
    </row>
    <row r="25" spans="1:5" ht="39" customHeight="1" thickBot="1">
      <c r="A25" s="199" t="s">
        <v>114</v>
      </c>
      <c r="B25" s="200">
        <f>B23+B24</f>
        <v>0</v>
      </c>
      <c r="C25" s="201"/>
      <c r="D25" s="200">
        <f>B25</f>
        <v>0</v>
      </c>
      <c r="E25" s="202">
        <f>D25/($D26)</f>
        <v>0</v>
      </c>
    </row>
    <row r="26" spans="1:5" ht="33" thickTop="1" thickBot="1">
      <c r="A26" s="203" t="s">
        <v>115</v>
      </c>
      <c r="B26" s="204">
        <f>B22+B25</f>
        <v>181333095</v>
      </c>
      <c r="C26" s="205">
        <f>C22</f>
        <v>163416589</v>
      </c>
      <c r="D26" s="204">
        <f>B26+C26</f>
        <v>344749684</v>
      </c>
      <c r="E26" s="206">
        <f>IF(D26/($D26)=SUM(E25,E22),SUM(E22,E25),"ERROR")</f>
        <v>1</v>
      </c>
    </row>
    <row r="27" spans="1:5" ht="32.25" thickBot="1">
      <c r="A27" s="207" t="s">
        <v>94</v>
      </c>
      <c r="B27" s="208">
        <f>'Summary Federal Funds'!I43</f>
        <v>0</v>
      </c>
      <c r="C27" s="209"/>
      <c r="D27" s="208">
        <f>B27</f>
        <v>0</v>
      </c>
      <c r="E27" s="210"/>
    </row>
    <row r="28" spans="1:5" ht="31.5">
      <c r="A28" s="211" t="s">
        <v>95</v>
      </c>
      <c r="B28" s="212">
        <f>'Summary Federal Funds'!J43</f>
        <v>160272</v>
      </c>
      <c r="C28" s="213"/>
      <c r="D28" s="212">
        <f>B28</f>
        <v>160272</v>
      </c>
      <c r="E28" s="214"/>
    </row>
  </sheetData>
  <mergeCells count="1">
    <mergeCell ref="A1:E1"/>
  </mergeCells>
  <pageMargins left="0.7" right="0.7" top="0.75" bottom="0.75" header="0.3" footer="0.3"/>
  <pageSetup scale="79" orientation="landscape" r:id="rId1"/>
</worksheet>
</file>

<file path=xl/worksheets/sheet65.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279</v>
      </c>
      <c r="B1" s="524"/>
      <c r="C1" s="524"/>
      <c r="D1" s="524"/>
      <c r="E1" s="584"/>
    </row>
    <row r="2" spans="1:5" ht="31.5" thickBot="1">
      <c r="A2" s="167" t="s">
        <v>105</v>
      </c>
      <c r="B2" s="168" t="s">
        <v>106</v>
      </c>
      <c r="C2" s="169" t="s">
        <v>107</v>
      </c>
      <c r="D2" s="170" t="s">
        <v>108</v>
      </c>
      <c r="E2" s="171" t="s">
        <v>109</v>
      </c>
    </row>
    <row r="3" spans="1:5" ht="24">
      <c r="A3" s="172" t="s">
        <v>74</v>
      </c>
      <c r="B3" s="173">
        <f>IF(SUM(B4:B7)='Federal Assistance'!B44,'Federal Assistance'!B44,"ERROR")</f>
        <v>254277894</v>
      </c>
      <c r="C3" s="173">
        <f>IF(SUM(C4:C6)='State Assistance'!B44,'State Assistance'!B44,"ERROR")</f>
        <v>48370691</v>
      </c>
      <c r="D3" s="174">
        <f>B3+C3</f>
        <v>302648585</v>
      </c>
      <c r="E3" s="175">
        <f>D3/($D26)</f>
        <v>0.2784831339147219</v>
      </c>
    </row>
    <row r="4" spans="1:5">
      <c r="A4" s="176" t="s">
        <v>62</v>
      </c>
      <c r="B4" s="177">
        <f>'Federal Assistance'!C44</f>
        <v>245945087</v>
      </c>
      <c r="C4" s="178">
        <f>'State Assistance'!C44</f>
        <v>47718621</v>
      </c>
      <c r="D4" s="179">
        <f>B4+C4</f>
        <v>293663708</v>
      </c>
      <c r="E4" s="180">
        <f>D4/($D26)</f>
        <v>0.27021566851488105</v>
      </c>
    </row>
    <row r="5" spans="1:5">
      <c r="A5" s="176" t="s">
        <v>63</v>
      </c>
      <c r="B5" s="177">
        <f>'Federal Assistance'!D44</f>
        <v>0</v>
      </c>
      <c r="C5" s="178">
        <f>'State Assistance'!D44</f>
        <v>0</v>
      </c>
      <c r="D5" s="179">
        <f t="shared" ref="D5:D7" si="0">B5+C5</f>
        <v>0</v>
      </c>
      <c r="E5" s="180">
        <f>D5/($D26)</f>
        <v>0</v>
      </c>
    </row>
    <row r="6" spans="1:5" ht="18">
      <c r="A6" s="176" t="s">
        <v>75</v>
      </c>
      <c r="B6" s="177">
        <f>'Federal Assistance'!E44</f>
        <v>8332807</v>
      </c>
      <c r="C6" s="178">
        <f>'State Assistance'!E44</f>
        <v>652070</v>
      </c>
      <c r="D6" s="182">
        <f t="shared" si="0"/>
        <v>8984877</v>
      </c>
      <c r="E6" s="180">
        <f>D6/($D26)</f>
        <v>8.2674653998408912E-3</v>
      </c>
    </row>
    <row r="7" spans="1:5" ht="18">
      <c r="A7" s="176" t="s">
        <v>76</v>
      </c>
      <c r="B7" s="177">
        <f>'Federal Assistance'!F44</f>
        <v>0</v>
      </c>
      <c r="C7" s="181"/>
      <c r="D7" s="182">
        <f t="shared" si="0"/>
        <v>0</v>
      </c>
      <c r="E7" s="180">
        <f>D7/($D26)</f>
        <v>0</v>
      </c>
    </row>
    <row r="8" spans="1:5" ht="24">
      <c r="A8" s="183" t="s">
        <v>65</v>
      </c>
      <c r="B8" s="184">
        <f>IF(SUM(B9:B21)='Federal Non-Assistance'!B44,'Federal Non-Assistance'!B44,"ERROR")</f>
        <v>242633027</v>
      </c>
      <c r="C8" s="184">
        <f>IF(SUM(C9:C21)='State Non-Assistance'!B44,'State Non-Assistance'!B44,"ERROR")</f>
        <v>359699415</v>
      </c>
      <c r="D8" s="186">
        <f>B8+C8</f>
        <v>602332442</v>
      </c>
      <c r="E8" s="187">
        <f>D8/($D26)</f>
        <v>0.55423826318787339</v>
      </c>
    </row>
    <row r="9" spans="1:5" ht="18">
      <c r="A9" s="176" t="s">
        <v>78</v>
      </c>
      <c r="B9" s="188">
        <f>'Federal Non-Assistance'!C44</f>
        <v>94267990</v>
      </c>
      <c r="C9" s="188">
        <f>'State Non-Assistance'!C44</f>
        <v>10137266</v>
      </c>
      <c r="D9" s="179">
        <f t="shared" ref="D9:D21" si="1">B9+C9</f>
        <v>104405256</v>
      </c>
      <c r="E9" s="180">
        <f>D9/($D26)</f>
        <v>9.6068854536520712E-2</v>
      </c>
    </row>
    <row r="10" spans="1:5">
      <c r="A10" s="176" t="s">
        <v>63</v>
      </c>
      <c r="B10" s="188">
        <f>'Federal Non-Assistance'!D44</f>
        <v>33420891</v>
      </c>
      <c r="C10" s="188">
        <f>'State Non-Assistance'!D44</f>
        <v>246675711</v>
      </c>
      <c r="D10" s="179">
        <f t="shared" si="1"/>
        <v>280096602</v>
      </c>
      <c r="E10" s="180">
        <f>D10/($D26)</f>
        <v>0.25773184937846172</v>
      </c>
    </row>
    <row r="11" spans="1:5">
      <c r="A11" s="176" t="s">
        <v>64</v>
      </c>
      <c r="B11" s="188">
        <f>'Federal Non-Assistance'!E44</f>
        <v>4708359</v>
      </c>
      <c r="C11" s="188">
        <f>'State Non-Assistance'!E44</f>
        <v>697674</v>
      </c>
      <c r="D11" s="179">
        <f t="shared" si="1"/>
        <v>5406033</v>
      </c>
      <c r="E11" s="180">
        <f>D11/($D26)</f>
        <v>4.9743798137579457E-3</v>
      </c>
    </row>
    <row r="12" spans="1:5" ht="18">
      <c r="A12" s="176" t="s">
        <v>79</v>
      </c>
      <c r="B12" s="188">
        <f>'Federal Non-Assistance'!F44</f>
        <v>0</v>
      </c>
      <c r="C12" s="188">
        <f>'State Non-Assistance'!F44</f>
        <v>0</v>
      </c>
      <c r="D12" s="179">
        <f t="shared" si="1"/>
        <v>0</v>
      </c>
      <c r="E12" s="180">
        <f>D12/($D26)</f>
        <v>0</v>
      </c>
    </row>
    <row r="13" spans="1:5">
      <c r="A13" s="176" t="s">
        <v>67</v>
      </c>
      <c r="B13" s="188">
        <f>'Federal Non-Assistance'!G44</f>
        <v>0</v>
      </c>
      <c r="C13" s="188">
        <f>'State Non-Assistance'!G44</f>
        <v>0</v>
      </c>
      <c r="D13" s="179">
        <f t="shared" si="1"/>
        <v>0</v>
      </c>
      <c r="E13" s="180">
        <f>D13/($D26)</f>
        <v>0</v>
      </c>
    </row>
    <row r="14" spans="1:5" ht="18">
      <c r="A14" s="176" t="s">
        <v>80</v>
      </c>
      <c r="B14" s="188">
        <f>'Federal Non-Assistance'!H44</f>
        <v>0</v>
      </c>
      <c r="C14" s="188">
        <f>'State Non-Assistance'!H44</f>
        <v>0</v>
      </c>
      <c r="D14" s="179">
        <f t="shared" si="1"/>
        <v>0</v>
      </c>
      <c r="E14" s="180">
        <f>D14/($D26)</f>
        <v>0</v>
      </c>
    </row>
    <row r="15" spans="1:5" ht="18">
      <c r="A15" s="176" t="s">
        <v>81</v>
      </c>
      <c r="B15" s="188">
        <f>'Federal Non-Assistance'!I44</f>
        <v>969</v>
      </c>
      <c r="C15" s="188">
        <f>'State Non-Assistance'!I44</f>
        <v>12335076</v>
      </c>
      <c r="D15" s="179">
        <f t="shared" si="1"/>
        <v>12336045</v>
      </c>
      <c r="E15" s="180">
        <f>D15/($D26)</f>
        <v>1.1351054133337632E-2</v>
      </c>
    </row>
    <row r="16" spans="1:5" ht="18">
      <c r="A16" s="176" t="s">
        <v>82</v>
      </c>
      <c r="B16" s="188">
        <f>'Federal Non-Assistance'!J44</f>
        <v>25248706</v>
      </c>
      <c r="C16" s="188">
        <f>'State Non-Assistance'!J44</f>
        <v>28699604</v>
      </c>
      <c r="D16" s="179">
        <f t="shared" si="1"/>
        <v>53948310</v>
      </c>
      <c r="E16" s="180">
        <f>D16/($D26)</f>
        <v>4.9640722550224156E-2</v>
      </c>
    </row>
    <row r="17" spans="1:5" ht="27">
      <c r="A17" s="176" t="s">
        <v>110</v>
      </c>
      <c r="B17" s="188">
        <f>'Federal Non-Assistance'!K44</f>
        <v>2183791</v>
      </c>
      <c r="C17" s="188">
        <f>'State Non-Assistance'!K44</f>
        <v>0</v>
      </c>
      <c r="D17" s="179">
        <f t="shared" si="1"/>
        <v>2183791</v>
      </c>
      <c r="E17" s="180">
        <f>D17/($D26)</f>
        <v>2.0094227815232128E-3</v>
      </c>
    </row>
    <row r="18" spans="1:5">
      <c r="A18" s="176" t="s">
        <v>88</v>
      </c>
      <c r="B18" s="188">
        <f>'Federal Non-Assistance'!L44</f>
        <v>18527400</v>
      </c>
      <c r="C18" s="188">
        <f>'State Non-Assistance'!L44</f>
        <v>55820170</v>
      </c>
      <c r="D18" s="179">
        <f>B18+C18</f>
        <v>74347570</v>
      </c>
      <c r="E18" s="180">
        <f>D18/($D26)</f>
        <v>6.8411171631759526E-2</v>
      </c>
    </row>
    <row r="19" spans="1:5">
      <c r="A19" s="176" t="s">
        <v>68</v>
      </c>
      <c r="B19" s="188">
        <f>'Federal Non-Assistance'!M44</f>
        <v>8776739</v>
      </c>
      <c r="C19" s="188">
        <f>'State Non-Assistance'!M44</f>
        <v>5333914</v>
      </c>
      <c r="D19" s="179">
        <f>B19+C19</f>
        <v>14110653</v>
      </c>
      <c r="E19" s="180">
        <f>D19/($D26)</f>
        <v>1.2983965773450328E-2</v>
      </c>
    </row>
    <row r="20" spans="1:5" ht="18">
      <c r="A20" s="176" t="s">
        <v>111</v>
      </c>
      <c r="B20" s="188">
        <f>'Federal Non-Assistance'!N44</f>
        <v>55599818</v>
      </c>
      <c r="C20" s="453"/>
      <c r="D20" s="179">
        <f t="shared" si="1"/>
        <v>55599818</v>
      </c>
      <c r="E20" s="180">
        <f>D20/($D26)</f>
        <v>5.1160363302964612E-2</v>
      </c>
    </row>
    <row r="21" spans="1:5">
      <c r="A21" s="176" t="s">
        <v>69</v>
      </c>
      <c r="B21" s="188">
        <f>'Federal Non-Assistance'!O44</f>
        <v>-101636</v>
      </c>
      <c r="C21" s="188">
        <f>'State Non-Assistance'!O44</f>
        <v>0</v>
      </c>
      <c r="D21" s="179">
        <f t="shared" si="1"/>
        <v>-101636</v>
      </c>
      <c r="E21" s="180">
        <f>D21/($D26)</f>
        <v>-9.3520714126440327E-5</v>
      </c>
    </row>
    <row r="22" spans="1:5" ht="39" thickBot="1">
      <c r="A22" s="191" t="s">
        <v>0</v>
      </c>
      <c r="B22" s="192">
        <f>B3+B8</f>
        <v>496910921</v>
      </c>
      <c r="C22" s="192">
        <f>C3+C8</f>
        <v>408070106</v>
      </c>
      <c r="D22" s="192">
        <f>B22+C22</f>
        <v>904981027</v>
      </c>
      <c r="E22" s="194">
        <f>D22/($D26)</f>
        <v>0.8327213971025953</v>
      </c>
    </row>
    <row r="23" spans="1:5" ht="36">
      <c r="A23" s="183" t="s">
        <v>112</v>
      </c>
      <c r="B23" s="195">
        <f>'Summary Federal Funds'!E44</f>
        <v>150817250</v>
      </c>
      <c r="C23" s="451"/>
      <c r="D23" s="186">
        <f>B23</f>
        <v>150817250</v>
      </c>
      <c r="E23" s="175">
        <f>D23/($D26)</f>
        <v>0.13877501006125667</v>
      </c>
    </row>
    <row r="24" spans="1:5" ht="36">
      <c r="A24" s="183" t="s">
        <v>113</v>
      </c>
      <c r="B24" s="197">
        <f>'Summary Federal Funds'!F44</f>
        <v>30977000</v>
      </c>
      <c r="C24" s="451"/>
      <c r="D24" s="186">
        <f>B24</f>
        <v>30977000</v>
      </c>
      <c r="E24" s="187">
        <f>D24/($D26)</f>
        <v>2.8503592836148037E-2</v>
      </c>
    </row>
    <row r="25" spans="1:5" ht="39" customHeight="1" thickBot="1">
      <c r="A25" s="199" t="s">
        <v>114</v>
      </c>
      <c r="B25" s="200">
        <f>B23+B24</f>
        <v>181794250</v>
      </c>
      <c r="C25" s="452"/>
      <c r="D25" s="200">
        <f>B25</f>
        <v>181794250</v>
      </c>
      <c r="E25" s="202">
        <f>D25/($D26)</f>
        <v>0.1672786028974047</v>
      </c>
    </row>
    <row r="26" spans="1:5" ht="33" thickTop="1" thickBot="1">
      <c r="A26" s="203" t="s">
        <v>115</v>
      </c>
      <c r="B26" s="204">
        <f>B22+B25</f>
        <v>678705171</v>
      </c>
      <c r="C26" s="204">
        <f>C22</f>
        <v>408070106</v>
      </c>
      <c r="D26" s="204">
        <f>B26+C26</f>
        <v>1086775277</v>
      </c>
      <c r="E26" s="206">
        <f>IF(D26/($D26)=SUM(E25,E22),SUM(E22,E25),"ERROR")</f>
        <v>1</v>
      </c>
    </row>
    <row r="27" spans="1:5" ht="32.25" thickBot="1">
      <c r="A27" s="207" t="s">
        <v>94</v>
      </c>
      <c r="B27" s="208">
        <f>'Summary Federal Funds'!I44</f>
        <v>70448552</v>
      </c>
      <c r="C27" s="454"/>
      <c r="D27" s="208">
        <f>B27</f>
        <v>70448552</v>
      </c>
      <c r="E27" s="210"/>
    </row>
    <row r="28" spans="1:5" ht="31.5">
      <c r="A28" s="211" t="s">
        <v>95</v>
      </c>
      <c r="B28" s="212">
        <f>'Summary Federal Funds'!J44</f>
        <v>208097719</v>
      </c>
      <c r="C28" s="455"/>
      <c r="D28" s="212">
        <f>B28</f>
        <v>208097719</v>
      </c>
      <c r="E28" s="214"/>
    </row>
  </sheetData>
  <mergeCells count="1">
    <mergeCell ref="A1:E1"/>
  </mergeCells>
  <pageMargins left="0.7" right="0.7" top="0.75" bottom="0.75" header="0.3" footer="0.3"/>
  <pageSetup scale="79" orientation="landscape" r:id="rId1"/>
</worksheet>
</file>

<file path=xl/worksheets/sheet66.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280</v>
      </c>
      <c r="B1" s="524"/>
      <c r="C1" s="524"/>
      <c r="D1" s="524"/>
      <c r="E1" s="584"/>
    </row>
    <row r="2" spans="1:5" ht="31.5" thickBot="1">
      <c r="A2" s="167" t="s">
        <v>105</v>
      </c>
      <c r="B2" s="168" t="s">
        <v>106</v>
      </c>
      <c r="C2" s="169" t="s">
        <v>107</v>
      </c>
      <c r="D2" s="170" t="s">
        <v>108</v>
      </c>
      <c r="E2" s="171" t="s">
        <v>109</v>
      </c>
    </row>
    <row r="3" spans="1:5" ht="24">
      <c r="A3" s="456" t="s">
        <v>74</v>
      </c>
      <c r="B3" s="173">
        <f>IF(SUM(B4:B7)='Federal Assistance'!B45,'Federal Assistance'!B45,"ERROR")</f>
        <v>37443599</v>
      </c>
      <c r="C3" s="173">
        <f>IF(SUM(C4:C6)='State Assistance'!B45,'State Assistance'!B45,"ERROR")</f>
        <v>1366194</v>
      </c>
      <c r="D3" s="174">
        <f>B3+C3</f>
        <v>38809793</v>
      </c>
      <c r="E3" s="175">
        <f>D3/($D26)</f>
        <v>0.23911263417272316</v>
      </c>
    </row>
    <row r="4" spans="1:5">
      <c r="A4" s="176" t="s">
        <v>62</v>
      </c>
      <c r="B4" s="177">
        <f>'Federal Assistance'!C45</f>
        <v>36380456</v>
      </c>
      <c r="C4" s="178">
        <f>'State Assistance'!C45</f>
        <v>514814</v>
      </c>
      <c r="D4" s="179">
        <f>B4+C4</f>
        <v>36895270</v>
      </c>
      <c r="E4" s="180">
        <f>D4/($D26)</f>
        <v>0.22731698667431305</v>
      </c>
    </row>
    <row r="5" spans="1:5">
      <c r="A5" s="176" t="s">
        <v>63</v>
      </c>
      <c r="B5" s="177">
        <f>'Federal Assistance'!D45</f>
        <v>901234</v>
      </c>
      <c r="C5" s="178">
        <f>'State Assistance'!D45</f>
        <v>851380</v>
      </c>
      <c r="D5" s="179">
        <f t="shared" ref="D5:D7" si="0">B5+C5</f>
        <v>1752614</v>
      </c>
      <c r="E5" s="180">
        <f>D5/($D26)</f>
        <v>1.0798103206270466E-2</v>
      </c>
    </row>
    <row r="6" spans="1:5" ht="18">
      <c r="A6" s="176" t="s">
        <v>75</v>
      </c>
      <c r="B6" s="177">
        <f>'Federal Assistance'!E45</f>
        <v>161909</v>
      </c>
      <c r="C6" s="178">
        <f>'State Assistance'!E45</f>
        <v>0</v>
      </c>
      <c r="D6" s="179">
        <f t="shared" si="0"/>
        <v>161909</v>
      </c>
      <c r="E6" s="180">
        <f>D6/($D26)</f>
        <v>9.9754429213965248E-4</v>
      </c>
    </row>
    <row r="7" spans="1:5" ht="18">
      <c r="A7" s="176" t="s">
        <v>76</v>
      </c>
      <c r="B7" s="177">
        <f>'Federal Assistance'!F45</f>
        <v>0</v>
      </c>
      <c r="C7" s="458"/>
      <c r="D7" s="182">
        <f t="shared" si="0"/>
        <v>0</v>
      </c>
      <c r="E7" s="180">
        <f>D7/($D26)</f>
        <v>0</v>
      </c>
    </row>
    <row r="8" spans="1:5" ht="24">
      <c r="A8" s="183" t="s">
        <v>65</v>
      </c>
      <c r="B8" s="184">
        <f>IF(SUM(B9:B21)='Federal Non-Assistance'!B45,'Federal Non-Assistance'!B45,"ERROR")</f>
        <v>38340744</v>
      </c>
      <c r="C8" s="184">
        <f>IF(SUM(C9:C21)='State Non-Assistance'!B45,'State Non-Assistance'!B45,"ERROR")</f>
        <v>65051130</v>
      </c>
      <c r="D8" s="186">
        <f>B8+C8</f>
        <v>103391874</v>
      </c>
      <c r="E8" s="187">
        <f>D8/($D26)</f>
        <v>0.6370119867476306</v>
      </c>
    </row>
    <row r="9" spans="1:5" ht="18">
      <c r="A9" s="176" t="s">
        <v>78</v>
      </c>
      <c r="B9" s="188">
        <f>'Federal Non-Assistance'!C45</f>
        <v>8430278</v>
      </c>
      <c r="C9" s="188">
        <f>'State Non-Assistance'!C45</f>
        <v>0</v>
      </c>
      <c r="D9" s="182">
        <f t="shared" ref="D9:D21" si="1">B9+C9</f>
        <v>8430278</v>
      </c>
      <c r="E9" s="180">
        <f>D9/($D26)</f>
        <v>5.1940137361422063E-2</v>
      </c>
    </row>
    <row r="10" spans="1:5">
      <c r="A10" s="176" t="s">
        <v>63</v>
      </c>
      <c r="B10" s="188">
        <f>'Federal Non-Assistance'!D45</f>
        <v>5106989</v>
      </c>
      <c r="C10" s="188">
        <f>'State Non-Assistance'!D45</f>
        <v>4469745</v>
      </c>
      <c r="D10" s="179">
        <f t="shared" si="1"/>
        <v>9576734</v>
      </c>
      <c r="E10" s="180">
        <f>D10/($D26)</f>
        <v>5.9003615234729023E-2</v>
      </c>
    </row>
    <row r="11" spans="1:5">
      <c r="A11" s="176" t="s">
        <v>64</v>
      </c>
      <c r="B11" s="188">
        <f>'Federal Non-Assistance'!E45</f>
        <v>3534310</v>
      </c>
      <c r="C11" s="188">
        <f>'State Non-Assistance'!E45</f>
        <v>0</v>
      </c>
      <c r="D11" s="179">
        <f t="shared" si="1"/>
        <v>3534310</v>
      </c>
      <c r="E11" s="180">
        <f>D11/($D26)</f>
        <v>2.1775384735574273E-2</v>
      </c>
    </row>
    <row r="12" spans="1:5" ht="18">
      <c r="A12" s="176" t="s">
        <v>79</v>
      </c>
      <c r="B12" s="188">
        <f>'Federal Non-Assistance'!F45</f>
        <v>0</v>
      </c>
      <c r="C12" s="188">
        <f>'State Non-Assistance'!F45</f>
        <v>0</v>
      </c>
      <c r="D12" s="179">
        <f t="shared" si="1"/>
        <v>0</v>
      </c>
      <c r="E12" s="180">
        <f>D12/($D26)</f>
        <v>0</v>
      </c>
    </row>
    <row r="13" spans="1:5">
      <c r="A13" s="176" t="s">
        <v>67</v>
      </c>
      <c r="B13" s="188">
        <f>'Federal Non-Assistance'!G45</f>
        <v>0</v>
      </c>
      <c r="C13" s="188">
        <f>'State Non-Assistance'!G45</f>
        <v>5889193</v>
      </c>
      <c r="D13" s="179">
        <f t="shared" si="1"/>
        <v>5889193</v>
      </c>
      <c r="E13" s="180">
        <f>D13/($D26)</f>
        <v>3.6284152594721703E-2</v>
      </c>
    </row>
    <row r="14" spans="1:5" ht="18">
      <c r="A14" s="176" t="s">
        <v>80</v>
      </c>
      <c r="B14" s="188">
        <f>'Federal Non-Assistance'!H45</f>
        <v>0</v>
      </c>
      <c r="C14" s="188">
        <f>'State Non-Assistance'!H45</f>
        <v>4237012</v>
      </c>
      <c r="D14" s="179">
        <f t="shared" si="1"/>
        <v>4237012</v>
      </c>
      <c r="E14" s="180">
        <f>D14/($D26)</f>
        <v>2.6104831333200827E-2</v>
      </c>
    </row>
    <row r="15" spans="1:5" ht="18">
      <c r="A15" s="176" t="s">
        <v>81</v>
      </c>
      <c r="B15" s="188">
        <f>'Federal Non-Assistance'!I45</f>
        <v>0</v>
      </c>
      <c r="C15" s="188">
        <f>'State Non-Assistance'!I45</f>
        <v>0</v>
      </c>
      <c r="D15" s="179">
        <f t="shared" si="1"/>
        <v>0</v>
      </c>
      <c r="E15" s="180">
        <f>D15/($D26)</f>
        <v>0</v>
      </c>
    </row>
    <row r="16" spans="1:5" ht="18">
      <c r="A16" s="176" t="s">
        <v>82</v>
      </c>
      <c r="B16" s="188">
        <f>'Federal Non-Assistance'!J45</f>
        <v>0</v>
      </c>
      <c r="C16" s="188">
        <f>'State Non-Assistance'!J45</f>
        <v>0</v>
      </c>
      <c r="D16" s="179">
        <f t="shared" si="1"/>
        <v>0</v>
      </c>
      <c r="E16" s="180">
        <f>D16/($D26)</f>
        <v>0</v>
      </c>
    </row>
    <row r="17" spans="1:5" ht="27">
      <c r="A17" s="176" t="s">
        <v>110</v>
      </c>
      <c r="B17" s="188">
        <f>'Federal Non-Assistance'!K45</f>
        <v>0</v>
      </c>
      <c r="C17" s="188">
        <f>'State Non-Assistance'!K45</f>
        <v>0</v>
      </c>
      <c r="D17" s="179">
        <f t="shared" si="1"/>
        <v>0</v>
      </c>
      <c r="E17" s="180">
        <f>D17/($D26)</f>
        <v>0</v>
      </c>
    </row>
    <row r="18" spans="1:5">
      <c r="A18" s="176" t="s">
        <v>88</v>
      </c>
      <c r="B18" s="188">
        <f>'Federal Non-Assistance'!L45</f>
        <v>8710089</v>
      </c>
      <c r="C18" s="188">
        <f>'State Non-Assistance'!L45</f>
        <v>1492393</v>
      </c>
      <c r="D18" s="179">
        <f>B18+C18</f>
        <v>10202482</v>
      </c>
      <c r="E18" s="180">
        <f>D18/($D26)</f>
        <v>6.2858937333672274E-2</v>
      </c>
    </row>
    <row r="19" spans="1:5">
      <c r="A19" s="176" t="s">
        <v>68</v>
      </c>
      <c r="B19" s="188">
        <f>'Federal Non-Assistance'!M45</f>
        <v>2179226</v>
      </c>
      <c r="C19" s="188">
        <f>'State Non-Assistance'!M45</f>
        <v>220582</v>
      </c>
      <c r="D19" s="179">
        <f>B19+C19</f>
        <v>2399808</v>
      </c>
      <c r="E19" s="180">
        <f>D19/($D26)</f>
        <v>1.4785557150195942E-2</v>
      </c>
    </row>
    <row r="20" spans="1:5" ht="18">
      <c r="A20" s="176" t="s">
        <v>111</v>
      </c>
      <c r="B20" s="188">
        <f>'Federal Non-Assistance'!N45</f>
        <v>0</v>
      </c>
      <c r="C20" s="453"/>
      <c r="D20" s="179">
        <f t="shared" si="1"/>
        <v>0</v>
      </c>
      <c r="E20" s="180">
        <f>D20/($D26)</f>
        <v>0</v>
      </c>
    </row>
    <row r="21" spans="1:5">
      <c r="A21" s="176" t="s">
        <v>69</v>
      </c>
      <c r="B21" s="188">
        <f>'Federal Non-Assistance'!O45</f>
        <v>10379852</v>
      </c>
      <c r="C21" s="188">
        <f>'State Non-Assistance'!O45</f>
        <v>48742205</v>
      </c>
      <c r="D21" s="179">
        <f t="shared" si="1"/>
        <v>59122057</v>
      </c>
      <c r="E21" s="180">
        <f>D21/($D26)</f>
        <v>0.36425937100411454</v>
      </c>
    </row>
    <row r="22" spans="1:5" ht="39" thickBot="1">
      <c r="A22" s="191" t="s">
        <v>0</v>
      </c>
      <c r="B22" s="192">
        <f>B3+B8</f>
        <v>75784343</v>
      </c>
      <c r="C22" s="192">
        <f>C3+C8</f>
        <v>66417324</v>
      </c>
      <c r="D22" s="192">
        <f>B22+C22</f>
        <v>142201667</v>
      </c>
      <c r="E22" s="194">
        <f>D22/($D26)</f>
        <v>0.87612462092035381</v>
      </c>
    </row>
    <row r="23" spans="1:5" ht="36">
      <c r="A23" s="183" t="s">
        <v>112</v>
      </c>
      <c r="B23" s="195">
        <f>'Summary Federal Funds'!E45</f>
        <v>11345913</v>
      </c>
      <c r="C23" s="451"/>
      <c r="D23" s="186">
        <f>B23</f>
        <v>11345913</v>
      </c>
      <c r="E23" s="175">
        <f>D23/($D26)</f>
        <v>6.9903777753324889E-2</v>
      </c>
    </row>
    <row r="24" spans="1:5" ht="36">
      <c r="A24" s="183" t="s">
        <v>113</v>
      </c>
      <c r="B24" s="197">
        <f>'Summary Federal Funds'!F45</f>
        <v>8760000</v>
      </c>
      <c r="C24" s="451"/>
      <c r="D24" s="186">
        <f>B24</f>
        <v>8760000</v>
      </c>
      <c r="E24" s="187">
        <f>D24/($D26)</f>
        <v>5.3971601326321297E-2</v>
      </c>
    </row>
    <row r="25" spans="1:5" ht="39" customHeight="1" thickBot="1">
      <c r="A25" s="199" t="s">
        <v>114</v>
      </c>
      <c r="B25" s="200">
        <f>B23+B24</f>
        <v>20105913</v>
      </c>
      <c r="C25" s="452"/>
      <c r="D25" s="200">
        <f>B25</f>
        <v>20105913</v>
      </c>
      <c r="E25" s="202">
        <f>D25/($D26)</f>
        <v>0.12387537907964619</v>
      </c>
    </row>
    <row r="26" spans="1:5" ht="33" thickTop="1" thickBot="1">
      <c r="A26" s="203" t="s">
        <v>115</v>
      </c>
      <c r="B26" s="204">
        <f>B22+B25</f>
        <v>95890256</v>
      </c>
      <c r="C26" s="204">
        <f>C22</f>
        <v>66417324</v>
      </c>
      <c r="D26" s="204">
        <f>B26+C26</f>
        <v>162307580</v>
      </c>
      <c r="E26" s="206">
        <f>IF(D26/($D26)=SUM(E25,E22),SUM(E22,E25),"ERROR")</f>
        <v>1</v>
      </c>
    </row>
    <row r="27" spans="1:5" ht="32.25" thickBot="1">
      <c r="A27" s="207" t="s">
        <v>94</v>
      </c>
      <c r="B27" s="208">
        <f>'Summary Federal Funds'!I45</f>
        <v>13864627</v>
      </c>
      <c r="C27" s="454"/>
      <c r="D27" s="208">
        <f>B27</f>
        <v>13864627</v>
      </c>
      <c r="E27" s="210"/>
    </row>
    <row r="28" spans="1:5" ht="31.5">
      <c r="A28" s="211" t="s">
        <v>95</v>
      </c>
      <c r="B28" s="212">
        <f>'Summary Federal Funds'!J45</f>
        <v>0</v>
      </c>
      <c r="C28" s="455"/>
      <c r="D28" s="212">
        <f>B28</f>
        <v>0</v>
      </c>
      <c r="E28" s="214"/>
    </row>
  </sheetData>
  <mergeCells count="1">
    <mergeCell ref="A1:E1"/>
  </mergeCells>
  <pageMargins left="0.7" right="0.7" top="0.75" bottom="0.75" header="0.3" footer="0.3"/>
  <pageSetup scale="79" orientation="landscape" r:id="rId1"/>
</worksheet>
</file>

<file path=xl/worksheets/sheet67.xml><?xml version="1.0" encoding="utf-8"?>
<worksheet xmlns="http://schemas.openxmlformats.org/spreadsheetml/2006/main" xmlns:r="http://schemas.openxmlformats.org/officeDocument/2006/relationships">
  <sheetPr>
    <pageSetUpPr fitToPage="1"/>
  </sheetPr>
  <dimension ref="A1:E28"/>
  <sheetViews>
    <sheetView workbookViewId="0">
      <selection activeCell="B4" sqref="B4"/>
    </sheetView>
  </sheetViews>
  <sheetFormatPr defaultRowHeight="15"/>
  <cols>
    <col min="1" max="1" width="22.7109375" customWidth="1"/>
    <col min="2" max="5" width="32.7109375" customWidth="1"/>
  </cols>
  <sheetData>
    <row r="1" spans="1:5" ht="18.75" thickBot="1">
      <c r="A1" s="523" t="s">
        <v>281</v>
      </c>
      <c r="B1" s="524"/>
      <c r="C1" s="524"/>
      <c r="D1" s="524"/>
      <c r="E1" s="584"/>
    </row>
    <row r="2" spans="1:5" ht="31.5" thickBot="1">
      <c r="A2" s="167" t="s">
        <v>105</v>
      </c>
      <c r="B2" s="168" t="s">
        <v>106</v>
      </c>
      <c r="C2" s="169" t="s">
        <v>107</v>
      </c>
      <c r="D2" s="170" t="s">
        <v>108</v>
      </c>
      <c r="E2" s="171" t="s">
        <v>109</v>
      </c>
    </row>
    <row r="3" spans="1:5" ht="24">
      <c r="A3" s="172" t="s">
        <v>74</v>
      </c>
      <c r="B3" s="173">
        <f>IF(SUM(B4:B7)='Federal Assistance'!B46,'Federal Assistance'!B46,"ERROR")</f>
        <v>32296326</v>
      </c>
      <c r="C3" s="173">
        <f>IF(SUM(C4:C6)='State Assistance'!B46,'State Assistance'!B46,"ERROR")</f>
        <v>1184976</v>
      </c>
      <c r="D3" s="174">
        <f>B3+C3</f>
        <v>33481302</v>
      </c>
      <c r="E3" s="175">
        <f>D3/($D26)</f>
        <v>0.22540522385241191</v>
      </c>
    </row>
    <row r="4" spans="1:5">
      <c r="A4" s="176" t="s">
        <v>62</v>
      </c>
      <c r="B4" s="177">
        <f>'Federal Assistance'!C46</f>
        <v>30315212</v>
      </c>
      <c r="C4" s="178">
        <f>'State Assistance'!C46</f>
        <v>1122818</v>
      </c>
      <c r="D4" s="179">
        <f>B4+C4</f>
        <v>31438030</v>
      </c>
      <c r="E4" s="180">
        <f>D4/($D26)</f>
        <v>0.21164936147431904</v>
      </c>
    </row>
    <row r="5" spans="1:5">
      <c r="A5" s="176" t="s">
        <v>63</v>
      </c>
      <c r="B5" s="177">
        <f>'Federal Assistance'!D46</f>
        <v>0</v>
      </c>
      <c r="C5" s="178">
        <f>'State Assistance'!D46</f>
        <v>0</v>
      </c>
      <c r="D5" s="179">
        <f t="shared" ref="D5:D7" si="0">B5+C5</f>
        <v>0</v>
      </c>
      <c r="E5" s="180">
        <f>D5/($D26)</f>
        <v>0</v>
      </c>
    </row>
    <row r="6" spans="1:5" ht="18">
      <c r="A6" s="176" t="s">
        <v>75</v>
      </c>
      <c r="B6" s="177">
        <f>'Federal Assistance'!E46</f>
        <v>1981114</v>
      </c>
      <c r="C6" s="178">
        <f>'State Assistance'!E46</f>
        <v>62158</v>
      </c>
      <c r="D6" s="179">
        <f t="shared" si="0"/>
        <v>2043272</v>
      </c>
      <c r="E6" s="180">
        <f>D6/($D26)</f>
        <v>1.3755862378092865E-2</v>
      </c>
    </row>
    <row r="7" spans="1:5" ht="18">
      <c r="A7" s="176" t="s">
        <v>76</v>
      </c>
      <c r="B7" s="177">
        <f>'Federal Assistance'!F46</f>
        <v>0</v>
      </c>
      <c r="C7" s="181"/>
      <c r="D7" s="182">
        <f t="shared" si="0"/>
        <v>0</v>
      </c>
      <c r="E7" s="180">
        <f>D7/($D26)</f>
        <v>0</v>
      </c>
    </row>
    <row r="8" spans="1:5" ht="24">
      <c r="A8" s="183" t="s">
        <v>65</v>
      </c>
      <c r="B8" s="184">
        <f>IF(SUM(B9:B21)='Federal Non-Assistance'!B46,'Federal Non-Assistance'!B46,"ERROR")</f>
        <v>62887385</v>
      </c>
      <c r="C8" s="185">
        <f>IF(SUM(C9:C21)='State Non-Assistance'!B46,'State Non-Assistance'!B46,"ERROR")</f>
        <v>52169583</v>
      </c>
      <c r="D8" s="186">
        <f>B8+C8</f>
        <v>115056968</v>
      </c>
      <c r="E8" s="187">
        <f>D8/($D26)</f>
        <v>0.77459477614758809</v>
      </c>
    </row>
    <row r="9" spans="1:5" ht="18">
      <c r="A9" s="176" t="s">
        <v>78</v>
      </c>
      <c r="B9" s="188">
        <f>'Federal Non-Assistance'!C46</f>
        <v>13827474</v>
      </c>
      <c r="C9" s="189">
        <f>'State Non-Assistance'!C46</f>
        <v>490148</v>
      </c>
      <c r="D9" s="179">
        <f t="shared" ref="D9:D21" si="1">B9+C9</f>
        <v>14317622</v>
      </c>
      <c r="E9" s="180">
        <f>D9/($D26)</f>
        <v>9.6390122222374072E-2</v>
      </c>
    </row>
    <row r="10" spans="1:5">
      <c r="A10" s="176" t="s">
        <v>63</v>
      </c>
      <c r="B10" s="188">
        <f>'Federal Non-Assistance'!D46</f>
        <v>0</v>
      </c>
      <c r="C10" s="189">
        <f>'State Non-Assistance'!D46</f>
        <v>4085268</v>
      </c>
      <c r="D10" s="179">
        <f t="shared" si="1"/>
        <v>4085268</v>
      </c>
      <c r="E10" s="180">
        <f>D10/($D26)</f>
        <v>2.7503134377423407E-2</v>
      </c>
    </row>
    <row r="11" spans="1:5">
      <c r="A11" s="176" t="s">
        <v>64</v>
      </c>
      <c r="B11" s="188">
        <f>'Federal Non-Assistance'!E46</f>
        <v>55065</v>
      </c>
      <c r="C11" s="189">
        <f>'State Non-Assistance'!E46</f>
        <v>0</v>
      </c>
      <c r="D11" s="179">
        <f t="shared" si="1"/>
        <v>55065</v>
      </c>
      <c r="E11" s="180">
        <f>D11/($D26)</f>
        <v>3.7071254431602035E-4</v>
      </c>
    </row>
    <row r="12" spans="1:5" ht="18">
      <c r="A12" s="176" t="s">
        <v>79</v>
      </c>
      <c r="B12" s="188">
        <f>'Federal Non-Assistance'!F46</f>
        <v>0</v>
      </c>
      <c r="C12" s="189">
        <f>'State Non-Assistance'!F46</f>
        <v>0</v>
      </c>
      <c r="D12" s="179">
        <f t="shared" si="1"/>
        <v>0</v>
      </c>
      <c r="E12" s="180">
        <f>D12/($D26)</f>
        <v>0</v>
      </c>
    </row>
    <row r="13" spans="1:5">
      <c r="A13" s="176" t="s">
        <v>67</v>
      </c>
      <c r="B13" s="188">
        <f>'Federal Non-Assistance'!G46</f>
        <v>0</v>
      </c>
      <c r="C13" s="189">
        <f>'State Non-Assistance'!G46</f>
        <v>0</v>
      </c>
      <c r="D13" s="179">
        <f t="shared" si="1"/>
        <v>0</v>
      </c>
      <c r="E13" s="180">
        <f>D13/($D26)</f>
        <v>0</v>
      </c>
    </row>
    <row r="14" spans="1:5" ht="18">
      <c r="A14" s="176" t="s">
        <v>80</v>
      </c>
      <c r="B14" s="188">
        <f>'Federal Non-Assistance'!H46</f>
        <v>0</v>
      </c>
      <c r="C14" s="189">
        <f>'State Non-Assistance'!H46</f>
        <v>0</v>
      </c>
      <c r="D14" s="179">
        <f t="shared" si="1"/>
        <v>0</v>
      </c>
      <c r="E14" s="180">
        <f>D14/($D26)</f>
        <v>0</v>
      </c>
    </row>
    <row r="15" spans="1:5" ht="18">
      <c r="A15" s="176" t="s">
        <v>81</v>
      </c>
      <c r="B15" s="188">
        <f>'Federal Non-Assistance'!I46</f>
        <v>0</v>
      </c>
      <c r="C15" s="189">
        <f>'State Non-Assistance'!I46</f>
        <v>0</v>
      </c>
      <c r="D15" s="179">
        <f t="shared" si="1"/>
        <v>0</v>
      </c>
      <c r="E15" s="180">
        <f>D15/($D26)</f>
        <v>0</v>
      </c>
    </row>
    <row r="16" spans="1:5" ht="18">
      <c r="A16" s="176" t="s">
        <v>82</v>
      </c>
      <c r="B16" s="188">
        <f>'Federal Non-Assistance'!J46</f>
        <v>2424218</v>
      </c>
      <c r="C16" s="189">
        <f>'State Non-Assistance'!J46</f>
        <v>0</v>
      </c>
      <c r="D16" s="179">
        <f t="shared" si="1"/>
        <v>2424218</v>
      </c>
      <c r="E16" s="180">
        <f>D16/($D26)</f>
        <v>1.6320494374951318E-2</v>
      </c>
    </row>
    <row r="17" spans="1:5" ht="27">
      <c r="A17" s="176" t="s">
        <v>110</v>
      </c>
      <c r="B17" s="188">
        <f>'Federal Non-Assistance'!K46</f>
        <v>0</v>
      </c>
      <c r="C17" s="189">
        <f>'State Non-Assistance'!K46</f>
        <v>0</v>
      </c>
      <c r="D17" s="179">
        <f t="shared" si="1"/>
        <v>0</v>
      </c>
      <c r="E17" s="180">
        <f>D17/($D26)</f>
        <v>0</v>
      </c>
    </row>
    <row r="18" spans="1:5">
      <c r="A18" s="176" t="s">
        <v>88</v>
      </c>
      <c r="B18" s="188">
        <f>'Federal Non-Assistance'!L46</f>
        <v>8398099</v>
      </c>
      <c r="C18" s="189">
        <f>'State Non-Assistance'!L46</f>
        <v>2205273</v>
      </c>
      <c r="D18" s="179">
        <f>B18+C18</f>
        <v>10603372</v>
      </c>
      <c r="E18" s="180">
        <f>D18/($D26)</f>
        <v>7.1384781847802586E-2</v>
      </c>
    </row>
    <row r="19" spans="1:5">
      <c r="A19" s="176" t="s">
        <v>68</v>
      </c>
      <c r="B19" s="188">
        <f>'Federal Non-Assistance'!M46</f>
        <v>2000572</v>
      </c>
      <c r="C19" s="189">
        <f>'State Non-Assistance'!M46</f>
        <v>899076</v>
      </c>
      <c r="D19" s="179">
        <f>B19+C19</f>
        <v>2899648</v>
      </c>
      <c r="E19" s="180">
        <f>D19/($D26)</f>
        <v>1.9521218336527011E-2</v>
      </c>
    </row>
    <row r="20" spans="1:5" ht="18">
      <c r="A20" s="176" t="s">
        <v>111</v>
      </c>
      <c r="B20" s="188">
        <f>'Federal Non-Assistance'!N46</f>
        <v>0</v>
      </c>
      <c r="C20" s="190"/>
      <c r="D20" s="179">
        <f t="shared" si="1"/>
        <v>0</v>
      </c>
      <c r="E20" s="180">
        <f>D20/($D26)</f>
        <v>0</v>
      </c>
    </row>
    <row r="21" spans="1:5">
      <c r="A21" s="176" t="s">
        <v>69</v>
      </c>
      <c r="B21" s="188">
        <f>'Federal Non-Assistance'!O46</f>
        <v>36181957</v>
      </c>
      <c r="C21" s="189">
        <f>'State Non-Assistance'!O46</f>
        <v>44489818</v>
      </c>
      <c r="D21" s="179">
        <f t="shared" si="1"/>
        <v>80671775</v>
      </c>
      <c r="E21" s="180">
        <f>D21/($D26)</f>
        <v>0.54310431244419366</v>
      </c>
    </row>
    <row r="22" spans="1:5" ht="39" thickBot="1">
      <c r="A22" s="191" t="s">
        <v>0</v>
      </c>
      <c r="B22" s="192">
        <f>B3+B8</f>
        <v>95183711</v>
      </c>
      <c r="C22" s="193">
        <f>C3+C8</f>
        <v>53354559</v>
      </c>
      <c r="D22" s="192">
        <f>B22+C22</f>
        <v>148538270</v>
      </c>
      <c r="E22" s="194">
        <f>D22/($D26)</f>
        <v>1</v>
      </c>
    </row>
    <row r="23" spans="1:5" ht="36">
      <c r="A23" s="183" t="s">
        <v>112</v>
      </c>
      <c r="B23" s="195">
        <f>'Summary Federal Funds'!E46</f>
        <v>0</v>
      </c>
      <c r="C23" s="196"/>
      <c r="D23" s="186">
        <f>B23</f>
        <v>0</v>
      </c>
      <c r="E23" s="175">
        <f>D23/($D26)</f>
        <v>0</v>
      </c>
    </row>
    <row r="24" spans="1:5" ht="36">
      <c r="A24" s="183" t="s">
        <v>113</v>
      </c>
      <c r="B24" s="197">
        <f>'Summary Federal Funds'!F46</f>
        <v>0</v>
      </c>
      <c r="C24" s="198"/>
      <c r="D24" s="186">
        <f>B24</f>
        <v>0</v>
      </c>
      <c r="E24" s="187">
        <f>D24/($D26)</f>
        <v>0</v>
      </c>
    </row>
    <row r="25" spans="1:5" ht="39" customHeight="1" thickBot="1">
      <c r="A25" s="199" t="s">
        <v>114</v>
      </c>
      <c r="B25" s="200">
        <f>B23+B24</f>
        <v>0</v>
      </c>
      <c r="C25" s="201"/>
      <c r="D25" s="200">
        <f>B25</f>
        <v>0</v>
      </c>
      <c r="E25" s="202">
        <f>D25/($D26)</f>
        <v>0</v>
      </c>
    </row>
    <row r="26" spans="1:5" ht="33" thickTop="1" thickBot="1">
      <c r="A26" s="203" t="s">
        <v>115</v>
      </c>
      <c r="B26" s="204">
        <f>B22+B25</f>
        <v>95183711</v>
      </c>
      <c r="C26" s="205">
        <f>C22</f>
        <v>53354559</v>
      </c>
      <c r="D26" s="204">
        <f>B26+C26</f>
        <v>148538270</v>
      </c>
      <c r="E26" s="206">
        <f>IF(D26/($D26)=SUM(E25,E22),SUM(E22,E25),"ERROR")</f>
        <v>1</v>
      </c>
    </row>
    <row r="27" spans="1:5" ht="32.25" thickBot="1">
      <c r="A27" s="207" t="s">
        <v>94</v>
      </c>
      <c r="B27" s="208">
        <f>'Summary Federal Funds'!I46</f>
        <v>0</v>
      </c>
      <c r="C27" s="209"/>
      <c r="D27" s="208">
        <f>B27</f>
        <v>0</v>
      </c>
      <c r="E27" s="210"/>
    </row>
    <row r="28" spans="1:5" ht="31.5">
      <c r="A28" s="211" t="s">
        <v>95</v>
      </c>
      <c r="B28" s="212">
        <f>'Summary Federal Funds'!J46</f>
        <v>13574310</v>
      </c>
      <c r="C28" s="213"/>
      <c r="D28" s="212">
        <f>B28</f>
        <v>13574310</v>
      </c>
      <c r="E28" s="214"/>
    </row>
  </sheetData>
  <mergeCells count="1">
    <mergeCell ref="A1:E1"/>
  </mergeCells>
  <pageMargins left="0.7" right="0.7" top="0.75" bottom="0.75" header="0.3" footer="0.3"/>
  <pageSetup scale="79" orientation="landscape" r:id="rId1"/>
</worksheet>
</file>

<file path=xl/worksheets/sheet68.xml><?xml version="1.0" encoding="utf-8"?>
<worksheet xmlns="http://schemas.openxmlformats.org/spreadsheetml/2006/main" xmlns:r="http://schemas.openxmlformats.org/officeDocument/2006/relationships">
  <sheetPr>
    <pageSetUpPr fitToPage="1"/>
  </sheetPr>
  <dimension ref="A1:E28"/>
  <sheetViews>
    <sheetView workbookViewId="0">
      <selection activeCell="E4" sqref="E4"/>
    </sheetView>
  </sheetViews>
  <sheetFormatPr defaultRowHeight="15"/>
  <cols>
    <col min="1" max="1" width="22.7109375" customWidth="1"/>
    <col min="2" max="5" width="32.7109375" customWidth="1"/>
  </cols>
  <sheetData>
    <row r="1" spans="1:5" ht="18.75" thickBot="1">
      <c r="A1" s="523" t="s">
        <v>282</v>
      </c>
      <c r="B1" s="524"/>
      <c r="C1" s="524"/>
      <c r="D1" s="524"/>
      <c r="E1" s="584"/>
    </row>
    <row r="2" spans="1:5" ht="31.5" thickBot="1">
      <c r="A2" s="167" t="s">
        <v>105</v>
      </c>
      <c r="B2" s="168" t="s">
        <v>106</v>
      </c>
      <c r="C2" s="169" t="s">
        <v>107</v>
      </c>
      <c r="D2" s="170" t="s">
        <v>108</v>
      </c>
      <c r="E2" s="171" t="s">
        <v>109</v>
      </c>
    </row>
    <row r="3" spans="1:5" ht="24">
      <c r="A3" s="172" t="s">
        <v>74</v>
      </c>
      <c r="B3" s="173">
        <f>IF(SUM(B4:B7)='Federal Assistance'!B47,'Federal Assistance'!B47,"ERROR")</f>
        <v>13434382</v>
      </c>
      <c r="C3" s="173">
        <f>IF(SUM(C4:C6)='State Assistance'!B47,'State Assistance'!B47,"ERROR")</f>
        <v>6283512</v>
      </c>
      <c r="D3" s="174">
        <f>B3+C3</f>
        <v>19717894</v>
      </c>
      <c r="E3" s="175">
        <f>D3/($D26)</f>
        <v>0.66931256667745764</v>
      </c>
    </row>
    <row r="4" spans="1:5">
      <c r="A4" s="176" t="s">
        <v>62</v>
      </c>
      <c r="B4" s="177">
        <f>'Federal Assistance'!C47</f>
        <v>8675813</v>
      </c>
      <c r="C4" s="178">
        <f>'State Assistance'!C47</f>
        <v>5480598</v>
      </c>
      <c r="D4" s="179">
        <f>B4+C4</f>
        <v>14156411</v>
      </c>
      <c r="E4" s="180">
        <f>D4/($D26)</f>
        <v>0.48053122617207467</v>
      </c>
    </row>
    <row r="5" spans="1:5">
      <c r="A5" s="176" t="s">
        <v>63</v>
      </c>
      <c r="B5" s="177">
        <f>'Federal Assistance'!D47</f>
        <v>0</v>
      </c>
      <c r="C5" s="178">
        <f>'State Assistance'!D47</f>
        <v>802914</v>
      </c>
      <c r="D5" s="179">
        <f t="shared" ref="D5:D7" si="0">B5+C5</f>
        <v>802914</v>
      </c>
      <c r="E5" s="180">
        <f>D5/($D26)</f>
        <v>2.7254453754608082E-2</v>
      </c>
    </row>
    <row r="6" spans="1:5" ht="18">
      <c r="A6" s="176" t="s">
        <v>75</v>
      </c>
      <c r="B6" s="177">
        <f>'Federal Assistance'!E47</f>
        <v>0</v>
      </c>
      <c r="C6" s="178">
        <f>'State Assistance'!E47</f>
        <v>0</v>
      </c>
      <c r="D6" s="179">
        <f t="shared" si="0"/>
        <v>0</v>
      </c>
      <c r="E6" s="180">
        <f>D6/($D26)</f>
        <v>0</v>
      </c>
    </row>
    <row r="7" spans="1:5" ht="18">
      <c r="A7" s="176" t="s">
        <v>76</v>
      </c>
      <c r="B7" s="177">
        <f>'Federal Assistance'!F47</f>
        <v>4758569</v>
      </c>
      <c r="C7" s="181"/>
      <c r="D7" s="182">
        <f t="shared" si="0"/>
        <v>4758569</v>
      </c>
      <c r="E7" s="180">
        <f>D7/($D26)</f>
        <v>0.16152688675077484</v>
      </c>
    </row>
    <row r="8" spans="1:5" ht="24">
      <c r="A8" s="183" t="s">
        <v>65</v>
      </c>
      <c r="B8" s="184">
        <f>IF(SUM(B9:B21)='Federal Non-Assistance'!B47,'Federal Non-Assistance'!B47,"ERROR")</f>
        <v>5357572</v>
      </c>
      <c r="C8" s="185">
        <f>IF(SUM(C9:C21)='State Non-Assistance'!B47,'State Non-Assistance'!B47,"ERROR")</f>
        <v>2256488</v>
      </c>
      <c r="D8" s="186">
        <f>B8+C8</f>
        <v>7614060</v>
      </c>
      <c r="E8" s="187">
        <f>D8/($D26)</f>
        <v>0.25845488577208919</v>
      </c>
    </row>
    <row r="9" spans="1:5" ht="18">
      <c r="A9" s="176" t="s">
        <v>78</v>
      </c>
      <c r="B9" s="188">
        <f>'Federal Non-Assistance'!C47</f>
        <v>2678958</v>
      </c>
      <c r="C9" s="189">
        <f>'State Non-Assistance'!C47</f>
        <v>1425549</v>
      </c>
      <c r="D9" s="179">
        <f t="shared" ref="D9:D21" si="1">B9+C9</f>
        <v>4104507</v>
      </c>
      <c r="E9" s="180">
        <f>D9/($D26)</f>
        <v>0.13932512849067916</v>
      </c>
    </row>
    <row r="10" spans="1:5">
      <c r="A10" s="176" t="s">
        <v>63</v>
      </c>
      <c r="B10" s="188">
        <f>'Federal Non-Assistance'!D47</f>
        <v>0</v>
      </c>
      <c r="C10" s="189">
        <f>'State Non-Assistance'!D47</f>
        <v>0</v>
      </c>
      <c r="D10" s="179">
        <f t="shared" si="1"/>
        <v>0</v>
      </c>
      <c r="E10" s="180">
        <f>D10/($D26)</f>
        <v>0</v>
      </c>
    </row>
    <row r="11" spans="1:5">
      <c r="A11" s="176" t="s">
        <v>64</v>
      </c>
      <c r="B11" s="188">
        <f>'Federal Non-Assistance'!E47</f>
        <v>65825</v>
      </c>
      <c r="C11" s="189">
        <f>'State Non-Assistance'!E47</f>
        <v>65825</v>
      </c>
      <c r="D11" s="179">
        <f t="shared" si="1"/>
        <v>131650</v>
      </c>
      <c r="E11" s="180">
        <f>D11/($D26)</f>
        <v>4.4687835020863435E-3</v>
      </c>
    </row>
    <row r="12" spans="1:5" ht="18">
      <c r="A12" s="176" t="s">
        <v>79</v>
      </c>
      <c r="B12" s="188">
        <f>'Federal Non-Assistance'!F47</f>
        <v>0</v>
      </c>
      <c r="C12" s="189">
        <f>'State Non-Assistance'!F47</f>
        <v>0</v>
      </c>
      <c r="D12" s="179">
        <f t="shared" si="1"/>
        <v>0</v>
      </c>
      <c r="E12" s="180">
        <f>D12/($D26)</f>
        <v>0</v>
      </c>
    </row>
    <row r="13" spans="1:5">
      <c r="A13" s="176" t="s">
        <v>67</v>
      </c>
      <c r="B13" s="188">
        <f>'Federal Non-Assistance'!G47</f>
        <v>0</v>
      </c>
      <c r="C13" s="189">
        <f>'State Non-Assistance'!G47</f>
        <v>0</v>
      </c>
      <c r="D13" s="179">
        <f t="shared" si="1"/>
        <v>0</v>
      </c>
      <c r="E13" s="180">
        <f>D13/($D26)</f>
        <v>0</v>
      </c>
    </row>
    <row r="14" spans="1:5" ht="18">
      <c r="A14" s="176" t="s">
        <v>80</v>
      </c>
      <c r="B14" s="188">
        <f>'Federal Non-Assistance'!H47</f>
        <v>0</v>
      </c>
      <c r="C14" s="189">
        <f>'State Non-Assistance'!H47</f>
        <v>0</v>
      </c>
      <c r="D14" s="179">
        <f t="shared" si="1"/>
        <v>0</v>
      </c>
      <c r="E14" s="180">
        <f>D14/($D26)</f>
        <v>0</v>
      </c>
    </row>
    <row r="15" spans="1:5" ht="18">
      <c r="A15" s="176" t="s">
        <v>81</v>
      </c>
      <c r="B15" s="188">
        <f>'Federal Non-Assistance'!I47</f>
        <v>0</v>
      </c>
      <c r="C15" s="189">
        <f>'State Non-Assistance'!I47</f>
        <v>0</v>
      </c>
      <c r="D15" s="179">
        <f t="shared" si="1"/>
        <v>0</v>
      </c>
      <c r="E15" s="180">
        <f>D15/($D26)</f>
        <v>0</v>
      </c>
    </row>
    <row r="16" spans="1:5" ht="18">
      <c r="A16" s="176" t="s">
        <v>82</v>
      </c>
      <c r="B16" s="188">
        <f>'Federal Non-Assistance'!J47</f>
        <v>0</v>
      </c>
      <c r="C16" s="189">
        <f>'State Non-Assistance'!J47</f>
        <v>0</v>
      </c>
      <c r="D16" s="179">
        <f t="shared" si="1"/>
        <v>0</v>
      </c>
      <c r="E16" s="180">
        <f>D16/($D26)</f>
        <v>0</v>
      </c>
    </row>
    <row r="17" spans="1:5" ht="27">
      <c r="A17" s="176" t="s">
        <v>110</v>
      </c>
      <c r="B17" s="188">
        <f>'Federal Non-Assistance'!K47</f>
        <v>0</v>
      </c>
      <c r="C17" s="189">
        <f>'State Non-Assistance'!K47</f>
        <v>0</v>
      </c>
      <c r="D17" s="179">
        <f t="shared" si="1"/>
        <v>0</v>
      </c>
      <c r="E17" s="180">
        <f>D17/($D26)</f>
        <v>0</v>
      </c>
    </row>
    <row r="18" spans="1:5">
      <c r="A18" s="176" t="s">
        <v>88</v>
      </c>
      <c r="B18" s="188">
        <f>'Federal Non-Assistance'!L47</f>
        <v>1722085</v>
      </c>
      <c r="C18" s="189">
        <f>'State Non-Assistance'!L47</f>
        <v>765114</v>
      </c>
      <c r="D18" s="179">
        <f>B18+C18</f>
        <v>2487199</v>
      </c>
      <c r="E18" s="180">
        <f>D18/($D26)</f>
        <v>8.4426538986750094E-2</v>
      </c>
    </row>
    <row r="19" spans="1:5">
      <c r="A19" s="176" t="s">
        <v>68</v>
      </c>
      <c r="B19" s="188">
        <f>'Federal Non-Assistance'!M47</f>
        <v>0</v>
      </c>
      <c r="C19" s="189">
        <f>'State Non-Assistance'!M47</f>
        <v>0</v>
      </c>
      <c r="D19" s="179">
        <f>B19+C19</f>
        <v>0</v>
      </c>
      <c r="E19" s="180">
        <f>D19/($D26)</f>
        <v>0</v>
      </c>
    </row>
    <row r="20" spans="1:5" ht="18">
      <c r="A20" s="176" t="s">
        <v>111</v>
      </c>
      <c r="B20" s="188">
        <f>'Federal Non-Assistance'!N47</f>
        <v>0</v>
      </c>
      <c r="C20" s="190"/>
      <c r="D20" s="179">
        <f t="shared" si="1"/>
        <v>0</v>
      </c>
      <c r="E20" s="180">
        <f>D20/($D26)</f>
        <v>0</v>
      </c>
    </row>
    <row r="21" spans="1:5">
      <c r="A21" s="176" t="s">
        <v>69</v>
      </c>
      <c r="B21" s="188">
        <f>'Federal Non-Assistance'!O47</f>
        <v>890704</v>
      </c>
      <c r="C21" s="189">
        <f>'State Non-Assistance'!O47</f>
        <v>0</v>
      </c>
      <c r="D21" s="179">
        <f t="shared" si="1"/>
        <v>890704</v>
      </c>
      <c r="E21" s="180">
        <f>D21/($D26)</f>
        <v>3.0234434792573598E-2</v>
      </c>
    </row>
    <row r="22" spans="1:5" ht="39" thickBot="1">
      <c r="A22" s="191" t="s">
        <v>0</v>
      </c>
      <c r="B22" s="192">
        <f>B3+B8</f>
        <v>18791954</v>
      </c>
      <c r="C22" s="193">
        <f>C3+C8</f>
        <v>8540000</v>
      </c>
      <c r="D22" s="192">
        <f>B22+C22</f>
        <v>27331954</v>
      </c>
      <c r="E22" s="194">
        <f>D22/($D26)</f>
        <v>0.92776745244954684</v>
      </c>
    </row>
    <row r="23" spans="1:5" ht="36">
      <c r="A23" s="183" t="s">
        <v>112</v>
      </c>
      <c r="B23" s="195">
        <f>'Summary Federal Funds'!E47</f>
        <v>0</v>
      </c>
      <c r="C23" s="196"/>
      <c r="D23" s="186">
        <f>B23</f>
        <v>0</v>
      </c>
      <c r="E23" s="175">
        <f>D23/($D26)</f>
        <v>0</v>
      </c>
    </row>
    <row r="24" spans="1:5" ht="36">
      <c r="A24" s="183" t="s">
        <v>113</v>
      </c>
      <c r="B24" s="197">
        <f>'Summary Federal Funds'!F47</f>
        <v>2127965</v>
      </c>
      <c r="C24" s="198"/>
      <c r="D24" s="186">
        <f>B24</f>
        <v>2127965</v>
      </c>
      <c r="E24" s="187">
        <f>D24/($D26)</f>
        <v>7.2232547550453205E-2</v>
      </c>
    </row>
    <row r="25" spans="1:5" ht="39" customHeight="1" thickBot="1">
      <c r="A25" s="199" t="s">
        <v>114</v>
      </c>
      <c r="B25" s="200">
        <f>B23+B24</f>
        <v>2127965</v>
      </c>
      <c r="C25" s="201"/>
      <c r="D25" s="200">
        <f>B25</f>
        <v>2127965</v>
      </c>
      <c r="E25" s="202">
        <f>D25/($D26)</f>
        <v>7.2232547550453205E-2</v>
      </c>
    </row>
    <row r="26" spans="1:5" ht="33" thickTop="1" thickBot="1">
      <c r="A26" s="203" t="s">
        <v>115</v>
      </c>
      <c r="B26" s="204">
        <f>B22+B25</f>
        <v>20919919</v>
      </c>
      <c r="C26" s="205">
        <f>C22</f>
        <v>8540000</v>
      </c>
      <c r="D26" s="204">
        <f>B26+C26</f>
        <v>29459919</v>
      </c>
      <c r="E26" s="206">
        <f>IF(D26/($D26)=SUM(E25,E22),SUM(E22,E25),"ERROR")</f>
        <v>1</v>
      </c>
    </row>
    <row r="27" spans="1:5" ht="32.25" thickBot="1">
      <c r="A27" s="207" t="s">
        <v>94</v>
      </c>
      <c r="B27" s="208">
        <f>'Summary Federal Funds'!I47</f>
        <v>0</v>
      </c>
      <c r="C27" s="209"/>
      <c r="D27" s="208">
        <f>B27</f>
        <v>0</v>
      </c>
      <c r="E27" s="210"/>
    </row>
    <row r="28" spans="1:5" ht="31.5">
      <c r="A28" s="211" t="s">
        <v>95</v>
      </c>
      <c r="B28" s="212">
        <f>'Summary Federal Funds'!J47</f>
        <v>15982979</v>
      </c>
      <c r="C28" s="213"/>
      <c r="D28" s="212">
        <f>B28</f>
        <v>15982979</v>
      </c>
      <c r="E28" s="214"/>
    </row>
  </sheetData>
  <mergeCells count="1">
    <mergeCell ref="A1:E1"/>
  </mergeCells>
  <pageMargins left="0.7" right="0.7" top="0.75" bottom="0.75" header="0.3" footer="0.3"/>
  <pageSetup scale="79" orientation="landscape" r:id="rId1"/>
</worksheet>
</file>

<file path=xl/worksheets/sheet69.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283</v>
      </c>
      <c r="B1" s="524"/>
      <c r="C1" s="524"/>
      <c r="D1" s="524"/>
      <c r="E1" s="584"/>
    </row>
    <row r="2" spans="1:5" ht="31.5" thickBot="1">
      <c r="A2" s="167" t="s">
        <v>105</v>
      </c>
      <c r="B2" s="168" t="s">
        <v>106</v>
      </c>
      <c r="C2" s="169" t="s">
        <v>107</v>
      </c>
      <c r="D2" s="170" t="s">
        <v>108</v>
      </c>
      <c r="E2" s="171" t="s">
        <v>109</v>
      </c>
    </row>
    <row r="3" spans="1:5" ht="24">
      <c r="A3" s="456" t="s">
        <v>74</v>
      </c>
      <c r="B3" s="173">
        <f>IF(SUM(B4:B7)='Federal Assistance'!B48,'Federal Assistance'!B48,"ERROR")</f>
        <v>149594171</v>
      </c>
      <c r="C3" s="173">
        <f>IF(SUM(C4:C6)='State Assistance'!B48,'State Assistance'!B48,"ERROR")</f>
        <v>14916056</v>
      </c>
      <c r="D3" s="174">
        <f>B3+C3</f>
        <v>164510227</v>
      </c>
      <c r="E3" s="175">
        <f>D3/($D26)</f>
        <v>0.44155928634777175</v>
      </c>
    </row>
    <row r="4" spans="1:5">
      <c r="A4" s="176" t="s">
        <v>62</v>
      </c>
      <c r="B4" s="177">
        <f>'Federal Assistance'!C48</f>
        <v>118403257</v>
      </c>
      <c r="C4" s="178">
        <f>'State Assistance'!C48</f>
        <v>76614</v>
      </c>
      <c r="D4" s="179">
        <f>B4+C4</f>
        <v>118479871</v>
      </c>
      <c r="E4" s="180">
        <f>D4/($D26)</f>
        <v>0.31800993919567117</v>
      </c>
    </row>
    <row r="5" spans="1:5">
      <c r="A5" s="176" t="s">
        <v>63</v>
      </c>
      <c r="B5" s="177">
        <f>'Federal Assistance'!D48</f>
        <v>31190914</v>
      </c>
      <c r="C5" s="178">
        <f>'State Assistance'!D48</f>
        <v>14839442</v>
      </c>
      <c r="D5" s="179">
        <f t="shared" ref="D5:D7" si="0">B5+C5</f>
        <v>46030356</v>
      </c>
      <c r="E5" s="180">
        <f>D5/($D26)</f>
        <v>0.1235493471521006</v>
      </c>
    </row>
    <row r="6" spans="1:5" ht="18">
      <c r="A6" s="176" t="s">
        <v>75</v>
      </c>
      <c r="B6" s="177">
        <f>'Federal Assistance'!E48</f>
        <v>0</v>
      </c>
      <c r="C6" s="178">
        <f>'State Assistance'!E48</f>
        <v>0</v>
      </c>
      <c r="D6" s="179">
        <f t="shared" si="0"/>
        <v>0</v>
      </c>
      <c r="E6" s="180">
        <f>D6/($D26)</f>
        <v>0</v>
      </c>
    </row>
    <row r="7" spans="1:5" ht="18">
      <c r="A7" s="176" t="s">
        <v>76</v>
      </c>
      <c r="B7" s="177">
        <f>'Federal Assistance'!F48</f>
        <v>0</v>
      </c>
      <c r="C7" s="181"/>
      <c r="D7" s="182">
        <f t="shared" si="0"/>
        <v>0</v>
      </c>
      <c r="E7" s="180">
        <f>D7/($D26)</f>
        <v>0</v>
      </c>
    </row>
    <row r="8" spans="1:5" ht="24">
      <c r="A8" s="183" t="s">
        <v>65</v>
      </c>
      <c r="B8" s="184">
        <f>IF(SUM(B9:B21)='Federal Non-Assistance'!B48,'Federal Non-Assistance'!B48,"ERROR")</f>
        <v>66757673</v>
      </c>
      <c r="C8" s="185">
        <f>IF(SUM(C9:C21)='State Non-Assistance'!B48,'State Non-Assistance'!B48,"ERROR")</f>
        <v>109074379</v>
      </c>
      <c r="D8" s="186">
        <f>B8+C8</f>
        <v>175832052</v>
      </c>
      <c r="E8" s="187">
        <f>D8/($D26)</f>
        <v>0.47194801693504618</v>
      </c>
    </row>
    <row r="9" spans="1:5" ht="18">
      <c r="A9" s="176" t="s">
        <v>78</v>
      </c>
      <c r="B9" s="188">
        <f>'Federal Non-Assistance'!C48</f>
        <v>53093400</v>
      </c>
      <c r="C9" s="189">
        <f>'State Non-Assistance'!C48</f>
        <v>15786168</v>
      </c>
      <c r="D9" s="179">
        <f t="shared" ref="D9:D21" si="1">B9+C9</f>
        <v>68879568</v>
      </c>
      <c r="E9" s="180">
        <f>D9/($D26)</f>
        <v>0.18487855402462497</v>
      </c>
    </row>
    <row r="10" spans="1:5">
      <c r="A10" s="176" t="s">
        <v>63</v>
      </c>
      <c r="B10" s="188">
        <f>'Federal Non-Assistance'!D48</f>
        <v>0</v>
      </c>
      <c r="C10" s="189">
        <f>'State Non-Assistance'!D48</f>
        <v>4136340</v>
      </c>
      <c r="D10" s="179">
        <f t="shared" si="1"/>
        <v>4136340</v>
      </c>
      <c r="E10" s="180">
        <f>D10/($D26)</f>
        <v>1.1102284470689729E-2</v>
      </c>
    </row>
    <row r="11" spans="1:5">
      <c r="A11" s="176" t="s">
        <v>64</v>
      </c>
      <c r="B11" s="188">
        <f>'Federal Non-Assistance'!E48</f>
        <v>0</v>
      </c>
      <c r="C11" s="189">
        <f>'State Non-Assistance'!E48</f>
        <v>0</v>
      </c>
      <c r="D11" s="179">
        <f t="shared" si="1"/>
        <v>0</v>
      </c>
      <c r="E11" s="180">
        <f>D11/($D26)</f>
        <v>0</v>
      </c>
    </row>
    <row r="12" spans="1:5" ht="18">
      <c r="A12" s="176" t="s">
        <v>79</v>
      </c>
      <c r="B12" s="188">
        <f>'Federal Non-Assistance'!F48</f>
        <v>0</v>
      </c>
      <c r="C12" s="189">
        <f>'State Non-Assistance'!F48</f>
        <v>0</v>
      </c>
      <c r="D12" s="179">
        <f t="shared" si="1"/>
        <v>0</v>
      </c>
      <c r="E12" s="180">
        <f>D12/($D26)</f>
        <v>0</v>
      </c>
    </row>
    <row r="13" spans="1:5">
      <c r="A13" s="176" t="s">
        <v>67</v>
      </c>
      <c r="B13" s="188">
        <f>'Federal Non-Assistance'!G48</f>
        <v>0</v>
      </c>
      <c r="C13" s="189">
        <f>'State Non-Assistance'!G48</f>
        <v>0</v>
      </c>
      <c r="D13" s="179">
        <f t="shared" si="1"/>
        <v>0</v>
      </c>
      <c r="E13" s="180">
        <f>D13/($D26)</f>
        <v>0</v>
      </c>
    </row>
    <row r="14" spans="1:5" ht="18">
      <c r="A14" s="176" t="s">
        <v>80</v>
      </c>
      <c r="B14" s="188">
        <f>'Federal Non-Assistance'!H48</f>
        <v>0</v>
      </c>
      <c r="C14" s="189">
        <f>'State Non-Assistance'!H48</f>
        <v>0</v>
      </c>
      <c r="D14" s="179">
        <f t="shared" si="1"/>
        <v>0</v>
      </c>
      <c r="E14" s="180">
        <f>D14/($D26)</f>
        <v>0</v>
      </c>
    </row>
    <row r="15" spans="1:5" ht="18">
      <c r="A15" s="176" t="s">
        <v>81</v>
      </c>
      <c r="B15" s="188">
        <f>'Federal Non-Assistance'!I48</f>
        <v>0</v>
      </c>
      <c r="C15" s="189">
        <f>'State Non-Assistance'!I48</f>
        <v>0</v>
      </c>
      <c r="D15" s="179">
        <f t="shared" si="1"/>
        <v>0</v>
      </c>
      <c r="E15" s="180">
        <f>D15/($D26)</f>
        <v>0</v>
      </c>
    </row>
    <row r="16" spans="1:5" ht="18">
      <c r="A16" s="176" t="s">
        <v>82</v>
      </c>
      <c r="B16" s="188">
        <f>'Federal Non-Assistance'!J48</f>
        <v>0</v>
      </c>
      <c r="C16" s="189">
        <f>'State Non-Assistance'!J48</f>
        <v>0</v>
      </c>
      <c r="D16" s="179">
        <f t="shared" si="1"/>
        <v>0</v>
      </c>
      <c r="E16" s="180">
        <f>D16/($D26)</f>
        <v>0</v>
      </c>
    </row>
    <row r="17" spans="1:5" ht="27">
      <c r="A17" s="176" t="s">
        <v>110</v>
      </c>
      <c r="B17" s="188">
        <f>'Federal Non-Assistance'!K48</f>
        <v>0</v>
      </c>
      <c r="C17" s="189">
        <f>'State Non-Assistance'!K48</f>
        <v>0</v>
      </c>
      <c r="D17" s="179">
        <f t="shared" si="1"/>
        <v>0</v>
      </c>
      <c r="E17" s="180">
        <f>D17/($D26)</f>
        <v>0</v>
      </c>
    </row>
    <row r="18" spans="1:5">
      <c r="A18" s="176" t="s">
        <v>88</v>
      </c>
      <c r="B18" s="188">
        <f>'Federal Non-Assistance'!L48</f>
        <v>9474727</v>
      </c>
      <c r="C18" s="189">
        <f>'State Non-Assistance'!L48</f>
        <v>18598565</v>
      </c>
      <c r="D18" s="179">
        <f>B18+C18</f>
        <v>28073292</v>
      </c>
      <c r="E18" s="180">
        <f>D18/($D26)</f>
        <v>7.53510769938492E-2</v>
      </c>
    </row>
    <row r="19" spans="1:5">
      <c r="A19" s="176" t="s">
        <v>68</v>
      </c>
      <c r="B19" s="188">
        <f>'Federal Non-Assistance'!M48</f>
        <v>4189546</v>
      </c>
      <c r="C19" s="189">
        <f>'State Non-Assistance'!M48</f>
        <v>1689650</v>
      </c>
      <c r="D19" s="179">
        <f>B19+C19</f>
        <v>5879196</v>
      </c>
      <c r="E19" s="180">
        <f>D19/($D26)</f>
        <v>1.5780256567627701E-2</v>
      </c>
    </row>
    <row r="20" spans="1:5" ht="18">
      <c r="A20" s="176" t="s">
        <v>111</v>
      </c>
      <c r="B20" s="188">
        <f>'Federal Non-Assistance'!N48</f>
        <v>0</v>
      </c>
      <c r="C20" s="190"/>
      <c r="D20" s="179">
        <f t="shared" si="1"/>
        <v>0</v>
      </c>
      <c r="E20" s="180">
        <f>D20/($D26)</f>
        <v>0</v>
      </c>
    </row>
    <row r="21" spans="1:5">
      <c r="A21" s="176" t="s">
        <v>69</v>
      </c>
      <c r="B21" s="188">
        <f>'Federal Non-Assistance'!O48</f>
        <v>0</v>
      </c>
      <c r="C21" s="189">
        <f>'State Non-Assistance'!O48</f>
        <v>68863656</v>
      </c>
      <c r="D21" s="179">
        <f t="shared" si="1"/>
        <v>68863656</v>
      </c>
      <c r="E21" s="180">
        <f>D21/($D26)</f>
        <v>0.18483584487825458</v>
      </c>
    </row>
    <row r="22" spans="1:5" ht="39" thickBot="1">
      <c r="A22" s="191" t="s">
        <v>0</v>
      </c>
      <c r="B22" s="192">
        <f>B3+B8</f>
        <v>216351844</v>
      </c>
      <c r="C22" s="193">
        <f>C3+C8</f>
        <v>123990435</v>
      </c>
      <c r="D22" s="192">
        <f>B22+C22</f>
        <v>340342279</v>
      </c>
      <c r="E22" s="194">
        <f>D22/($D26)</f>
        <v>0.91350730328281793</v>
      </c>
    </row>
    <row r="23" spans="1:5" ht="36">
      <c r="A23" s="183" t="s">
        <v>112</v>
      </c>
      <c r="B23" s="195">
        <f>'Summary Federal Funds'!E48</f>
        <v>32224287</v>
      </c>
      <c r="C23" s="196"/>
      <c r="D23" s="186">
        <f>B23</f>
        <v>32224287</v>
      </c>
      <c r="E23" s="175">
        <f>D23/($D26)</f>
        <v>8.6492696717182072E-2</v>
      </c>
    </row>
    <row r="24" spans="1:5" ht="36">
      <c r="A24" s="183" t="s">
        <v>113</v>
      </c>
      <c r="B24" s="197">
        <f>'Summary Federal Funds'!F48</f>
        <v>0</v>
      </c>
      <c r="C24" s="198"/>
      <c r="D24" s="186">
        <f>B24</f>
        <v>0</v>
      </c>
      <c r="E24" s="187">
        <f>D24/($D26)</f>
        <v>0</v>
      </c>
    </row>
    <row r="25" spans="1:5" ht="39" customHeight="1" thickBot="1">
      <c r="A25" s="199" t="s">
        <v>114</v>
      </c>
      <c r="B25" s="200">
        <f>B23+B24</f>
        <v>32224287</v>
      </c>
      <c r="C25" s="201"/>
      <c r="D25" s="200">
        <f>B25</f>
        <v>32224287</v>
      </c>
      <c r="E25" s="202">
        <f>D25/($D26)</f>
        <v>8.6492696717182072E-2</v>
      </c>
    </row>
    <row r="26" spans="1:5" ht="33" thickTop="1" thickBot="1">
      <c r="A26" s="203" t="s">
        <v>115</v>
      </c>
      <c r="B26" s="204">
        <f>B22+B25</f>
        <v>248576131</v>
      </c>
      <c r="C26" s="205">
        <f>C22</f>
        <v>123990435</v>
      </c>
      <c r="D26" s="204">
        <f>B26+C26</f>
        <v>372566566</v>
      </c>
      <c r="E26" s="206">
        <f>IF(D26/($D26)=SUM(E25,E22),SUM(E22,E25),"ERROR")</f>
        <v>1</v>
      </c>
    </row>
    <row r="27" spans="1:5" ht="32.25" thickBot="1">
      <c r="A27" s="207" t="s">
        <v>94</v>
      </c>
      <c r="B27" s="208">
        <f>'Summary Federal Funds'!I48</f>
        <v>0</v>
      </c>
      <c r="C27" s="209"/>
      <c r="D27" s="208">
        <f>B27</f>
        <v>0</v>
      </c>
      <c r="E27" s="210"/>
    </row>
    <row r="28" spans="1:5" ht="31.5">
      <c r="A28" s="211" t="s">
        <v>95</v>
      </c>
      <c r="B28" s="212">
        <f>'Summary Federal Funds'!J48</f>
        <v>20474496</v>
      </c>
      <c r="C28" s="213"/>
      <c r="D28" s="212">
        <f>B28</f>
        <v>20474496</v>
      </c>
      <c r="E28" s="214"/>
    </row>
  </sheetData>
  <mergeCells count="1">
    <mergeCell ref="A1:E1"/>
  </mergeCells>
  <pageMargins left="0.7" right="0.7" top="0.75" bottom="0.75" header="0.3" footer="0.3"/>
  <pageSetup scale="79" orientation="landscape" r:id="rId1"/>
</worksheet>
</file>

<file path=xl/worksheets/sheet7.xml><?xml version="1.0" encoding="utf-8"?>
<worksheet xmlns="http://schemas.openxmlformats.org/spreadsheetml/2006/main" xmlns:r="http://schemas.openxmlformats.org/officeDocument/2006/relationships">
  <sheetPr codeName="Sheet39">
    <pageSetUpPr fitToPage="1"/>
  </sheetPr>
  <dimension ref="A1:B18"/>
  <sheetViews>
    <sheetView workbookViewId="0">
      <selection activeCell="A26" sqref="A26"/>
    </sheetView>
  </sheetViews>
  <sheetFormatPr defaultRowHeight="15"/>
  <cols>
    <col min="1" max="1" width="77.5703125" customWidth="1"/>
    <col min="2" max="2" width="34" customWidth="1"/>
  </cols>
  <sheetData>
    <row r="1" spans="1:2" ht="18">
      <c r="A1" s="535" t="s">
        <v>230</v>
      </c>
      <c r="B1" s="536"/>
    </row>
    <row r="2" spans="1:2">
      <c r="A2" s="374" t="s">
        <v>237</v>
      </c>
      <c r="B2" s="95"/>
    </row>
    <row r="3" spans="1:2">
      <c r="A3" s="95" t="s">
        <v>159</v>
      </c>
      <c r="B3" s="55">
        <f>'SFAG Summary'!B5</f>
        <v>16306546526</v>
      </c>
    </row>
    <row r="4" spans="1:2">
      <c r="A4" s="95" t="s">
        <v>160</v>
      </c>
      <c r="B4" s="55">
        <f>'Contingency Summary'!B5</f>
        <v>611270276</v>
      </c>
    </row>
    <row r="5" spans="1:2" s="50" customFormat="1" ht="17.25">
      <c r="A5" s="95" t="s">
        <v>301</v>
      </c>
      <c r="B5" s="55">
        <f>'ECF Summary'!B5</f>
        <v>-164399913</v>
      </c>
    </row>
    <row r="6" spans="1:2">
      <c r="A6" s="375" t="s">
        <v>238</v>
      </c>
      <c r="B6" s="55">
        <f>SUM(B3:B5)</f>
        <v>16753416889</v>
      </c>
    </row>
    <row r="7" spans="1:2">
      <c r="A7" s="95"/>
      <c r="B7" s="55"/>
    </row>
    <row r="8" spans="1:2">
      <c r="A8" s="374" t="s">
        <v>161</v>
      </c>
      <c r="B8" s="55"/>
    </row>
    <row r="9" spans="1:2" ht="17.25">
      <c r="A9" s="95" t="s">
        <v>304</v>
      </c>
      <c r="B9" s="55">
        <f>'SFAG Summary'!C5</f>
        <v>2290570532</v>
      </c>
    </row>
    <row r="10" spans="1:2">
      <c r="A10" s="95" t="s">
        <v>182</v>
      </c>
      <c r="B10" s="513">
        <f>'ECF Summary'!C5</f>
        <v>659921608</v>
      </c>
    </row>
    <row r="11" spans="1:2">
      <c r="A11" s="375" t="s">
        <v>162</v>
      </c>
      <c r="B11" s="55">
        <f>SUM(B9:B10)</f>
        <v>2950492140</v>
      </c>
    </row>
    <row r="12" spans="1:2">
      <c r="A12" s="95"/>
      <c r="B12" s="55"/>
    </row>
    <row r="13" spans="1:2">
      <c r="A13" s="374" t="s">
        <v>163</v>
      </c>
      <c r="B13" s="55">
        <f>SUM(B6+B11)</f>
        <v>19703909029</v>
      </c>
    </row>
    <row r="15" spans="1:2" ht="15" customHeight="1">
      <c r="A15" s="537" t="s">
        <v>303</v>
      </c>
      <c r="B15" s="537"/>
    </row>
    <row r="16" spans="1:2">
      <c r="A16" s="537" t="s">
        <v>306</v>
      </c>
      <c r="B16" s="537"/>
    </row>
    <row r="17" spans="1:2">
      <c r="A17" s="505"/>
      <c r="B17" s="505"/>
    </row>
    <row r="18" spans="1:2">
      <c r="A18" s="506"/>
      <c r="B18" s="506"/>
    </row>
  </sheetData>
  <mergeCells count="3">
    <mergeCell ref="A1:B1"/>
    <mergeCell ref="A15:B15"/>
    <mergeCell ref="A16:B16"/>
  </mergeCells>
  <pageMargins left="0.7" right="0.7" top="0.75" bottom="0.75" header="0.3" footer="0.3"/>
  <pageSetup orientation="landscape" r:id="rId1"/>
</worksheet>
</file>

<file path=xl/worksheets/sheet70.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284</v>
      </c>
      <c r="B1" s="524"/>
      <c r="C1" s="524"/>
      <c r="D1" s="524"/>
      <c r="E1" s="584"/>
    </row>
    <row r="2" spans="1:5" ht="31.5" thickBot="1">
      <c r="A2" s="167" t="s">
        <v>105</v>
      </c>
      <c r="B2" s="168" t="s">
        <v>106</v>
      </c>
      <c r="C2" s="169" t="s">
        <v>107</v>
      </c>
      <c r="D2" s="170" t="s">
        <v>108</v>
      </c>
      <c r="E2" s="171" t="s">
        <v>109</v>
      </c>
    </row>
    <row r="3" spans="1:5" ht="24">
      <c r="A3" s="456" t="s">
        <v>74</v>
      </c>
      <c r="B3" s="173">
        <f>IF(SUM(B4:B7)='Federal Assistance'!B49,'Federal Assistance'!B49,"ERROR")</f>
        <v>85708256</v>
      </c>
      <c r="C3" s="173">
        <f>IF(SUM(C4:C6)='State Assistance'!B49,'State Assistance'!B49,"ERROR")</f>
        <v>62884868</v>
      </c>
      <c r="D3" s="174">
        <f>B3+C3</f>
        <v>148593124</v>
      </c>
      <c r="E3" s="175">
        <f>D3/($D26)</f>
        <v>0.16248969438517014</v>
      </c>
    </row>
    <row r="4" spans="1:5">
      <c r="A4" s="176" t="s">
        <v>62</v>
      </c>
      <c r="B4" s="177">
        <f>'Federal Assistance'!C49</f>
        <v>29714525</v>
      </c>
      <c r="C4" s="178">
        <f>'State Assistance'!C49</f>
        <v>62862818</v>
      </c>
      <c r="D4" s="179">
        <f>B4+C4</f>
        <v>92577343</v>
      </c>
      <c r="E4" s="180">
        <f>D4/($D26)</f>
        <v>0.10123526423107621</v>
      </c>
    </row>
    <row r="5" spans="1:5">
      <c r="A5" s="176" t="s">
        <v>63</v>
      </c>
      <c r="B5" s="177">
        <f>'Federal Assistance'!D49</f>
        <v>0</v>
      </c>
      <c r="C5" s="178">
        <f>'State Assistance'!D49</f>
        <v>0</v>
      </c>
      <c r="D5" s="179">
        <f t="shared" ref="D5:D7" si="0">B5+C5</f>
        <v>0</v>
      </c>
      <c r="E5" s="180">
        <f>D5/($D26)</f>
        <v>0</v>
      </c>
    </row>
    <row r="6" spans="1:5" ht="18">
      <c r="A6" s="176" t="s">
        <v>75</v>
      </c>
      <c r="B6" s="177">
        <f>'Federal Assistance'!E49</f>
        <v>242932</v>
      </c>
      <c r="C6" s="178">
        <f>'State Assistance'!E49</f>
        <v>22050</v>
      </c>
      <c r="D6" s="179">
        <f t="shared" si="0"/>
        <v>264982</v>
      </c>
      <c r="E6" s="180">
        <f>D6/($D26)</f>
        <v>2.8976336884586364E-4</v>
      </c>
    </row>
    <row r="7" spans="1:5" ht="18">
      <c r="A7" s="176" t="s">
        <v>76</v>
      </c>
      <c r="B7" s="177">
        <f>'Federal Assistance'!F49</f>
        <v>55750799</v>
      </c>
      <c r="C7" s="181"/>
      <c r="D7" s="182">
        <f t="shared" si="0"/>
        <v>55750799</v>
      </c>
      <c r="E7" s="180">
        <f>D7/($D26)</f>
        <v>6.0964666785248076E-2</v>
      </c>
    </row>
    <row r="8" spans="1:5" ht="24">
      <c r="A8" s="183" t="s">
        <v>65</v>
      </c>
      <c r="B8" s="184">
        <f>IF(SUM(B9:B21)='Federal Non-Assistance'!B49,'Federal Non-Assistance'!B49,"ERROR")</f>
        <v>357146742</v>
      </c>
      <c r="C8" s="185">
        <f>IF(SUM(C9:C21)='State Non-Assistance'!B49,'State Non-Assistance'!B49,"ERROR")</f>
        <v>375171479</v>
      </c>
      <c r="D8" s="186">
        <f>B8+C8</f>
        <v>732318221</v>
      </c>
      <c r="E8" s="187">
        <f>D8/($D26)</f>
        <v>0.80080531803733723</v>
      </c>
    </row>
    <row r="9" spans="1:5" ht="18">
      <c r="A9" s="176" t="s">
        <v>78</v>
      </c>
      <c r="B9" s="188">
        <f>'Federal Non-Assistance'!C49</f>
        <v>76096734</v>
      </c>
      <c r="C9" s="189">
        <f>'State Non-Assistance'!C49</f>
        <v>7597325</v>
      </c>
      <c r="D9" s="179">
        <f t="shared" ref="D9:D21" si="1">B9+C9</f>
        <v>83694059</v>
      </c>
      <c r="E9" s="180">
        <f>D9/($D26)</f>
        <v>9.1521207056420723E-2</v>
      </c>
    </row>
    <row r="10" spans="1:5">
      <c r="A10" s="176" t="s">
        <v>63</v>
      </c>
      <c r="B10" s="188">
        <f>'Federal Non-Assistance'!D49</f>
        <v>0</v>
      </c>
      <c r="C10" s="189">
        <f>'State Non-Assistance'!D49</f>
        <v>26859178</v>
      </c>
      <c r="D10" s="179">
        <f t="shared" si="1"/>
        <v>26859178</v>
      </c>
      <c r="E10" s="180">
        <f>D10/($D26)</f>
        <v>2.937107389071977E-2</v>
      </c>
    </row>
    <row r="11" spans="1:5">
      <c r="A11" s="176" t="s">
        <v>64</v>
      </c>
      <c r="B11" s="188">
        <f>'Federal Non-Assistance'!E49</f>
        <v>6121989</v>
      </c>
      <c r="C11" s="189">
        <f>'State Non-Assistance'!E49</f>
        <v>536916</v>
      </c>
      <c r="D11" s="179">
        <f t="shared" si="1"/>
        <v>6658905</v>
      </c>
      <c r="E11" s="180">
        <f>D11/($D26)</f>
        <v>7.2816521334451607E-3</v>
      </c>
    </row>
    <row r="12" spans="1:5" ht="18">
      <c r="A12" s="176" t="s">
        <v>79</v>
      </c>
      <c r="B12" s="188">
        <f>'Federal Non-Assistance'!F49</f>
        <v>0</v>
      </c>
      <c r="C12" s="189">
        <f>'State Non-Assistance'!F49</f>
        <v>0</v>
      </c>
      <c r="D12" s="179">
        <f t="shared" si="1"/>
        <v>0</v>
      </c>
      <c r="E12" s="180">
        <f>D12/($D26)</f>
        <v>0</v>
      </c>
    </row>
    <row r="13" spans="1:5">
      <c r="A13" s="176" t="s">
        <v>67</v>
      </c>
      <c r="B13" s="188">
        <f>'Federal Non-Assistance'!G49</f>
        <v>0</v>
      </c>
      <c r="C13" s="189">
        <f>'State Non-Assistance'!G49</f>
        <v>0</v>
      </c>
      <c r="D13" s="179">
        <f t="shared" si="1"/>
        <v>0</v>
      </c>
      <c r="E13" s="180">
        <f>D13/($D26)</f>
        <v>0</v>
      </c>
    </row>
    <row r="14" spans="1:5" ht="18">
      <c r="A14" s="176" t="s">
        <v>80</v>
      </c>
      <c r="B14" s="188">
        <f>'Federal Non-Assistance'!H49</f>
        <v>0</v>
      </c>
      <c r="C14" s="189">
        <f>'State Non-Assistance'!H49</f>
        <v>0</v>
      </c>
      <c r="D14" s="179">
        <f t="shared" si="1"/>
        <v>0</v>
      </c>
      <c r="E14" s="180">
        <f>D14/($D26)</f>
        <v>0</v>
      </c>
    </row>
    <row r="15" spans="1:5" ht="18">
      <c r="A15" s="176" t="s">
        <v>81</v>
      </c>
      <c r="B15" s="188">
        <f>'Federal Non-Assistance'!I49</f>
        <v>5089865</v>
      </c>
      <c r="C15" s="189">
        <f>'State Non-Assistance'!I49</f>
        <v>101309</v>
      </c>
      <c r="D15" s="179">
        <f t="shared" si="1"/>
        <v>5191174</v>
      </c>
      <c r="E15" s="180">
        <f>D15/($D26)</f>
        <v>5.6766575333609733E-3</v>
      </c>
    </row>
    <row r="16" spans="1:5" ht="18">
      <c r="A16" s="176" t="s">
        <v>82</v>
      </c>
      <c r="B16" s="188">
        <f>'Federal Non-Assistance'!J49</f>
        <v>3779988</v>
      </c>
      <c r="C16" s="189">
        <f>'State Non-Assistance'!J49</f>
        <v>0</v>
      </c>
      <c r="D16" s="179">
        <f t="shared" si="1"/>
        <v>3779988</v>
      </c>
      <c r="E16" s="180">
        <f>D16/($D26)</f>
        <v>4.1334960754954618E-3</v>
      </c>
    </row>
    <row r="17" spans="1:5" ht="27">
      <c r="A17" s="176" t="s">
        <v>110</v>
      </c>
      <c r="B17" s="188">
        <f>'Federal Non-Assistance'!K49</f>
        <v>2537373</v>
      </c>
      <c r="C17" s="189">
        <f>'State Non-Assistance'!K49</f>
        <v>0</v>
      </c>
      <c r="D17" s="179">
        <f t="shared" si="1"/>
        <v>2537373</v>
      </c>
      <c r="E17" s="180">
        <f>D17/($D26)</f>
        <v>2.7746705379932809E-3</v>
      </c>
    </row>
    <row r="18" spans="1:5">
      <c r="A18" s="176" t="s">
        <v>88</v>
      </c>
      <c r="B18" s="188">
        <f>'Federal Non-Assistance'!L49</f>
        <v>52180380</v>
      </c>
      <c r="C18" s="189">
        <f>'State Non-Assistance'!L49</f>
        <v>1387715</v>
      </c>
      <c r="D18" s="179">
        <f>B18+C18</f>
        <v>53568095</v>
      </c>
      <c r="E18" s="180">
        <f>D18/($D26)</f>
        <v>5.857783422970339E-2</v>
      </c>
    </row>
    <row r="19" spans="1:5">
      <c r="A19" s="176" t="s">
        <v>68</v>
      </c>
      <c r="B19" s="188">
        <f>'Federal Non-Assistance'!M49</f>
        <v>19404904</v>
      </c>
      <c r="C19" s="189">
        <f>'State Non-Assistance'!M49</f>
        <v>70001</v>
      </c>
      <c r="D19" s="179">
        <f>B19+C19</f>
        <v>19474905</v>
      </c>
      <c r="E19" s="180">
        <f>D19/($D26)</f>
        <v>2.129621665152031E-2</v>
      </c>
    </row>
    <row r="20" spans="1:5" ht="18">
      <c r="A20" s="176" t="s">
        <v>111</v>
      </c>
      <c r="B20" s="188">
        <f>'Federal Non-Assistance'!N49</f>
        <v>173538342</v>
      </c>
      <c r="C20" s="190"/>
      <c r="D20" s="179">
        <f t="shared" si="1"/>
        <v>173538342</v>
      </c>
      <c r="E20" s="180">
        <f>D20/($D26)</f>
        <v>0.18976781291501171</v>
      </c>
    </row>
    <row r="21" spans="1:5">
      <c r="A21" s="176" t="s">
        <v>69</v>
      </c>
      <c r="B21" s="188">
        <f>'Federal Non-Assistance'!O49</f>
        <v>18397167</v>
      </c>
      <c r="C21" s="189">
        <f>'State Non-Assistance'!O49</f>
        <v>338619035</v>
      </c>
      <c r="D21" s="179">
        <f t="shared" si="1"/>
        <v>357016202</v>
      </c>
      <c r="E21" s="180">
        <f>D21/($D26)</f>
        <v>0.39040469701366648</v>
      </c>
    </row>
    <row r="22" spans="1:5" ht="39" thickBot="1">
      <c r="A22" s="191" t="s">
        <v>0</v>
      </c>
      <c r="B22" s="192">
        <f>B3+B8</f>
        <v>442854998</v>
      </c>
      <c r="C22" s="193">
        <f>C3+C8</f>
        <v>438056347</v>
      </c>
      <c r="D22" s="192">
        <f>B22+C22</f>
        <v>880911345</v>
      </c>
      <c r="E22" s="194">
        <f>D22/($D26)</f>
        <v>0.96329501242250737</v>
      </c>
    </row>
    <row r="23" spans="1:5" ht="36">
      <c r="A23" s="183" t="s">
        <v>112</v>
      </c>
      <c r="B23" s="195">
        <f>'Summary Federal Funds'!E49</f>
        <v>0</v>
      </c>
      <c r="C23" s="196"/>
      <c r="D23" s="186">
        <f>B23</f>
        <v>0</v>
      </c>
      <c r="E23" s="175">
        <f>D23/($D26)</f>
        <v>0</v>
      </c>
    </row>
    <row r="24" spans="1:5" ht="36">
      <c r="A24" s="183" t="s">
        <v>113</v>
      </c>
      <c r="B24" s="197">
        <f>'Summary Federal Funds'!F49</f>
        <v>33565875</v>
      </c>
      <c r="C24" s="198"/>
      <c r="D24" s="186">
        <f>B24</f>
        <v>33565875</v>
      </c>
      <c r="E24" s="187">
        <f>D24/($D26)</f>
        <v>3.6704987577492638E-2</v>
      </c>
    </row>
    <row r="25" spans="1:5" ht="39" customHeight="1" thickBot="1">
      <c r="A25" s="199" t="s">
        <v>114</v>
      </c>
      <c r="B25" s="200">
        <f>B23+B24</f>
        <v>33565875</v>
      </c>
      <c r="C25" s="201"/>
      <c r="D25" s="200">
        <f>B25</f>
        <v>33565875</v>
      </c>
      <c r="E25" s="202">
        <f>D25/($D26)</f>
        <v>3.6704987577492638E-2</v>
      </c>
    </row>
    <row r="26" spans="1:5" ht="33" thickTop="1" thickBot="1">
      <c r="A26" s="203" t="s">
        <v>115</v>
      </c>
      <c r="B26" s="204">
        <f>B22+B25</f>
        <v>476420873</v>
      </c>
      <c r="C26" s="205">
        <f>C22</f>
        <v>438056347</v>
      </c>
      <c r="D26" s="204">
        <f>B26+C26</f>
        <v>914477220</v>
      </c>
      <c r="E26" s="206">
        <f>IF(D26/($D26)=SUM(E25,E22),SUM(E22,E25),"ERROR")</f>
        <v>1</v>
      </c>
    </row>
    <row r="27" spans="1:5" ht="32.25" thickBot="1">
      <c r="A27" s="207" t="s">
        <v>94</v>
      </c>
      <c r="B27" s="208">
        <f>'Summary Federal Funds'!I49</f>
        <v>92383432</v>
      </c>
      <c r="C27" s="209"/>
      <c r="D27" s="208">
        <f>B27</f>
        <v>92383432</v>
      </c>
      <c r="E27" s="210"/>
    </row>
    <row r="28" spans="1:5" ht="31.5">
      <c r="A28" s="211" t="s">
        <v>95</v>
      </c>
      <c r="B28" s="212">
        <f>'Summary Federal Funds'!J49</f>
        <v>0</v>
      </c>
      <c r="C28" s="213"/>
      <c r="D28" s="212">
        <f>B28</f>
        <v>0</v>
      </c>
      <c r="E28" s="214"/>
    </row>
  </sheetData>
  <mergeCells count="1">
    <mergeCell ref="A1:E1"/>
  </mergeCells>
  <pageMargins left="0.7" right="0.7" top="0.75" bottom="0.75" header="0.3" footer="0.3"/>
  <pageSetup scale="79" orientation="landscape" r:id="rId1"/>
</worksheet>
</file>

<file path=xl/worksheets/sheet71.xml><?xml version="1.0" encoding="utf-8"?>
<worksheet xmlns="http://schemas.openxmlformats.org/spreadsheetml/2006/main" xmlns:r="http://schemas.openxmlformats.org/officeDocument/2006/relationships">
  <sheetPr>
    <pageSetUpPr fitToPage="1"/>
  </sheetPr>
  <dimension ref="A1:E28"/>
  <sheetViews>
    <sheetView workbookViewId="0">
      <selection sqref="A1:E1"/>
    </sheetView>
  </sheetViews>
  <sheetFormatPr defaultRowHeight="15"/>
  <cols>
    <col min="1" max="1" width="22.7109375" customWidth="1"/>
    <col min="2" max="5" width="32.7109375" customWidth="1"/>
  </cols>
  <sheetData>
    <row r="1" spans="1:5" ht="18.75" thickBot="1">
      <c r="A1" s="523" t="s">
        <v>285</v>
      </c>
      <c r="B1" s="524"/>
      <c r="C1" s="524"/>
      <c r="D1" s="524"/>
      <c r="E1" s="584"/>
    </row>
    <row r="2" spans="1:5" ht="31.5" thickBot="1">
      <c r="A2" s="167" t="s">
        <v>105</v>
      </c>
      <c r="B2" s="168" t="s">
        <v>106</v>
      </c>
      <c r="C2" s="169" t="s">
        <v>107</v>
      </c>
      <c r="D2" s="170" t="s">
        <v>108</v>
      </c>
      <c r="E2" s="171" t="s">
        <v>109</v>
      </c>
    </row>
    <row r="3" spans="1:5" ht="24">
      <c r="A3" s="172" t="s">
        <v>74</v>
      </c>
      <c r="B3" s="173">
        <f>IF(SUM(B4:B7)='Federal Assistance'!B50,'Federal Assistance'!B50,"ERROR")</f>
        <v>28588694</v>
      </c>
      <c r="C3" s="173">
        <f>IF(SUM(C4:C6)='State Assistance'!B50,'State Assistance'!B50,"ERROR")</f>
        <v>3010687</v>
      </c>
      <c r="D3" s="174">
        <f>B3+C3</f>
        <v>31599381</v>
      </c>
      <c r="E3" s="175">
        <f>D3/($D26)</f>
        <v>0.30370649805756189</v>
      </c>
    </row>
    <row r="4" spans="1:5">
      <c r="A4" s="176" t="s">
        <v>62</v>
      </c>
      <c r="B4" s="177">
        <f>'Federal Assistance'!C50</f>
        <v>25311705</v>
      </c>
      <c r="C4" s="178">
        <f>'State Assistance'!C50</f>
        <v>1282007</v>
      </c>
      <c r="D4" s="179">
        <f>B4+C4</f>
        <v>26593712</v>
      </c>
      <c r="E4" s="180">
        <f>D4/($D26)</f>
        <v>0.25559624544136988</v>
      </c>
    </row>
    <row r="5" spans="1:5">
      <c r="A5" s="176" t="s">
        <v>63</v>
      </c>
      <c r="B5" s="177">
        <f>'Federal Assistance'!D50</f>
        <v>3000000</v>
      </c>
      <c r="C5" s="178">
        <f>'State Assistance'!D50</f>
        <v>0</v>
      </c>
      <c r="D5" s="179">
        <f t="shared" ref="D5:D7" si="0">B5+C5</f>
        <v>3000000</v>
      </c>
      <c r="E5" s="180">
        <f>D5/($D26)</f>
        <v>2.8833460192548885E-2</v>
      </c>
    </row>
    <row r="6" spans="1:5" ht="18">
      <c r="A6" s="176" t="s">
        <v>75</v>
      </c>
      <c r="B6" s="177">
        <f>'Federal Assistance'!E50</f>
        <v>276989</v>
      </c>
      <c r="C6" s="178">
        <f>'State Assistance'!E50</f>
        <v>1728680</v>
      </c>
      <c r="D6" s="179">
        <f t="shared" si="0"/>
        <v>2005669</v>
      </c>
      <c r="E6" s="180">
        <f>D6/($D26)</f>
        <v>1.9276792423643111E-2</v>
      </c>
    </row>
    <row r="7" spans="1:5" ht="18">
      <c r="A7" s="176" t="s">
        <v>76</v>
      </c>
      <c r="B7" s="177">
        <f>'Federal Assistance'!F50</f>
        <v>0</v>
      </c>
      <c r="C7" s="181"/>
      <c r="D7" s="182">
        <f t="shared" si="0"/>
        <v>0</v>
      </c>
      <c r="E7" s="180">
        <f>D7/($D26)</f>
        <v>0</v>
      </c>
    </row>
    <row r="8" spans="1:5" ht="24">
      <c r="A8" s="183" t="s">
        <v>65</v>
      </c>
      <c r="B8" s="184">
        <f>IF(SUM(B9:B21)='Federal Non-Assistance'!B50,'Federal Non-Assistance'!B50,"ERROR")</f>
        <v>42925469</v>
      </c>
      <c r="C8" s="185">
        <f>IF(SUM(C9:C21)='State Non-Assistance'!B50,'State Non-Assistance'!B50,"ERROR")</f>
        <v>21897798</v>
      </c>
      <c r="D8" s="186">
        <f>B8+C8</f>
        <v>64823267</v>
      </c>
      <c r="E8" s="187">
        <f>D8/($D26)</f>
        <v>0.623026362865156</v>
      </c>
    </row>
    <row r="9" spans="1:5" ht="18">
      <c r="A9" s="176" t="s">
        <v>78</v>
      </c>
      <c r="B9" s="188">
        <f>'Federal Non-Assistance'!C50</f>
        <v>24790154</v>
      </c>
      <c r="C9" s="189">
        <f>'State Non-Assistance'!C50</f>
        <v>0</v>
      </c>
      <c r="D9" s="179">
        <f t="shared" ref="D9:D21" si="1">B9+C9</f>
        <v>24790154</v>
      </c>
      <c r="E9" s="180">
        <f>D9/($D26)</f>
        <v>0.23826197284205217</v>
      </c>
    </row>
    <row r="10" spans="1:5">
      <c r="A10" s="176" t="s">
        <v>63</v>
      </c>
      <c r="B10" s="188">
        <f>'Federal Non-Assistance'!D50</f>
        <v>0</v>
      </c>
      <c r="C10" s="189">
        <f>'State Non-Assistance'!D50</f>
        <v>4474924</v>
      </c>
      <c r="D10" s="179">
        <f t="shared" si="1"/>
        <v>4474924</v>
      </c>
      <c r="E10" s="180">
        <f>D10/($D26)</f>
        <v>4.3009181006227214E-2</v>
      </c>
    </row>
    <row r="11" spans="1:5">
      <c r="A11" s="176" t="s">
        <v>64</v>
      </c>
      <c r="B11" s="188">
        <f>'Federal Non-Assistance'!E50</f>
        <v>0</v>
      </c>
      <c r="C11" s="189">
        <f>'State Non-Assistance'!E50</f>
        <v>0</v>
      </c>
      <c r="D11" s="179">
        <f t="shared" si="1"/>
        <v>0</v>
      </c>
      <c r="E11" s="180">
        <f>D11/($D26)</f>
        <v>0</v>
      </c>
    </row>
    <row r="12" spans="1:5" ht="18">
      <c r="A12" s="176" t="s">
        <v>79</v>
      </c>
      <c r="B12" s="188">
        <f>'Federal Non-Assistance'!F50</f>
        <v>0</v>
      </c>
      <c r="C12" s="189">
        <f>'State Non-Assistance'!F50</f>
        <v>0</v>
      </c>
      <c r="D12" s="179">
        <f t="shared" si="1"/>
        <v>0</v>
      </c>
      <c r="E12" s="180">
        <f>D12/($D26)</f>
        <v>0</v>
      </c>
    </row>
    <row r="13" spans="1:5">
      <c r="A13" s="176" t="s">
        <v>67</v>
      </c>
      <c r="B13" s="188">
        <f>'Federal Non-Assistance'!G50</f>
        <v>0</v>
      </c>
      <c r="C13" s="189">
        <f>'State Non-Assistance'!G50</f>
        <v>0</v>
      </c>
      <c r="D13" s="179">
        <f t="shared" si="1"/>
        <v>0</v>
      </c>
      <c r="E13" s="180">
        <f>D13/($D26)</f>
        <v>0</v>
      </c>
    </row>
    <row r="14" spans="1:5" ht="18">
      <c r="A14" s="176" t="s">
        <v>80</v>
      </c>
      <c r="B14" s="188">
        <f>'Federal Non-Assistance'!H50</f>
        <v>0</v>
      </c>
      <c r="C14" s="189">
        <f>'State Non-Assistance'!H50</f>
        <v>0</v>
      </c>
      <c r="D14" s="179">
        <f t="shared" si="1"/>
        <v>0</v>
      </c>
      <c r="E14" s="180">
        <f>D14/($D26)</f>
        <v>0</v>
      </c>
    </row>
    <row r="15" spans="1:5" ht="18">
      <c r="A15" s="176" t="s">
        <v>81</v>
      </c>
      <c r="B15" s="188">
        <f>'Federal Non-Assistance'!I50</f>
        <v>4551765</v>
      </c>
      <c r="C15" s="189">
        <f>'State Non-Assistance'!I50</f>
        <v>0</v>
      </c>
      <c r="D15" s="179">
        <f t="shared" si="1"/>
        <v>4551765</v>
      </c>
      <c r="E15" s="180">
        <f>D15/($D26)</f>
        <v>4.3747711644445762E-2</v>
      </c>
    </row>
    <row r="16" spans="1:5" ht="18">
      <c r="A16" s="176" t="s">
        <v>82</v>
      </c>
      <c r="B16" s="188">
        <f>'Federal Non-Assistance'!J50</f>
        <v>4198113</v>
      </c>
      <c r="C16" s="189">
        <f>'State Non-Assistance'!J50</f>
        <v>0</v>
      </c>
      <c r="D16" s="179">
        <f t="shared" si="1"/>
        <v>4198113</v>
      </c>
      <c r="E16" s="180">
        <f>D16/($D26)</f>
        <v>4.0348708023107326E-2</v>
      </c>
    </row>
    <row r="17" spans="1:5" ht="27">
      <c r="A17" s="176" t="s">
        <v>110</v>
      </c>
      <c r="B17" s="188">
        <f>'Federal Non-Assistance'!K50</f>
        <v>627794</v>
      </c>
      <c r="C17" s="189">
        <f>'State Non-Assistance'!K50</f>
        <v>1827595</v>
      </c>
      <c r="D17" s="179">
        <f t="shared" si="1"/>
        <v>2455389</v>
      </c>
      <c r="E17" s="180">
        <f>D17/($D26)</f>
        <v>2.359912032957414E-2</v>
      </c>
    </row>
    <row r="18" spans="1:5">
      <c r="A18" s="176" t="s">
        <v>88</v>
      </c>
      <c r="B18" s="188">
        <f>'Federal Non-Assistance'!L50</f>
        <v>7795318</v>
      </c>
      <c r="C18" s="189">
        <f>'State Non-Assistance'!L50</f>
        <v>0</v>
      </c>
      <c r="D18" s="179">
        <f>B18+C18</f>
        <v>7795318</v>
      </c>
      <c r="E18" s="180">
        <f>D18/($D26)</f>
        <v>7.4921997080419939E-2</v>
      </c>
    </row>
    <row r="19" spans="1:5">
      <c r="A19" s="176" t="s">
        <v>68</v>
      </c>
      <c r="B19" s="188">
        <f>'Federal Non-Assistance'!M50</f>
        <v>962325</v>
      </c>
      <c r="C19" s="189">
        <f>'State Non-Assistance'!M50</f>
        <v>0</v>
      </c>
      <c r="D19" s="179">
        <f>B19+C19</f>
        <v>962325</v>
      </c>
      <c r="E19" s="180">
        <f>D19/($D26)</f>
        <v>9.2490531932648695E-3</v>
      </c>
    </row>
    <row r="20" spans="1:5" ht="18">
      <c r="A20" s="176" t="s">
        <v>111</v>
      </c>
      <c r="B20" s="188">
        <f>'Federal Non-Assistance'!N50</f>
        <v>0</v>
      </c>
      <c r="C20" s="190"/>
      <c r="D20" s="179">
        <f t="shared" si="1"/>
        <v>0</v>
      </c>
      <c r="E20" s="180">
        <f>D20/($D26)</f>
        <v>0</v>
      </c>
    </row>
    <row r="21" spans="1:5">
      <c r="A21" s="176" t="s">
        <v>69</v>
      </c>
      <c r="B21" s="188">
        <f>'Federal Non-Assistance'!O50</f>
        <v>0</v>
      </c>
      <c r="C21" s="189">
        <f>'State Non-Assistance'!O50</f>
        <v>15595279</v>
      </c>
      <c r="D21" s="179">
        <f t="shared" si="1"/>
        <v>15595279</v>
      </c>
      <c r="E21" s="180">
        <f>D21/($D26)</f>
        <v>0.14988861874606454</v>
      </c>
    </row>
    <row r="22" spans="1:5" ht="39" thickBot="1">
      <c r="A22" s="191" t="s">
        <v>0</v>
      </c>
      <c r="B22" s="192">
        <f>B3+B8</f>
        <v>71514163</v>
      </c>
      <c r="C22" s="193">
        <f>C3+C8</f>
        <v>24908485</v>
      </c>
      <c r="D22" s="192">
        <f>B22+C22</f>
        <v>96422648</v>
      </c>
      <c r="E22" s="194">
        <f>D22/($D26)</f>
        <v>0.92673286092271778</v>
      </c>
    </row>
    <row r="23" spans="1:5" ht="36">
      <c r="A23" s="183" t="s">
        <v>112</v>
      </c>
      <c r="B23" s="195">
        <f>'Summary Federal Funds'!E50</f>
        <v>0</v>
      </c>
      <c r="C23" s="196"/>
      <c r="D23" s="186">
        <f>B23</f>
        <v>0</v>
      </c>
      <c r="E23" s="175">
        <f>D23/($D26)</f>
        <v>0</v>
      </c>
    </row>
    <row r="24" spans="1:5" ht="36">
      <c r="A24" s="183" t="s">
        <v>113</v>
      </c>
      <c r="B24" s="197">
        <f>'Summary Federal Funds'!F50</f>
        <v>7623137</v>
      </c>
      <c r="C24" s="198"/>
      <c r="D24" s="186">
        <f>B24</f>
        <v>7623137</v>
      </c>
      <c r="E24" s="187">
        <f>D24/($D26)</f>
        <v>7.3267139077282176E-2</v>
      </c>
    </row>
    <row r="25" spans="1:5" ht="39" customHeight="1" thickBot="1">
      <c r="A25" s="199" t="s">
        <v>114</v>
      </c>
      <c r="B25" s="200">
        <f>B23+B24</f>
        <v>7623137</v>
      </c>
      <c r="C25" s="201"/>
      <c r="D25" s="200">
        <f>B25</f>
        <v>7623137</v>
      </c>
      <c r="E25" s="202">
        <f>D25/($D26)</f>
        <v>7.3267139077282176E-2</v>
      </c>
    </row>
    <row r="26" spans="1:5" ht="33" thickTop="1" thickBot="1">
      <c r="A26" s="203" t="s">
        <v>115</v>
      </c>
      <c r="B26" s="204">
        <f>B22+B25</f>
        <v>79137300</v>
      </c>
      <c r="C26" s="205">
        <f>C22</f>
        <v>24908485</v>
      </c>
      <c r="D26" s="204">
        <f>B26+C26</f>
        <v>104045785</v>
      </c>
      <c r="E26" s="206">
        <f>IF(D26/($D26)=SUM(E25,E22),SUM(E22,E25),"ERROR")</f>
        <v>1</v>
      </c>
    </row>
    <row r="27" spans="1:5" ht="32.25" thickBot="1">
      <c r="A27" s="207" t="s">
        <v>94</v>
      </c>
      <c r="B27" s="208">
        <f>'Summary Federal Funds'!I50</f>
        <v>0</v>
      </c>
      <c r="C27" s="209"/>
      <c r="D27" s="208">
        <f>B27</f>
        <v>0</v>
      </c>
      <c r="E27" s="210"/>
    </row>
    <row r="28" spans="1:5" ht="31.5">
      <c r="A28" s="211" t="s">
        <v>95</v>
      </c>
      <c r="B28" s="212">
        <f>'Summary Federal Funds'!J50</f>
        <v>86452547</v>
      </c>
      <c r="C28" s="213"/>
      <c r="D28" s="212">
        <f>B28</f>
        <v>86452547</v>
      </c>
      <c r="E28" s="214"/>
    </row>
  </sheetData>
  <mergeCells count="1">
    <mergeCell ref="A1:E1"/>
  </mergeCells>
  <pageMargins left="0.7" right="0.7" top="0.75" bottom="0.75" header="0.3" footer="0.3"/>
  <pageSetup scale="79" orientation="landscape" r:id="rId1"/>
</worksheet>
</file>

<file path=xl/worksheets/sheet72.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286</v>
      </c>
      <c r="B1" s="524"/>
      <c r="C1" s="524"/>
      <c r="D1" s="524"/>
      <c r="E1" s="584"/>
    </row>
    <row r="2" spans="1:5" ht="31.5" thickBot="1">
      <c r="A2" s="167" t="s">
        <v>105</v>
      </c>
      <c r="B2" s="168" t="s">
        <v>106</v>
      </c>
      <c r="C2" s="169" t="s">
        <v>107</v>
      </c>
      <c r="D2" s="170" t="s">
        <v>108</v>
      </c>
      <c r="E2" s="171" t="s">
        <v>109</v>
      </c>
    </row>
    <row r="3" spans="1:5" ht="24">
      <c r="A3" s="172" t="s">
        <v>74</v>
      </c>
      <c r="B3" s="173">
        <f>IF(SUM(B4:B7)='Federal Assistance'!B51,'Federal Assistance'!B51,"ERROR")</f>
        <v>8389138</v>
      </c>
      <c r="C3" s="173">
        <f>IF(SUM(C4:C6)='State Assistance'!B51,'State Assistance'!B51,"ERROR")</f>
        <v>17878602</v>
      </c>
      <c r="D3" s="174">
        <f>B3+C3</f>
        <v>26267740</v>
      </c>
      <c r="E3" s="175">
        <f>D3/($D26)</f>
        <v>0.32022389074537333</v>
      </c>
    </row>
    <row r="4" spans="1:5">
      <c r="A4" s="176" t="s">
        <v>62</v>
      </c>
      <c r="B4" s="177">
        <f>'Federal Assistance'!C51</f>
        <v>3588074</v>
      </c>
      <c r="C4" s="178">
        <f>'State Assistance'!C51</f>
        <v>14709072</v>
      </c>
      <c r="D4" s="179">
        <f>B4+C4</f>
        <v>18297146</v>
      </c>
      <c r="E4" s="180">
        <f>D4/($D26)</f>
        <v>0.22305623862791946</v>
      </c>
    </row>
    <row r="5" spans="1:5">
      <c r="A5" s="176" t="s">
        <v>63</v>
      </c>
      <c r="B5" s="177">
        <f>'Federal Assistance'!D51</f>
        <v>0</v>
      </c>
      <c r="C5" s="178">
        <f>'State Assistance'!D51</f>
        <v>0</v>
      </c>
      <c r="D5" s="179">
        <f t="shared" ref="D5:D7" si="0">B5+C5</f>
        <v>0</v>
      </c>
      <c r="E5" s="180">
        <f>D5/($D26)</f>
        <v>0</v>
      </c>
    </row>
    <row r="6" spans="1:5" ht="18">
      <c r="A6" s="176" t="s">
        <v>75</v>
      </c>
      <c r="B6" s="177">
        <f>'Federal Assistance'!E51</f>
        <v>2387165</v>
      </c>
      <c r="C6" s="178">
        <f>'State Assistance'!E51</f>
        <v>3169530</v>
      </c>
      <c r="D6" s="179">
        <f t="shared" si="0"/>
        <v>5556695</v>
      </c>
      <c r="E6" s="180">
        <f>D6/($D26)</f>
        <v>6.7740372509601604E-2</v>
      </c>
    </row>
    <row r="7" spans="1:5" ht="18">
      <c r="A7" s="176" t="s">
        <v>76</v>
      </c>
      <c r="B7" s="177">
        <f>'Federal Assistance'!F51</f>
        <v>2413899</v>
      </c>
      <c r="C7" s="181"/>
      <c r="D7" s="182">
        <f t="shared" si="0"/>
        <v>2413899</v>
      </c>
      <c r="E7" s="180">
        <f>D7/($D26)</f>
        <v>2.9427279607852293E-2</v>
      </c>
    </row>
    <row r="8" spans="1:5" ht="24">
      <c r="A8" s="183" t="s">
        <v>65</v>
      </c>
      <c r="B8" s="184">
        <f>IF(SUM(B9:B21)='Federal Non-Assistance'!B51,'Federal Non-Assistance'!B51,"ERROR")</f>
        <v>25004651</v>
      </c>
      <c r="C8" s="185">
        <f>IF(SUM(C9:C21)='State Non-Assistance'!B51,'State Non-Assistance'!B51,"ERROR")</f>
        <v>16797512</v>
      </c>
      <c r="D8" s="186">
        <f>B8+C8</f>
        <v>41802163</v>
      </c>
      <c r="E8" s="187">
        <f>D8/($D26)</f>
        <v>0.5096004177531942</v>
      </c>
    </row>
    <row r="9" spans="1:5" ht="18">
      <c r="A9" s="176" t="s">
        <v>78</v>
      </c>
      <c r="B9" s="188">
        <f>'Federal Non-Assistance'!C51</f>
        <v>11361</v>
      </c>
      <c r="C9" s="189">
        <f>'State Non-Assistance'!C51</f>
        <v>194793</v>
      </c>
      <c r="D9" s="179">
        <f t="shared" ref="D9:D21" si="1">B9+C9</f>
        <v>206154</v>
      </c>
      <c r="E9" s="180">
        <f>D9/($D26)</f>
        <v>2.5131753235231387E-3</v>
      </c>
    </row>
    <row r="10" spans="1:5">
      <c r="A10" s="176" t="s">
        <v>63</v>
      </c>
      <c r="B10" s="188">
        <f>'Federal Non-Assistance'!D51</f>
        <v>1902473</v>
      </c>
      <c r="C10" s="189">
        <f>'State Non-Assistance'!D51</f>
        <v>12875649</v>
      </c>
      <c r="D10" s="179">
        <f t="shared" si="1"/>
        <v>14778122</v>
      </c>
      <c r="E10" s="180">
        <f>D10/($D26)</f>
        <v>0.18015663794257894</v>
      </c>
    </row>
    <row r="11" spans="1:5">
      <c r="A11" s="176" t="s">
        <v>64</v>
      </c>
      <c r="B11" s="188">
        <f>'Federal Non-Assistance'!E51</f>
        <v>0</v>
      </c>
      <c r="C11" s="189">
        <f>'State Non-Assistance'!E51</f>
        <v>0</v>
      </c>
      <c r="D11" s="179">
        <f t="shared" si="1"/>
        <v>0</v>
      </c>
      <c r="E11" s="180">
        <f>D11/($D26)</f>
        <v>0</v>
      </c>
    </row>
    <row r="12" spans="1:5" ht="18">
      <c r="A12" s="176" t="s">
        <v>79</v>
      </c>
      <c r="B12" s="188">
        <f>'Federal Non-Assistance'!F51</f>
        <v>0</v>
      </c>
      <c r="C12" s="189">
        <f>'State Non-Assistance'!F51</f>
        <v>0</v>
      </c>
      <c r="D12" s="179">
        <f t="shared" si="1"/>
        <v>0</v>
      </c>
      <c r="E12" s="180">
        <f>D12/($D26)</f>
        <v>0</v>
      </c>
    </row>
    <row r="13" spans="1:5">
      <c r="A13" s="176" t="s">
        <v>67</v>
      </c>
      <c r="B13" s="188">
        <f>'Federal Non-Assistance'!G51</f>
        <v>16820755</v>
      </c>
      <c r="C13" s="189">
        <f>'State Non-Assistance'!G51</f>
        <v>0</v>
      </c>
      <c r="D13" s="179">
        <f t="shared" si="1"/>
        <v>16820755</v>
      </c>
      <c r="E13" s="180">
        <f>D13/($D26)</f>
        <v>0.20505790035133181</v>
      </c>
    </row>
    <row r="14" spans="1:5" ht="18">
      <c r="A14" s="176" t="s">
        <v>80</v>
      </c>
      <c r="B14" s="188">
        <f>'Federal Non-Assistance'!H51</f>
        <v>0</v>
      </c>
      <c r="C14" s="189">
        <f>'State Non-Assistance'!H51</f>
        <v>0</v>
      </c>
      <c r="D14" s="179">
        <f t="shared" si="1"/>
        <v>0</v>
      </c>
      <c r="E14" s="180">
        <f>D14/($D26)</f>
        <v>0</v>
      </c>
    </row>
    <row r="15" spans="1:5" ht="18">
      <c r="A15" s="176" t="s">
        <v>81</v>
      </c>
      <c r="B15" s="188">
        <f>'Federal Non-Assistance'!I51</f>
        <v>1518536</v>
      </c>
      <c r="C15" s="189">
        <f>'State Non-Assistance'!I51</f>
        <v>2260854</v>
      </c>
      <c r="D15" s="179">
        <f t="shared" si="1"/>
        <v>3779390</v>
      </c>
      <c r="E15" s="180">
        <f>D15/($D26)</f>
        <v>4.6073661854585002E-2</v>
      </c>
    </row>
    <row r="16" spans="1:5" ht="18">
      <c r="A16" s="176" t="s">
        <v>82</v>
      </c>
      <c r="B16" s="188">
        <f>'Federal Non-Assistance'!J51</f>
        <v>0</v>
      </c>
      <c r="C16" s="189">
        <f>'State Non-Assistance'!J51</f>
        <v>0</v>
      </c>
      <c r="D16" s="179">
        <f t="shared" si="1"/>
        <v>0</v>
      </c>
      <c r="E16" s="180">
        <f>D16/($D26)</f>
        <v>0</v>
      </c>
    </row>
    <row r="17" spans="1:5" ht="27">
      <c r="A17" s="176" t="s">
        <v>110</v>
      </c>
      <c r="B17" s="188">
        <f>'Federal Non-Assistance'!K51</f>
        <v>0</v>
      </c>
      <c r="C17" s="189">
        <f>'State Non-Assistance'!K51</f>
        <v>0</v>
      </c>
      <c r="D17" s="179">
        <f t="shared" si="1"/>
        <v>0</v>
      </c>
      <c r="E17" s="180">
        <f>D17/($D26)</f>
        <v>0</v>
      </c>
    </row>
    <row r="18" spans="1:5">
      <c r="A18" s="176" t="s">
        <v>88</v>
      </c>
      <c r="B18" s="188">
        <f>'Federal Non-Assistance'!L51</f>
        <v>4304687</v>
      </c>
      <c r="C18" s="189">
        <f>'State Non-Assistance'!L51</f>
        <v>1357418</v>
      </c>
      <c r="D18" s="179">
        <f>B18+C18</f>
        <v>5662105</v>
      </c>
      <c r="E18" s="180">
        <f>D18/($D26)</f>
        <v>6.9025401230133704E-2</v>
      </c>
    </row>
    <row r="19" spans="1:5">
      <c r="A19" s="176" t="s">
        <v>68</v>
      </c>
      <c r="B19" s="188">
        <f>'Federal Non-Assistance'!M51</f>
        <v>446839</v>
      </c>
      <c r="C19" s="189">
        <f>'State Non-Assistance'!M51</f>
        <v>108798</v>
      </c>
      <c r="D19" s="179">
        <f>B19+C19</f>
        <v>555637</v>
      </c>
      <c r="E19" s="180">
        <f>D19/($D26)</f>
        <v>6.7736410510415819E-3</v>
      </c>
    </row>
    <row r="20" spans="1:5" ht="18">
      <c r="A20" s="176" t="s">
        <v>111</v>
      </c>
      <c r="B20" s="188">
        <f>'Federal Non-Assistance'!N51</f>
        <v>0</v>
      </c>
      <c r="C20" s="190"/>
      <c r="D20" s="179">
        <f t="shared" si="1"/>
        <v>0</v>
      </c>
      <c r="E20" s="180">
        <f>D20/($D26)</f>
        <v>0</v>
      </c>
    </row>
    <row r="21" spans="1:5">
      <c r="A21" s="176" t="s">
        <v>69</v>
      </c>
      <c r="B21" s="188">
        <f>'Federal Non-Assistance'!O51</f>
        <v>0</v>
      </c>
      <c r="C21" s="189">
        <f>'State Non-Assistance'!O51</f>
        <v>0</v>
      </c>
      <c r="D21" s="179">
        <f t="shared" si="1"/>
        <v>0</v>
      </c>
      <c r="E21" s="180">
        <f>D21/($D26)</f>
        <v>0</v>
      </c>
    </row>
    <row r="22" spans="1:5" ht="39" thickBot="1">
      <c r="A22" s="191" t="s">
        <v>0</v>
      </c>
      <c r="B22" s="192">
        <f>B3+B8</f>
        <v>33393789</v>
      </c>
      <c r="C22" s="193">
        <f>C3+C8</f>
        <v>34676114</v>
      </c>
      <c r="D22" s="192">
        <f>B22+C22</f>
        <v>68069903</v>
      </c>
      <c r="E22" s="194">
        <f>D22/($D26)</f>
        <v>0.82982430849856748</v>
      </c>
    </row>
    <row r="23" spans="1:5" ht="36">
      <c r="A23" s="183" t="s">
        <v>112</v>
      </c>
      <c r="B23" s="195">
        <f>'Summary Federal Funds'!E51</f>
        <v>9224074</v>
      </c>
      <c r="C23" s="196"/>
      <c r="D23" s="186">
        <f>B23</f>
        <v>9224074</v>
      </c>
      <c r="E23" s="175">
        <f>D23/($D26)</f>
        <v>0.11244853439249966</v>
      </c>
    </row>
    <row r="24" spans="1:5" ht="36">
      <c r="A24" s="183" t="s">
        <v>113</v>
      </c>
      <c r="B24" s="197">
        <f>'Summary Federal Funds'!F51</f>
        <v>4735318</v>
      </c>
      <c r="C24" s="198"/>
      <c r="D24" s="186">
        <f>B24</f>
        <v>4735318</v>
      </c>
      <c r="E24" s="187">
        <f>D24/($D26)</f>
        <v>5.772715710893285E-2</v>
      </c>
    </row>
    <row r="25" spans="1:5" ht="39" customHeight="1" thickBot="1">
      <c r="A25" s="199" t="s">
        <v>114</v>
      </c>
      <c r="B25" s="200">
        <f>B23+B24</f>
        <v>13959392</v>
      </c>
      <c r="C25" s="201"/>
      <c r="D25" s="200">
        <f>B25</f>
        <v>13959392</v>
      </c>
      <c r="E25" s="202">
        <f>D25/($D26)</f>
        <v>0.1701756915014325</v>
      </c>
    </row>
    <row r="26" spans="1:5" ht="33" thickTop="1" thickBot="1">
      <c r="A26" s="203" t="s">
        <v>115</v>
      </c>
      <c r="B26" s="204">
        <f>B22+B25</f>
        <v>47353181</v>
      </c>
      <c r="C26" s="205">
        <f>C22</f>
        <v>34676114</v>
      </c>
      <c r="D26" s="204">
        <f>B26+C26</f>
        <v>82029295</v>
      </c>
      <c r="E26" s="206">
        <f>IF(D26/($D26)=SUM(E25,E22),SUM(E22,E25),"ERROR")</f>
        <v>1</v>
      </c>
    </row>
    <row r="27" spans="1:5" ht="32.25" thickBot="1">
      <c r="A27" s="207" t="s">
        <v>94</v>
      </c>
      <c r="B27" s="208">
        <f>'Summary Federal Funds'!I51</f>
        <v>0</v>
      </c>
      <c r="C27" s="209"/>
      <c r="D27" s="208">
        <f>B27</f>
        <v>0</v>
      </c>
      <c r="E27" s="210"/>
    </row>
    <row r="28" spans="1:5" ht="31.5">
      <c r="A28" s="211" t="s">
        <v>95</v>
      </c>
      <c r="B28" s="212">
        <f>'Summary Federal Funds'!J51</f>
        <v>0</v>
      </c>
      <c r="C28" s="213"/>
      <c r="D28" s="212">
        <f>B28</f>
        <v>0</v>
      </c>
      <c r="E28" s="214"/>
    </row>
  </sheetData>
  <mergeCells count="1">
    <mergeCell ref="A1:E1"/>
  </mergeCells>
  <pageMargins left="0.7" right="0.7" top="0.75" bottom="0.75" header="0.3" footer="0.3"/>
  <pageSetup scale="79" orientation="landscape" r:id="rId1"/>
</worksheet>
</file>

<file path=xl/worksheets/sheet73.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287</v>
      </c>
      <c r="B1" s="524"/>
      <c r="C1" s="524"/>
      <c r="D1" s="524"/>
      <c r="E1" s="584"/>
    </row>
    <row r="2" spans="1:5" ht="31.5" thickBot="1">
      <c r="A2" s="167" t="s">
        <v>105</v>
      </c>
      <c r="B2" s="168" t="s">
        <v>106</v>
      </c>
      <c r="C2" s="169" t="s">
        <v>107</v>
      </c>
      <c r="D2" s="170" t="s">
        <v>108</v>
      </c>
      <c r="E2" s="171" t="s">
        <v>109</v>
      </c>
    </row>
    <row r="3" spans="1:5" ht="24">
      <c r="A3" s="172" t="s">
        <v>74</v>
      </c>
      <c r="B3" s="173">
        <f>IF(SUM(B4:B7)='Federal Assistance'!B52,'Federal Assistance'!B52,"ERROR")</f>
        <v>46307310</v>
      </c>
      <c r="C3" s="173">
        <f>IF(SUM(C4:C6)='State Assistance'!B52,'State Assistance'!B52,"ERROR")</f>
        <v>57744692</v>
      </c>
      <c r="D3" s="174">
        <f>B3+C3</f>
        <v>104052002</v>
      </c>
      <c r="E3" s="175">
        <f>D3/($D26)</f>
        <v>0.33928907071868042</v>
      </c>
    </row>
    <row r="4" spans="1:5">
      <c r="A4" s="176" t="s">
        <v>62</v>
      </c>
      <c r="B4" s="177">
        <f>'Federal Assistance'!C52</f>
        <v>46307310</v>
      </c>
      <c r="C4" s="178">
        <f>'State Assistance'!C52</f>
        <v>57744692</v>
      </c>
      <c r="D4" s="179">
        <f>B4+C4</f>
        <v>104052002</v>
      </c>
      <c r="E4" s="180">
        <f>D4/($D26)</f>
        <v>0.33928907071868042</v>
      </c>
    </row>
    <row r="5" spans="1:5">
      <c r="A5" s="176" t="s">
        <v>63</v>
      </c>
      <c r="B5" s="177">
        <f>'Federal Assistance'!D52</f>
        <v>0</v>
      </c>
      <c r="C5" s="178">
        <f>'State Assistance'!D52</f>
        <v>0</v>
      </c>
      <c r="D5" s="179">
        <f t="shared" ref="D5:D7" si="0">B5+C5</f>
        <v>0</v>
      </c>
      <c r="E5" s="180">
        <f>D5/($D26)</f>
        <v>0</v>
      </c>
    </row>
    <row r="6" spans="1:5" ht="18">
      <c r="A6" s="176" t="s">
        <v>75</v>
      </c>
      <c r="B6" s="177">
        <f>'Federal Assistance'!E52</f>
        <v>0</v>
      </c>
      <c r="C6" s="178">
        <f>'State Assistance'!E52</f>
        <v>0</v>
      </c>
      <c r="D6" s="179">
        <f t="shared" si="0"/>
        <v>0</v>
      </c>
      <c r="E6" s="180">
        <f>D6/($D26)</f>
        <v>0</v>
      </c>
    </row>
    <row r="7" spans="1:5" ht="18">
      <c r="A7" s="176" t="s">
        <v>76</v>
      </c>
      <c r="B7" s="177">
        <f>'Federal Assistance'!F52</f>
        <v>0</v>
      </c>
      <c r="C7" s="181"/>
      <c r="D7" s="182">
        <f t="shared" si="0"/>
        <v>0</v>
      </c>
      <c r="E7" s="180">
        <f>D7/($D26)</f>
        <v>0</v>
      </c>
    </row>
    <row r="8" spans="1:5" ht="24">
      <c r="A8" s="183" t="s">
        <v>65</v>
      </c>
      <c r="B8" s="184">
        <f>IF(SUM(B9:B21)='Federal Non-Assistance'!B52,'Federal Non-Assistance'!B52,"ERROR")</f>
        <v>69945052</v>
      </c>
      <c r="C8" s="185">
        <f>IF(SUM(C9:C21)='State Non-Assistance'!B52,'State Non-Assistance'!B52,"ERROR")</f>
        <v>98737529</v>
      </c>
      <c r="D8" s="186">
        <f>B8+C8</f>
        <v>168682581</v>
      </c>
      <c r="E8" s="187">
        <f>D8/($D26)</f>
        <v>0.5500341661270346</v>
      </c>
    </row>
    <row r="9" spans="1:5" ht="18">
      <c r="A9" s="176" t="s">
        <v>78</v>
      </c>
      <c r="B9" s="188">
        <f>'Federal Non-Assistance'!C52</f>
        <v>17722274</v>
      </c>
      <c r="C9" s="189">
        <f>'State Non-Assistance'!C52</f>
        <v>33629317</v>
      </c>
      <c r="D9" s="179">
        <f t="shared" ref="D9:D21" si="1">B9+C9</f>
        <v>51351591</v>
      </c>
      <c r="E9" s="180">
        <f>D9/($D26)</f>
        <v>0.16744544319594881</v>
      </c>
    </row>
    <row r="10" spans="1:5">
      <c r="A10" s="176" t="s">
        <v>63</v>
      </c>
      <c r="B10" s="188">
        <f>'Federal Non-Assistance'!D52</f>
        <v>47979</v>
      </c>
      <c r="C10" s="189">
        <f>'State Non-Assistance'!D52</f>
        <v>21328762</v>
      </c>
      <c r="D10" s="179">
        <f t="shared" si="1"/>
        <v>21376741</v>
      </c>
      <c r="E10" s="180">
        <f>D10/($D26)</f>
        <v>6.9704517447765346E-2</v>
      </c>
    </row>
    <row r="11" spans="1:5">
      <c r="A11" s="176" t="s">
        <v>64</v>
      </c>
      <c r="B11" s="188">
        <f>'Federal Non-Assistance'!E52</f>
        <v>4201746</v>
      </c>
      <c r="C11" s="189">
        <f>'State Non-Assistance'!E52</f>
        <v>4197068</v>
      </c>
      <c r="D11" s="179">
        <f t="shared" si="1"/>
        <v>8398814</v>
      </c>
      <c r="E11" s="180">
        <f>D11/($D26)</f>
        <v>2.7386554246203194E-2</v>
      </c>
    </row>
    <row r="12" spans="1:5" ht="18">
      <c r="A12" s="176" t="s">
        <v>79</v>
      </c>
      <c r="B12" s="188">
        <f>'Federal Non-Assistance'!F52</f>
        <v>0</v>
      </c>
      <c r="C12" s="189">
        <f>'State Non-Assistance'!F52</f>
        <v>0</v>
      </c>
      <c r="D12" s="179">
        <f t="shared" si="1"/>
        <v>0</v>
      </c>
      <c r="E12" s="180">
        <f>D12/($D26)</f>
        <v>0</v>
      </c>
    </row>
    <row r="13" spans="1:5">
      <c r="A13" s="176" t="s">
        <v>67</v>
      </c>
      <c r="B13" s="188">
        <f>'Federal Non-Assistance'!G52</f>
        <v>0</v>
      </c>
      <c r="C13" s="189">
        <f>'State Non-Assistance'!G52</f>
        <v>0</v>
      </c>
      <c r="D13" s="179">
        <f t="shared" si="1"/>
        <v>0</v>
      </c>
      <c r="E13" s="180">
        <f>D13/($D26)</f>
        <v>0</v>
      </c>
    </row>
    <row r="14" spans="1:5" ht="18">
      <c r="A14" s="176" t="s">
        <v>80</v>
      </c>
      <c r="B14" s="188">
        <f>'Federal Non-Assistance'!H52</f>
        <v>0</v>
      </c>
      <c r="C14" s="189">
        <f>'State Non-Assistance'!H52</f>
        <v>0</v>
      </c>
      <c r="D14" s="179">
        <f t="shared" si="1"/>
        <v>0</v>
      </c>
      <c r="E14" s="180">
        <f>D14/($D26)</f>
        <v>0</v>
      </c>
    </row>
    <row r="15" spans="1:5" ht="18">
      <c r="A15" s="176" t="s">
        <v>81</v>
      </c>
      <c r="B15" s="188">
        <f>'Federal Non-Assistance'!I52</f>
        <v>775859</v>
      </c>
      <c r="C15" s="189">
        <f>'State Non-Assistance'!I52</f>
        <v>6872</v>
      </c>
      <c r="D15" s="179">
        <f t="shared" si="1"/>
        <v>782731</v>
      </c>
      <c r="E15" s="180">
        <f>D15/($D26)</f>
        <v>2.5523014310931129E-3</v>
      </c>
    </row>
    <row r="16" spans="1:5" ht="18">
      <c r="A16" s="176" t="s">
        <v>82</v>
      </c>
      <c r="B16" s="188">
        <f>'Federal Non-Assistance'!J52</f>
        <v>0</v>
      </c>
      <c r="C16" s="189">
        <f>'State Non-Assistance'!J52</f>
        <v>0</v>
      </c>
      <c r="D16" s="179">
        <f t="shared" si="1"/>
        <v>0</v>
      </c>
      <c r="E16" s="180">
        <f>D16/($D26)</f>
        <v>0</v>
      </c>
    </row>
    <row r="17" spans="1:5" ht="27">
      <c r="A17" s="176" t="s">
        <v>110</v>
      </c>
      <c r="B17" s="188">
        <f>'Federal Non-Assistance'!K52</f>
        <v>34962581</v>
      </c>
      <c r="C17" s="189">
        <f>'State Non-Assistance'!K52</f>
        <v>13476142</v>
      </c>
      <c r="D17" s="179">
        <f t="shared" si="1"/>
        <v>48438723</v>
      </c>
      <c r="E17" s="180">
        <f>D17/($D26)</f>
        <v>0.15794726672793447</v>
      </c>
    </row>
    <row r="18" spans="1:5">
      <c r="A18" s="176" t="s">
        <v>88</v>
      </c>
      <c r="B18" s="188">
        <f>'Federal Non-Assistance'!L52</f>
        <v>7258506</v>
      </c>
      <c r="C18" s="189">
        <f>'State Non-Assistance'!L52</f>
        <v>12173175</v>
      </c>
      <c r="D18" s="179">
        <f>B18+C18</f>
        <v>19431681</v>
      </c>
      <c r="E18" s="180">
        <f>D18/($D26)</f>
        <v>6.3362134915884064E-2</v>
      </c>
    </row>
    <row r="19" spans="1:5">
      <c r="A19" s="176" t="s">
        <v>68</v>
      </c>
      <c r="B19" s="188">
        <f>'Federal Non-Assistance'!M52</f>
        <v>371058</v>
      </c>
      <c r="C19" s="189">
        <f>'State Non-Assistance'!M52</f>
        <v>955101</v>
      </c>
      <c r="D19" s="179">
        <f>B19+C19</f>
        <v>1326159</v>
      </c>
      <c r="E19" s="180">
        <f>D19/($D26)</f>
        <v>4.3242921432229096E-3</v>
      </c>
    </row>
    <row r="20" spans="1:5" ht="18">
      <c r="A20" s="176" t="s">
        <v>111</v>
      </c>
      <c r="B20" s="188">
        <f>'Federal Non-Assistance'!N52</f>
        <v>0</v>
      </c>
      <c r="C20" s="190"/>
      <c r="D20" s="179">
        <f t="shared" si="1"/>
        <v>0</v>
      </c>
      <c r="E20" s="180">
        <f>D20/($D26)</f>
        <v>0</v>
      </c>
    </row>
    <row r="21" spans="1:5">
      <c r="A21" s="176" t="s">
        <v>69</v>
      </c>
      <c r="B21" s="188">
        <f>'Federal Non-Assistance'!O52</f>
        <v>4605049</v>
      </c>
      <c r="C21" s="189">
        <f>'State Non-Assistance'!O52</f>
        <v>12971092</v>
      </c>
      <c r="D21" s="179">
        <f t="shared" si="1"/>
        <v>17576141</v>
      </c>
      <c r="E21" s="180">
        <f>D21/($D26)</f>
        <v>5.7311656018982686E-2</v>
      </c>
    </row>
    <row r="22" spans="1:5" ht="39" thickBot="1">
      <c r="A22" s="191" t="s">
        <v>0</v>
      </c>
      <c r="B22" s="192">
        <f>B3+B8</f>
        <v>116252362</v>
      </c>
      <c r="C22" s="193">
        <f>C3+C8</f>
        <v>156482221</v>
      </c>
      <c r="D22" s="192">
        <f>B22+C22</f>
        <v>272734583</v>
      </c>
      <c r="E22" s="194">
        <f>D22/($D26)</f>
        <v>0.88932323684571501</v>
      </c>
    </row>
    <row r="23" spans="1:5" ht="36">
      <c r="A23" s="183" t="s">
        <v>112</v>
      </c>
      <c r="B23" s="195">
        <f>'Summary Federal Funds'!E52</f>
        <v>21217845</v>
      </c>
      <c r="C23" s="196"/>
      <c r="D23" s="186">
        <f>B23</f>
        <v>21217845</v>
      </c>
      <c r="E23" s="175">
        <f>D23/($D26)</f>
        <v>6.9186395017204957E-2</v>
      </c>
    </row>
    <row r="24" spans="1:5" ht="36">
      <c r="A24" s="183" t="s">
        <v>113</v>
      </c>
      <c r="B24" s="197">
        <f>'Summary Federal Funds'!F52</f>
        <v>12724123</v>
      </c>
      <c r="C24" s="198"/>
      <c r="D24" s="186">
        <f>B24</f>
        <v>12724123</v>
      </c>
      <c r="E24" s="187">
        <f>D24/($D26)</f>
        <v>4.1490368137080035E-2</v>
      </c>
    </row>
    <row r="25" spans="1:5" ht="39" customHeight="1" thickBot="1">
      <c r="A25" s="199" t="s">
        <v>114</v>
      </c>
      <c r="B25" s="200">
        <f>B23+B24</f>
        <v>33941968</v>
      </c>
      <c r="C25" s="201"/>
      <c r="D25" s="200">
        <f>B25</f>
        <v>33941968</v>
      </c>
      <c r="E25" s="202">
        <f>D25/($D26)</f>
        <v>0.11067676315428499</v>
      </c>
    </row>
    <row r="26" spans="1:5" ht="33" thickTop="1" thickBot="1">
      <c r="A26" s="203" t="s">
        <v>115</v>
      </c>
      <c r="B26" s="204">
        <f>B22+B25</f>
        <v>150194330</v>
      </c>
      <c r="C26" s="205">
        <f>C22</f>
        <v>156482221</v>
      </c>
      <c r="D26" s="204">
        <f>B26+C26</f>
        <v>306676551</v>
      </c>
      <c r="E26" s="206">
        <f>IF(D26/($D26)=SUM(E25,E22),SUM(E22,E25),"ERROR")</f>
        <v>1</v>
      </c>
    </row>
    <row r="27" spans="1:5" ht="32.25" thickBot="1">
      <c r="A27" s="207" t="s">
        <v>94</v>
      </c>
      <c r="B27" s="208">
        <f>'Summary Federal Funds'!I52</f>
        <v>1568657</v>
      </c>
      <c r="C27" s="209"/>
      <c r="D27" s="208">
        <f>B27</f>
        <v>1568657</v>
      </c>
      <c r="E27" s="210"/>
    </row>
    <row r="28" spans="1:5" ht="31.5">
      <c r="A28" s="211" t="s">
        <v>95</v>
      </c>
      <c r="B28" s="212">
        <f>'Summary Federal Funds'!J52</f>
        <v>25112223</v>
      </c>
      <c r="C28" s="213"/>
      <c r="D28" s="212">
        <f>B28</f>
        <v>25112223</v>
      </c>
      <c r="E28" s="214"/>
    </row>
  </sheetData>
  <mergeCells count="1">
    <mergeCell ref="A1:E1"/>
  </mergeCells>
  <pageMargins left="0.7" right="0.7" top="0.75" bottom="0.75" header="0.3" footer="0.3"/>
  <pageSetup scale="79" orientation="landscape" r:id="rId1"/>
</worksheet>
</file>

<file path=xl/worksheets/sheet74.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288</v>
      </c>
      <c r="B1" s="524"/>
      <c r="C1" s="524"/>
      <c r="D1" s="524"/>
      <c r="E1" s="584"/>
    </row>
    <row r="2" spans="1:5" ht="31.5" thickBot="1">
      <c r="A2" s="167" t="s">
        <v>105</v>
      </c>
      <c r="B2" s="168" t="s">
        <v>106</v>
      </c>
      <c r="C2" s="169" t="s">
        <v>107</v>
      </c>
      <c r="D2" s="170" t="s">
        <v>108</v>
      </c>
      <c r="E2" s="171" t="s">
        <v>109</v>
      </c>
    </row>
    <row r="3" spans="1:5" ht="24">
      <c r="A3" s="172" t="s">
        <v>74</v>
      </c>
      <c r="B3" s="173">
        <f>IF(SUM(B4:B7)='Federal Assistance'!B53,'Federal Assistance'!B53,"ERROR")</f>
        <v>209596889</v>
      </c>
      <c r="C3" s="173">
        <f>IF(SUM(C4:C6)='State Assistance'!B53,'State Assistance'!B53,"ERROR")</f>
        <v>32433005</v>
      </c>
      <c r="D3" s="174">
        <f>B3+C3</f>
        <v>242029894</v>
      </c>
      <c r="E3" s="175">
        <f>D3/($D26)</f>
        <v>0.22808812719929783</v>
      </c>
    </row>
    <row r="4" spans="1:5">
      <c r="A4" s="176" t="s">
        <v>62</v>
      </c>
      <c r="B4" s="177">
        <f>'Federal Assistance'!C53</f>
        <v>209596889</v>
      </c>
      <c r="C4" s="178">
        <f>'State Assistance'!C53</f>
        <v>32433005</v>
      </c>
      <c r="D4" s="179">
        <f>B4+C4</f>
        <v>242029894</v>
      </c>
      <c r="E4" s="180">
        <f>D4/($D26)</f>
        <v>0.22808812719929783</v>
      </c>
    </row>
    <row r="5" spans="1:5">
      <c r="A5" s="176" t="s">
        <v>63</v>
      </c>
      <c r="B5" s="177">
        <f>'Federal Assistance'!D53</f>
        <v>0</v>
      </c>
      <c r="C5" s="178">
        <f>'State Assistance'!D53</f>
        <v>0</v>
      </c>
      <c r="D5" s="179">
        <f t="shared" ref="D5:D7" si="0">B5+C5</f>
        <v>0</v>
      </c>
      <c r="E5" s="180">
        <f>D5/($D26)</f>
        <v>0</v>
      </c>
    </row>
    <row r="6" spans="1:5" ht="18">
      <c r="A6" s="176" t="s">
        <v>75</v>
      </c>
      <c r="B6" s="177">
        <f>'Federal Assistance'!E53</f>
        <v>0</v>
      </c>
      <c r="C6" s="178">
        <f>'State Assistance'!E53</f>
        <v>0</v>
      </c>
      <c r="D6" s="179">
        <f t="shared" si="0"/>
        <v>0</v>
      </c>
      <c r="E6" s="180">
        <f>D6/($D26)</f>
        <v>0</v>
      </c>
    </row>
    <row r="7" spans="1:5" ht="18">
      <c r="A7" s="176" t="s">
        <v>76</v>
      </c>
      <c r="B7" s="177">
        <f>'Federal Assistance'!F53</f>
        <v>0</v>
      </c>
      <c r="C7" s="181"/>
      <c r="D7" s="182">
        <f t="shared" si="0"/>
        <v>0</v>
      </c>
      <c r="E7" s="180">
        <f>D7/($D26)</f>
        <v>0</v>
      </c>
    </row>
    <row r="8" spans="1:5" ht="24">
      <c r="A8" s="183" t="s">
        <v>65</v>
      </c>
      <c r="B8" s="184">
        <f>IF(SUM(B9:B21)='Federal Non-Assistance'!B53,'Federal Non-Assistance'!B53,"ERROR")</f>
        <v>123933665</v>
      </c>
      <c r="C8" s="185">
        <f>IF(SUM(C9:C21)='State Non-Assistance'!B53,'State Non-Assistance'!B53,"ERROR")</f>
        <v>611778542</v>
      </c>
      <c r="D8" s="186">
        <f>B8+C8</f>
        <v>735712207</v>
      </c>
      <c r="E8" s="187">
        <f>D8/($D26)</f>
        <v>0.6933326155664562</v>
      </c>
    </row>
    <row r="9" spans="1:5" ht="18">
      <c r="A9" s="176" t="s">
        <v>78</v>
      </c>
      <c r="B9" s="188">
        <f>'Federal Non-Assistance'!C53</f>
        <v>69549394</v>
      </c>
      <c r="C9" s="189">
        <f>'State Non-Assistance'!C53</f>
        <v>101911297</v>
      </c>
      <c r="D9" s="179">
        <f t="shared" ref="D9:D21" si="1">B9+C9</f>
        <v>171460691</v>
      </c>
      <c r="E9" s="180">
        <f>D9/($D26)</f>
        <v>0.16158395664333722</v>
      </c>
    </row>
    <row r="10" spans="1:5">
      <c r="A10" s="176" t="s">
        <v>63</v>
      </c>
      <c r="B10" s="188">
        <f>'Federal Non-Assistance'!D53</f>
        <v>71511</v>
      </c>
      <c r="C10" s="189">
        <f>'State Non-Assistance'!D53</f>
        <v>48955361</v>
      </c>
      <c r="D10" s="179">
        <f t="shared" si="1"/>
        <v>49026872</v>
      </c>
      <c r="E10" s="180">
        <f>D10/($D26)</f>
        <v>4.6202753024052863E-2</v>
      </c>
    </row>
    <row r="11" spans="1:5">
      <c r="A11" s="176" t="s">
        <v>64</v>
      </c>
      <c r="B11" s="188">
        <f>'Federal Non-Assistance'!E53</f>
        <v>1250129</v>
      </c>
      <c r="C11" s="189">
        <f>'State Non-Assistance'!E53</f>
        <v>0</v>
      </c>
      <c r="D11" s="179">
        <f t="shared" si="1"/>
        <v>1250129</v>
      </c>
      <c r="E11" s="180">
        <f>D11/($D26)</f>
        <v>1.1781172055032631E-3</v>
      </c>
    </row>
    <row r="12" spans="1:5" ht="18">
      <c r="A12" s="176" t="s">
        <v>79</v>
      </c>
      <c r="B12" s="188">
        <f>'Federal Non-Assistance'!F53</f>
        <v>0</v>
      </c>
      <c r="C12" s="189">
        <f>'State Non-Assistance'!F53</f>
        <v>0</v>
      </c>
      <c r="D12" s="179">
        <f t="shared" si="1"/>
        <v>0</v>
      </c>
      <c r="E12" s="180">
        <f>D12/($D26)</f>
        <v>0</v>
      </c>
    </row>
    <row r="13" spans="1:5">
      <c r="A13" s="176" t="s">
        <v>67</v>
      </c>
      <c r="B13" s="188">
        <f>'Federal Non-Assistance'!G53</f>
        <v>0</v>
      </c>
      <c r="C13" s="189">
        <f>'State Non-Assistance'!G53</f>
        <v>0</v>
      </c>
      <c r="D13" s="179">
        <f t="shared" si="1"/>
        <v>0</v>
      </c>
      <c r="E13" s="180">
        <f>D13/($D26)</f>
        <v>0</v>
      </c>
    </row>
    <row r="14" spans="1:5" ht="18">
      <c r="A14" s="176" t="s">
        <v>80</v>
      </c>
      <c r="B14" s="188">
        <f>'Federal Non-Assistance'!H53</f>
        <v>0</v>
      </c>
      <c r="C14" s="189">
        <f>'State Non-Assistance'!H53</f>
        <v>0</v>
      </c>
      <c r="D14" s="179">
        <f t="shared" si="1"/>
        <v>0</v>
      </c>
      <c r="E14" s="180">
        <f>D14/($D26)</f>
        <v>0</v>
      </c>
    </row>
    <row r="15" spans="1:5" ht="18">
      <c r="A15" s="176" t="s">
        <v>81</v>
      </c>
      <c r="B15" s="188">
        <f>'Federal Non-Assistance'!I53</f>
        <v>270444</v>
      </c>
      <c r="C15" s="189">
        <f>'State Non-Assistance'!I53</f>
        <v>37761753</v>
      </c>
      <c r="D15" s="179">
        <f t="shared" si="1"/>
        <v>38032197</v>
      </c>
      <c r="E15" s="180">
        <f>D15/($D26)</f>
        <v>3.584140968555212E-2</v>
      </c>
    </row>
    <row r="16" spans="1:5" ht="18">
      <c r="A16" s="176" t="s">
        <v>82</v>
      </c>
      <c r="B16" s="188">
        <f>'Federal Non-Assistance'!J53</f>
        <v>0</v>
      </c>
      <c r="C16" s="189">
        <f>'State Non-Assistance'!J53</f>
        <v>150933761</v>
      </c>
      <c r="D16" s="179">
        <f t="shared" si="1"/>
        <v>150933761</v>
      </c>
      <c r="E16" s="180">
        <f>D16/($D26)</f>
        <v>0.14223944946914871</v>
      </c>
    </row>
    <row r="17" spans="1:5" ht="27">
      <c r="A17" s="176" t="s">
        <v>110</v>
      </c>
      <c r="B17" s="188">
        <f>'Federal Non-Assistance'!K53</f>
        <v>0</v>
      </c>
      <c r="C17" s="189">
        <f>'State Non-Assistance'!K53</f>
        <v>876699</v>
      </c>
      <c r="D17" s="179">
        <f t="shared" si="1"/>
        <v>876699</v>
      </c>
      <c r="E17" s="180">
        <f>D17/($D26)</f>
        <v>8.2619807711644582E-4</v>
      </c>
    </row>
    <row r="18" spans="1:5">
      <c r="A18" s="176" t="s">
        <v>88</v>
      </c>
      <c r="B18" s="188">
        <f>'Federal Non-Assistance'!L53</f>
        <v>28354435</v>
      </c>
      <c r="C18" s="189">
        <f>'State Non-Assistance'!L53</f>
        <v>18879982</v>
      </c>
      <c r="D18" s="179">
        <f>B18+C18</f>
        <v>47234417</v>
      </c>
      <c r="E18" s="180">
        <f>D18/($D26)</f>
        <v>4.4513549689364718E-2</v>
      </c>
    </row>
    <row r="19" spans="1:5">
      <c r="A19" s="176" t="s">
        <v>68</v>
      </c>
      <c r="B19" s="188">
        <f>'Federal Non-Assistance'!M53</f>
        <v>4228470</v>
      </c>
      <c r="C19" s="189">
        <f>'State Non-Assistance'!M53</f>
        <v>3743229</v>
      </c>
      <c r="D19" s="179">
        <f>B19+C19</f>
        <v>7971699</v>
      </c>
      <c r="E19" s="180">
        <f>D19/($D26)</f>
        <v>7.5125013090594312E-3</v>
      </c>
    </row>
    <row r="20" spans="1:5" ht="18">
      <c r="A20" s="176" t="s">
        <v>111</v>
      </c>
      <c r="B20" s="188">
        <f>'Federal Non-Assistance'!N53</f>
        <v>20209282</v>
      </c>
      <c r="C20" s="190"/>
      <c r="D20" s="179">
        <f t="shared" si="1"/>
        <v>20209282</v>
      </c>
      <c r="E20" s="180">
        <f>D20/($D26)</f>
        <v>1.9045156807871343E-2</v>
      </c>
    </row>
    <row r="21" spans="1:5">
      <c r="A21" s="176" t="s">
        <v>69</v>
      </c>
      <c r="B21" s="188">
        <f>'Federal Non-Assistance'!O53</f>
        <v>0</v>
      </c>
      <c r="C21" s="189">
        <f>'State Non-Assistance'!O53</f>
        <v>248716460</v>
      </c>
      <c r="D21" s="179">
        <f t="shared" si="1"/>
        <v>248716460</v>
      </c>
      <c r="E21" s="180">
        <f>D21/($D26)</f>
        <v>0.23438952365545007</v>
      </c>
    </row>
    <row r="22" spans="1:5" ht="39" thickBot="1">
      <c r="A22" s="191" t="s">
        <v>0</v>
      </c>
      <c r="B22" s="192">
        <f>B3+B8</f>
        <v>333530554</v>
      </c>
      <c r="C22" s="193">
        <f>C3+C8</f>
        <v>644211547</v>
      </c>
      <c r="D22" s="192">
        <f>B22+C22</f>
        <v>977742101</v>
      </c>
      <c r="E22" s="194">
        <f>D22/($D26)</f>
        <v>0.92142074276575403</v>
      </c>
    </row>
    <row r="23" spans="1:5" ht="36">
      <c r="A23" s="183" t="s">
        <v>112</v>
      </c>
      <c r="B23" s="195">
        <f>'Summary Federal Funds'!E53</f>
        <v>76206373</v>
      </c>
      <c r="C23" s="196"/>
      <c r="D23" s="186">
        <f>B23</f>
        <v>76206373</v>
      </c>
      <c r="E23" s="175">
        <f>D23/($D26)</f>
        <v>7.1816619885067323E-2</v>
      </c>
    </row>
    <row r="24" spans="1:5" ht="36">
      <c r="A24" s="183" t="s">
        <v>113</v>
      </c>
      <c r="B24" s="197">
        <f>'Summary Federal Funds'!F53</f>
        <v>7176000</v>
      </c>
      <c r="C24" s="198"/>
      <c r="D24" s="186">
        <f>B24</f>
        <v>7176000</v>
      </c>
      <c r="E24" s="187">
        <f>D24/($D26)</f>
        <v>6.7626373491786974E-3</v>
      </c>
    </row>
    <row r="25" spans="1:5" ht="39" customHeight="1" thickBot="1">
      <c r="A25" s="199" t="s">
        <v>114</v>
      </c>
      <c r="B25" s="200">
        <f>B23+B24</f>
        <v>83382373</v>
      </c>
      <c r="C25" s="201"/>
      <c r="D25" s="200">
        <f>B25</f>
        <v>83382373</v>
      </c>
      <c r="E25" s="202">
        <f>D25/($D26)</f>
        <v>7.8579257234246011E-2</v>
      </c>
    </row>
    <row r="26" spans="1:5" ht="33" thickTop="1" thickBot="1">
      <c r="A26" s="203" t="s">
        <v>115</v>
      </c>
      <c r="B26" s="204">
        <f>B22+B25</f>
        <v>416912927</v>
      </c>
      <c r="C26" s="205">
        <f>C22</f>
        <v>644211547</v>
      </c>
      <c r="D26" s="204">
        <f>B26+C26</f>
        <v>1061124474</v>
      </c>
      <c r="E26" s="206">
        <f>IF(D26/($D26)=SUM(E25,E22),SUM(E22,E25),"ERROR")</f>
        <v>1</v>
      </c>
    </row>
    <row r="27" spans="1:5" ht="32.25" thickBot="1">
      <c r="A27" s="207" t="s">
        <v>94</v>
      </c>
      <c r="B27" s="208">
        <f>'Summary Federal Funds'!I53</f>
        <v>0</v>
      </c>
      <c r="C27" s="209"/>
      <c r="D27" s="208">
        <f>B27</f>
        <v>0</v>
      </c>
      <c r="E27" s="210"/>
    </row>
    <row r="28" spans="1:5" ht="31.5">
      <c r="A28" s="211" t="s">
        <v>95</v>
      </c>
      <c r="B28" s="212">
        <f>'Summary Federal Funds'!J53</f>
        <v>49648</v>
      </c>
      <c r="C28" s="213"/>
      <c r="D28" s="212">
        <f>B28</f>
        <v>49648</v>
      </c>
      <c r="E28" s="214"/>
    </row>
  </sheetData>
  <mergeCells count="1">
    <mergeCell ref="A1:E1"/>
  </mergeCells>
  <pageMargins left="0.7" right="0.7" top="0.75" bottom="0.75" header="0.3" footer="0.3"/>
  <pageSetup scale="79" orientation="landscape" r:id="rId1"/>
</worksheet>
</file>

<file path=xl/worksheets/sheet75.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289</v>
      </c>
      <c r="B1" s="524"/>
      <c r="C1" s="524"/>
      <c r="D1" s="524"/>
      <c r="E1" s="584"/>
    </row>
    <row r="2" spans="1:5" ht="31.5" thickBot="1">
      <c r="A2" s="167" t="s">
        <v>105</v>
      </c>
      <c r="B2" s="168" t="s">
        <v>106</v>
      </c>
      <c r="C2" s="169" t="s">
        <v>107</v>
      </c>
      <c r="D2" s="170" t="s">
        <v>108</v>
      </c>
      <c r="E2" s="171" t="s">
        <v>109</v>
      </c>
    </row>
    <row r="3" spans="1:5" ht="24">
      <c r="A3" s="172" t="s">
        <v>74</v>
      </c>
      <c r="B3" s="173">
        <f>IF(SUM(B4:B7)='Federal Assistance'!B54,'Federal Assistance'!B54,"ERROR")</f>
        <v>46661981</v>
      </c>
      <c r="C3" s="173">
        <f>IF(SUM(C4:C6)='State Assistance'!B54,'State Assistance'!B54,"ERROR")</f>
        <v>29279480</v>
      </c>
      <c r="D3" s="174">
        <f>B3+C3</f>
        <v>75941461</v>
      </c>
      <c r="E3" s="175">
        <f>D3/($D26)</f>
        <v>0.52514081977634808</v>
      </c>
    </row>
    <row r="4" spans="1:5">
      <c r="A4" s="176" t="s">
        <v>62</v>
      </c>
      <c r="B4" s="177">
        <f>'Federal Assistance'!C54</f>
        <v>12649035</v>
      </c>
      <c r="C4" s="178">
        <f>'State Assistance'!C54</f>
        <v>20322238</v>
      </c>
      <c r="D4" s="179">
        <f>B4+C4</f>
        <v>32971273</v>
      </c>
      <c r="E4" s="180">
        <f>D4/($D26)</f>
        <v>0.2279987914940137</v>
      </c>
    </row>
    <row r="5" spans="1:5">
      <c r="A5" s="176" t="s">
        <v>63</v>
      </c>
      <c r="B5" s="177">
        <f>'Federal Assistance'!D54</f>
        <v>1983513</v>
      </c>
      <c r="C5" s="178">
        <f>'State Assistance'!D54</f>
        <v>2971392</v>
      </c>
      <c r="D5" s="179">
        <f t="shared" ref="D5:D7" si="0">B5+C5</f>
        <v>4954905</v>
      </c>
      <c r="E5" s="180">
        <f>D5/($D26)</f>
        <v>3.4263534561363336E-2</v>
      </c>
    </row>
    <row r="6" spans="1:5" ht="18">
      <c r="A6" s="176" t="s">
        <v>75</v>
      </c>
      <c r="B6" s="177">
        <f>'Federal Assistance'!E54</f>
        <v>21489116</v>
      </c>
      <c r="C6" s="178">
        <f>'State Assistance'!E54</f>
        <v>5985850</v>
      </c>
      <c r="D6" s="179">
        <f t="shared" si="0"/>
        <v>27474966</v>
      </c>
      <c r="E6" s="180">
        <f>D6/($D26)</f>
        <v>0.18999142205819944</v>
      </c>
    </row>
    <row r="7" spans="1:5" ht="18">
      <c r="A7" s="176" t="s">
        <v>76</v>
      </c>
      <c r="B7" s="177">
        <f>'Federal Assistance'!F54</f>
        <v>10540317</v>
      </c>
      <c r="C7" s="181"/>
      <c r="D7" s="182">
        <f t="shared" si="0"/>
        <v>10540317</v>
      </c>
      <c r="E7" s="180">
        <f>D7/($D26)</f>
        <v>7.2887071662771641E-2</v>
      </c>
    </row>
    <row r="8" spans="1:5" ht="24">
      <c r="A8" s="183" t="s">
        <v>65</v>
      </c>
      <c r="B8" s="184">
        <f>IF(SUM(B9:B21)='Federal Non-Assistance'!B54,'Federal Non-Assistance'!B54,"ERROR")</f>
        <v>52485555</v>
      </c>
      <c r="C8" s="185">
        <f>IF(SUM(C9:C21)='State Non-Assistance'!B54,'State Non-Assistance'!B54,"ERROR")</f>
        <v>5166966</v>
      </c>
      <c r="D8" s="186">
        <f>B8+C8</f>
        <v>57652521</v>
      </c>
      <c r="E8" s="187">
        <f>D8/($D26)</f>
        <v>0.39867144694665707</v>
      </c>
    </row>
    <row r="9" spans="1:5" ht="18">
      <c r="A9" s="176" t="s">
        <v>78</v>
      </c>
      <c r="B9" s="188">
        <f>'Federal Non-Assistance'!C54</f>
        <v>1892770</v>
      </c>
      <c r="C9" s="189">
        <f>'State Non-Assistance'!C54</f>
        <v>0</v>
      </c>
      <c r="D9" s="179">
        <f t="shared" ref="D9:D21" si="1">B9+C9</f>
        <v>1892770</v>
      </c>
      <c r="E9" s="180">
        <f>D9/($D26)</f>
        <v>1.3088644547516388E-2</v>
      </c>
    </row>
    <row r="10" spans="1:5">
      <c r="A10" s="176" t="s">
        <v>63</v>
      </c>
      <c r="B10" s="188">
        <f>'Federal Non-Assistance'!D54</f>
        <v>23430608</v>
      </c>
      <c r="C10" s="189">
        <f>'State Non-Assistance'!D54</f>
        <v>0</v>
      </c>
      <c r="D10" s="179">
        <f t="shared" si="1"/>
        <v>23430608</v>
      </c>
      <c r="E10" s="180">
        <f>D10/($D26)</f>
        <v>0.16202438734985966</v>
      </c>
    </row>
    <row r="11" spans="1:5">
      <c r="A11" s="176" t="s">
        <v>64</v>
      </c>
      <c r="B11" s="188">
        <f>'Federal Non-Assistance'!E54</f>
        <v>0</v>
      </c>
      <c r="C11" s="189">
        <f>'State Non-Assistance'!E54</f>
        <v>0</v>
      </c>
      <c r="D11" s="179">
        <f t="shared" si="1"/>
        <v>0</v>
      </c>
      <c r="E11" s="180">
        <f>D11/($D26)</f>
        <v>0</v>
      </c>
    </row>
    <row r="12" spans="1:5" ht="18">
      <c r="A12" s="176" t="s">
        <v>79</v>
      </c>
      <c r="B12" s="188">
        <f>'Federal Non-Assistance'!F54</f>
        <v>0</v>
      </c>
      <c r="C12" s="189">
        <f>'State Non-Assistance'!F54</f>
        <v>0</v>
      </c>
      <c r="D12" s="179">
        <f t="shared" si="1"/>
        <v>0</v>
      </c>
      <c r="E12" s="180">
        <f>D12/($D26)</f>
        <v>0</v>
      </c>
    </row>
    <row r="13" spans="1:5">
      <c r="A13" s="176" t="s">
        <v>67</v>
      </c>
      <c r="B13" s="188">
        <f>'Federal Non-Assistance'!G54</f>
        <v>0</v>
      </c>
      <c r="C13" s="189">
        <f>'State Non-Assistance'!G54</f>
        <v>0</v>
      </c>
      <c r="D13" s="179">
        <f t="shared" si="1"/>
        <v>0</v>
      </c>
      <c r="E13" s="180">
        <f>D13/($D26)</f>
        <v>0</v>
      </c>
    </row>
    <row r="14" spans="1:5" ht="18">
      <c r="A14" s="176" t="s">
        <v>80</v>
      </c>
      <c r="B14" s="188">
        <f>'Federal Non-Assistance'!H54</f>
        <v>0</v>
      </c>
      <c r="C14" s="189">
        <f>'State Non-Assistance'!H54</f>
        <v>0</v>
      </c>
      <c r="D14" s="179">
        <f t="shared" si="1"/>
        <v>0</v>
      </c>
      <c r="E14" s="180">
        <f>D14/($D26)</f>
        <v>0</v>
      </c>
    </row>
    <row r="15" spans="1:5" ht="18">
      <c r="A15" s="176" t="s">
        <v>81</v>
      </c>
      <c r="B15" s="188">
        <f>'Federal Non-Assistance'!I54</f>
        <v>297881</v>
      </c>
      <c r="C15" s="189">
        <f>'State Non-Assistance'!I54</f>
        <v>0</v>
      </c>
      <c r="D15" s="179">
        <f t="shared" si="1"/>
        <v>297881</v>
      </c>
      <c r="E15" s="180">
        <f>D15/($D26)</f>
        <v>2.0598691475766889E-3</v>
      </c>
    </row>
    <row r="16" spans="1:5" ht="18">
      <c r="A16" s="176" t="s">
        <v>82</v>
      </c>
      <c r="B16" s="188">
        <f>'Federal Non-Assistance'!J54</f>
        <v>-412298</v>
      </c>
      <c r="C16" s="189">
        <f>'State Non-Assistance'!J54</f>
        <v>0</v>
      </c>
      <c r="D16" s="179">
        <f t="shared" si="1"/>
        <v>-412298</v>
      </c>
      <c r="E16" s="180">
        <f>D16/($D26)</f>
        <v>-2.8510711653565472E-3</v>
      </c>
    </row>
    <row r="17" spans="1:5" ht="27">
      <c r="A17" s="176" t="s">
        <v>110</v>
      </c>
      <c r="B17" s="188">
        <f>'Federal Non-Assistance'!K54</f>
        <v>0</v>
      </c>
      <c r="C17" s="189">
        <f>'State Non-Assistance'!K54</f>
        <v>0</v>
      </c>
      <c r="D17" s="179">
        <f t="shared" si="1"/>
        <v>0</v>
      </c>
      <c r="E17" s="180">
        <f>D17/($D26)</f>
        <v>0</v>
      </c>
    </row>
    <row r="18" spans="1:5">
      <c r="A18" s="176" t="s">
        <v>88</v>
      </c>
      <c r="B18" s="188">
        <f>'Federal Non-Assistance'!L54</f>
        <v>1798877</v>
      </c>
      <c r="C18" s="189">
        <f>'State Non-Assistance'!L54</f>
        <v>5166966</v>
      </c>
      <c r="D18" s="179">
        <f>B18+C18</f>
        <v>6965843</v>
      </c>
      <c r="E18" s="180">
        <f>D18/($D26)</f>
        <v>4.8169319569099887E-2</v>
      </c>
    </row>
    <row r="19" spans="1:5">
      <c r="A19" s="176" t="s">
        <v>68</v>
      </c>
      <c r="B19" s="188">
        <f>'Federal Non-Assistance'!M54</f>
        <v>6644352</v>
      </c>
      <c r="C19" s="189">
        <f>'State Non-Assistance'!M54</f>
        <v>0</v>
      </c>
      <c r="D19" s="179">
        <f>B19+C19</f>
        <v>6644352</v>
      </c>
      <c r="E19" s="180">
        <f>D19/($D26)</f>
        <v>4.5946185525224725E-2</v>
      </c>
    </row>
    <row r="20" spans="1:5" ht="18">
      <c r="A20" s="176" t="s">
        <v>111</v>
      </c>
      <c r="B20" s="188">
        <f>'Federal Non-Assistance'!N54</f>
        <v>0</v>
      </c>
      <c r="C20" s="190"/>
      <c r="D20" s="179">
        <f t="shared" si="1"/>
        <v>0</v>
      </c>
      <c r="E20" s="180">
        <f>D20/($D26)</f>
        <v>0</v>
      </c>
    </row>
    <row r="21" spans="1:5">
      <c r="A21" s="176" t="s">
        <v>69</v>
      </c>
      <c r="B21" s="188">
        <f>'Federal Non-Assistance'!O54</f>
        <v>18833365</v>
      </c>
      <c r="C21" s="189">
        <f>'State Non-Assistance'!O54</f>
        <v>0</v>
      </c>
      <c r="D21" s="179">
        <f t="shared" si="1"/>
        <v>18833365</v>
      </c>
      <c r="E21" s="180">
        <f>D21/($D26)</f>
        <v>0.13023411197273624</v>
      </c>
    </row>
    <row r="22" spans="1:5" ht="39" thickBot="1">
      <c r="A22" s="191" t="s">
        <v>0</v>
      </c>
      <c r="B22" s="192">
        <f>B3+B8</f>
        <v>99147536</v>
      </c>
      <c r="C22" s="193">
        <f>C3+C8</f>
        <v>34446446</v>
      </c>
      <c r="D22" s="192">
        <f>B22+C22</f>
        <v>133593982</v>
      </c>
      <c r="E22" s="194">
        <f>D22/($D26)</f>
        <v>0.9238122667230052</v>
      </c>
    </row>
    <row r="23" spans="1:5" ht="36">
      <c r="A23" s="183" t="s">
        <v>112</v>
      </c>
      <c r="B23" s="195">
        <f>'Summary Federal Funds'!E54</f>
        <v>0</v>
      </c>
      <c r="C23" s="196"/>
      <c r="D23" s="186">
        <f>B23</f>
        <v>0</v>
      </c>
      <c r="E23" s="175">
        <f>D23/($D26)</f>
        <v>0</v>
      </c>
    </row>
    <row r="24" spans="1:5" ht="36">
      <c r="A24" s="183" t="s">
        <v>113</v>
      </c>
      <c r="B24" s="197">
        <f>'Summary Federal Funds'!F54</f>
        <v>11017631</v>
      </c>
      <c r="C24" s="198"/>
      <c r="D24" s="186">
        <f>B24</f>
        <v>11017631</v>
      </c>
      <c r="E24" s="187">
        <f>D24/($D26)</f>
        <v>7.6187733276994837E-2</v>
      </c>
    </row>
    <row r="25" spans="1:5" ht="39" customHeight="1" thickBot="1">
      <c r="A25" s="199" t="s">
        <v>114</v>
      </c>
      <c r="B25" s="200">
        <f>B23+B24</f>
        <v>11017631</v>
      </c>
      <c r="C25" s="201"/>
      <c r="D25" s="200">
        <f>B25</f>
        <v>11017631</v>
      </c>
      <c r="E25" s="202">
        <f>D25/($D26)</f>
        <v>7.6187733276994837E-2</v>
      </c>
    </row>
    <row r="26" spans="1:5" ht="33" thickTop="1" thickBot="1">
      <c r="A26" s="203" t="s">
        <v>115</v>
      </c>
      <c r="B26" s="204">
        <f>B22+B25</f>
        <v>110165167</v>
      </c>
      <c r="C26" s="205">
        <f>C22</f>
        <v>34446446</v>
      </c>
      <c r="D26" s="204">
        <f>B26+C26</f>
        <v>144611613</v>
      </c>
      <c r="E26" s="206">
        <f>IF(D26/($D26)=SUM(E25,E22),SUM(E22,E25),"ERROR")</f>
        <v>1</v>
      </c>
    </row>
    <row r="27" spans="1:5" ht="32.25" thickBot="1">
      <c r="A27" s="207" t="s">
        <v>94</v>
      </c>
      <c r="B27" s="208">
        <f>'Summary Federal Funds'!I54</f>
        <v>9454424</v>
      </c>
      <c r="C27" s="209"/>
      <c r="D27" s="208">
        <f>B27</f>
        <v>9454424</v>
      </c>
      <c r="E27" s="210"/>
    </row>
    <row r="28" spans="1:5" ht="31.5">
      <c r="A28" s="211" t="s">
        <v>95</v>
      </c>
      <c r="B28" s="212">
        <f>'Summary Federal Funds'!J54</f>
        <v>0</v>
      </c>
      <c r="C28" s="213"/>
      <c r="D28" s="212">
        <f>B28</f>
        <v>0</v>
      </c>
      <c r="E28" s="214"/>
    </row>
  </sheetData>
  <mergeCells count="1">
    <mergeCell ref="A1:E1"/>
  </mergeCells>
  <pageMargins left="0.7" right="0.7" top="0.75" bottom="0.75" header="0.3" footer="0.3"/>
  <pageSetup scale="79" orientation="landscape" r:id="rId1"/>
</worksheet>
</file>

<file path=xl/worksheets/sheet76.xml><?xml version="1.0" encoding="utf-8"?>
<worksheet xmlns="http://schemas.openxmlformats.org/spreadsheetml/2006/main" xmlns:r="http://schemas.openxmlformats.org/officeDocument/2006/relationships">
  <sheetPr>
    <pageSetUpPr fitToPage="1"/>
  </sheetPr>
  <dimension ref="A1:E28"/>
  <sheetViews>
    <sheetView workbookViewId="0">
      <selection activeCell="A2" sqref="A2"/>
    </sheetView>
  </sheetViews>
  <sheetFormatPr defaultRowHeight="15"/>
  <cols>
    <col min="1" max="1" width="22.7109375" customWidth="1"/>
    <col min="2" max="5" width="32.7109375" customWidth="1"/>
  </cols>
  <sheetData>
    <row r="1" spans="1:5" ht="18.75" thickBot="1">
      <c r="A1" s="523" t="s">
        <v>290</v>
      </c>
      <c r="B1" s="524"/>
      <c r="C1" s="524"/>
      <c r="D1" s="524"/>
      <c r="E1" s="584"/>
    </row>
    <row r="2" spans="1:5" ht="31.5" thickBot="1">
      <c r="A2" s="167" t="s">
        <v>105</v>
      </c>
      <c r="B2" s="168" t="s">
        <v>106</v>
      </c>
      <c r="C2" s="169" t="s">
        <v>107</v>
      </c>
      <c r="D2" s="170" t="s">
        <v>108</v>
      </c>
      <c r="E2" s="171" t="s">
        <v>109</v>
      </c>
    </row>
    <row r="3" spans="1:5" ht="24">
      <c r="A3" s="172" t="s">
        <v>74</v>
      </c>
      <c r="B3" s="173">
        <f>IF(SUM(B4:B7)='Federal Assistance'!B55,'Federal Assistance'!B55,"ERROR")</f>
        <v>69454804</v>
      </c>
      <c r="C3" s="173">
        <f>IF(SUM(C4:C6)='State Assistance'!B55,'State Assistance'!B55,"ERROR")</f>
        <v>67710221</v>
      </c>
      <c r="D3" s="174">
        <f>B3+C3</f>
        <v>137165025</v>
      </c>
      <c r="E3" s="175">
        <f>D3/($D26)</f>
        <v>0.22733344282815302</v>
      </c>
    </row>
    <row r="4" spans="1:5">
      <c r="A4" s="176" t="s">
        <v>62</v>
      </c>
      <c r="B4" s="177">
        <f>'Federal Assistance'!C55</f>
        <v>69454804</v>
      </c>
      <c r="C4" s="178">
        <f>'State Assistance'!C55</f>
        <v>67710221</v>
      </c>
      <c r="D4" s="179">
        <f>B4+C4</f>
        <v>137165025</v>
      </c>
      <c r="E4" s="180">
        <f>D4/($D26)</f>
        <v>0.22733344282815302</v>
      </c>
    </row>
    <row r="5" spans="1:5">
      <c r="A5" s="176" t="s">
        <v>63</v>
      </c>
      <c r="B5" s="177">
        <f>'Federal Assistance'!D55</f>
        <v>0</v>
      </c>
      <c r="C5" s="178">
        <f>'State Assistance'!D55</f>
        <v>0</v>
      </c>
      <c r="D5" s="179">
        <f t="shared" ref="D5:D7" si="0">B5+C5</f>
        <v>0</v>
      </c>
      <c r="E5" s="180">
        <f>D5/($D26)</f>
        <v>0</v>
      </c>
    </row>
    <row r="6" spans="1:5" ht="18">
      <c r="A6" s="176" t="s">
        <v>75</v>
      </c>
      <c r="B6" s="177">
        <f>'Federal Assistance'!E55</f>
        <v>0</v>
      </c>
      <c r="C6" s="178">
        <f>'State Assistance'!E55</f>
        <v>0</v>
      </c>
      <c r="D6" s="179">
        <f t="shared" si="0"/>
        <v>0</v>
      </c>
      <c r="E6" s="180">
        <f>D6/($D26)</f>
        <v>0</v>
      </c>
    </row>
    <row r="7" spans="1:5" ht="18">
      <c r="A7" s="176" t="s">
        <v>76</v>
      </c>
      <c r="B7" s="177">
        <f>'Federal Assistance'!F55</f>
        <v>0</v>
      </c>
      <c r="C7" s="181"/>
      <c r="D7" s="182">
        <f t="shared" si="0"/>
        <v>0</v>
      </c>
      <c r="E7" s="180">
        <f>D7/($D26)</f>
        <v>0</v>
      </c>
    </row>
    <row r="8" spans="1:5" ht="24">
      <c r="A8" s="183" t="s">
        <v>65</v>
      </c>
      <c r="B8" s="184">
        <f>IF(SUM(B9:B21)='Federal Non-Assistance'!B55,'Federal Non-Assistance'!B55,"ERROR")</f>
        <v>201576009</v>
      </c>
      <c r="C8" s="185">
        <f>IF(SUM(C9:C21)='State Non-Assistance'!B55,'State Non-Assistance'!B55,"ERROR")</f>
        <v>186301818</v>
      </c>
      <c r="D8" s="186">
        <f>B8+C8</f>
        <v>387877827</v>
      </c>
      <c r="E8" s="187">
        <f>D8/($D26)</f>
        <v>0.64285776792307459</v>
      </c>
    </row>
    <row r="9" spans="1:5" ht="18">
      <c r="A9" s="176" t="s">
        <v>78</v>
      </c>
      <c r="B9" s="188">
        <f>'Federal Non-Assistance'!C55</f>
        <v>15990382</v>
      </c>
      <c r="C9" s="189">
        <f>'State Non-Assistance'!C55</f>
        <v>36645476</v>
      </c>
      <c r="D9" s="179">
        <f t="shared" ref="D9:D21" si="1">B9+C9</f>
        <v>52635858</v>
      </c>
      <c r="E9" s="180">
        <f>D9/($D26)</f>
        <v>8.7237186121999974E-2</v>
      </c>
    </row>
    <row r="10" spans="1:5">
      <c r="A10" s="176" t="s">
        <v>63</v>
      </c>
      <c r="B10" s="188">
        <f>'Federal Non-Assistance'!D55</f>
        <v>117663423</v>
      </c>
      <c r="C10" s="189">
        <f>'State Non-Assistance'!D55</f>
        <v>0</v>
      </c>
      <c r="D10" s="179">
        <f t="shared" si="1"/>
        <v>117663423</v>
      </c>
      <c r="E10" s="180">
        <f>D10/($D26)</f>
        <v>0.19501203783934923</v>
      </c>
    </row>
    <row r="11" spans="1:5">
      <c r="A11" s="176" t="s">
        <v>64</v>
      </c>
      <c r="B11" s="188">
        <f>'Federal Non-Assistance'!E55</f>
        <v>514756</v>
      </c>
      <c r="C11" s="189">
        <f>'State Non-Assistance'!E55</f>
        <v>3595565</v>
      </c>
      <c r="D11" s="179">
        <f t="shared" si="1"/>
        <v>4110321</v>
      </c>
      <c r="E11" s="180">
        <f>D11/($D26)</f>
        <v>6.8123300678059641E-3</v>
      </c>
    </row>
    <row r="12" spans="1:5" ht="18">
      <c r="A12" s="176" t="s">
        <v>79</v>
      </c>
      <c r="B12" s="188">
        <f>'Federal Non-Assistance'!F55</f>
        <v>0</v>
      </c>
      <c r="C12" s="189">
        <f>'State Non-Assistance'!F55</f>
        <v>0</v>
      </c>
      <c r="D12" s="179">
        <f t="shared" si="1"/>
        <v>0</v>
      </c>
      <c r="E12" s="180">
        <f>D12/($D26)</f>
        <v>0</v>
      </c>
    </row>
    <row r="13" spans="1:5">
      <c r="A13" s="176" t="s">
        <v>67</v>
      </c>
      <c r="B13" s="188">
        <f>'Federal Non-Assistance'!G55</f>
        <v>43664200</v>
      </c>
      <c r="C13" s="189">
        <f>'State Non-Assistance'!G55</f>
        <v>0</v>
      </c>
      <c r="D13" s="179">
        <f t="shared" si="1"/>
        <v>43664200</v>
      </c>
      <c r="E13" s="180">
        <f>D13/($D26)</f>
        <v>7.2367813255143132E-2</v>
      </c>
    </row>
    <row r="14" spans="1:5" ht="18">
      <c r="A14" s="176" t="s">
        <v>80</v>
      </c>
      <c r="B14" s="188">
        <f>'Federal Non-Assistance'!H55</f>
        <v>0</v>
      </c>
      <c r="C14" s="189">
        <f>'State Non-Assistance'!H55</f>
        <v>0</v>
      </c>
      <c r="D14" s="179">
        <f t="shared" si="1"/>
        <v>0</v>
      </c>
      <c r="E14" s="180">
        <f>D14/($D26)</f>
        <v>0</v>
      </c>
    </row>
    <row r="15" spans="1:5" ht="18">
      <c r="A15" s="176" t="s">
        <v>81</v>
      </c>
      <c r="B15" s="188">
        <f>'Federal Non-Assistance'!I55</f>
        <v>1187534</v>
      </c>
      <c r="C15" s="189">
        <f>'State Non-Assistance'!I55</f>
        <v>42439337</v>
      </c>
      <c r="D15" s="179">
        <f t="shared" si="1"/>
        <v>43626871</v>
      </c>
      <c r="E15" s="180">
        <f>D15/($D26)</f>
        <v>7.2305945223643614E-2</v>
      </c>
    </row>
    <row r="16" spans="1:5" ht="18">
      <c r="A16" s="176" t="s">
        <v>82</v>
      </c>
      <c r="B16" s="188">
        <f>'Federal Non-Assistance'!J55</f>
        <v>103007</v>
      </c>
      <c r="C16" s="189">
        <f>'State Non-Assistance'!J55</f>
        <v>1190872</v>
      </c>
      <c r="D16" s="179">
        <f t="shared" si="1"/>
        <v>1293879</v>
      </c>
      <c r="E16" s="180">
        <f>D16/($D26)</f>
        <v>2.1444385525613966E-3</v>
      </c>
    </row>
    <row r="17" spans="1:5" ht="27">
      <c r="A17" s="176" t="s">
        <v>110</v>
      </c>
      <c r="B17" s="188">
        <f>'Federal Non-Assistance'!K55</f>
        <v>4760848</v>
      </c>
      <c r="C17" s="189">
        <f>'State Non-Assistance'!K55</f>
        <v>8185924</v>
      </c>
      <c r="D17" s="179">
        <f t="shared" si="1"/>
        <v>12946772</v>
      </c>
      <c r="E17" s="180">
        <f>D17/($D26)</f>
        <v>2.1457614667231187E-2</v>
      </c>
    </row>
    <row r="18" spans="1:5">
      <c r="A18" s="176" t="s">
        <v>88</v>
      </c>
      <c r="B18" s="188">
        <f>'Federal Non-Assistance'!L55</f>
        <v>12387415</v>
      </c>
      <c r="C18" s="189">
        <f>'State Non-Assistance'!L55</f>
        <v>8184730</v>
      </c>
      <c r="D18" s="179">
        <f>B18+C18</f>
        <v>20572145</v>
      </c>
      <c r="E18" s="180">
        <f>D18/($D26)</f>
        <v>3.4095692755569243E-2</v>
      </c>
    </row>
    <row r="19" spans="1:5">
      <c r="A19" s="176" t="s">
        <v>68</v>
      </c>
      <c r="B19" s="188">
        <f>'Federal Non-Assistance'!M55</f>
        <v>3783034</v>
      </c>
      <c r="C19" s="189">
        <f>'State Non-Assistance'!M55</f>
        <v>0</v>
      </c>
      <c r="D19" s="179">
        <f>B19+C19</f>
        <v>3783034</v>
      </c>
      <c r="E19" s="180">
        <f>D19/($D26)</f>
        <v>6.2698938272052881E-3</v>
      </c>
    </row>
    <row r="20" spans="1:5" ht="18">
      <c r="A20" s="176" t="s">
        <v>111</v>
      </c>
      <c r="B20" s="188">
        <f>'Federal Non-Assistance'!N55</f>
        <v>0</v>
      </c>
      <c r="C20" s="190"/>
      <c r="D20" s="179">
        <f t="shared" si="1"/>
        <v>0</v>
      </c>
      <c r="E20" s="180">
        <f>D20/($D26)</f>
        <v>0</v>
      </c>
    </row>
    <row r="21" spans="1:5">
      <c r="A21" s="176" t="s">
        <v>69</v>
      </c>
      <c r="B21" s="188">
        <f>'Federal Non-Assistance'!O55</f>
        <v>1521410</v>
      </c>
      <c r="C21" s="189">
        <f>'State Non-Assistance'!O55</f>
        <v>86059914</v>
      </c>
      <c r="D21" s="179">
        <f t="shared" si="1"/>
        <v>87581324</v>
      </c>
      <c r="E21" s="180">
        <f>D21/($D26)</f>
        <v>0.14515481561256555</v>
      </c>
    </row>
    <row r="22" spans="1:5" ht="39" thickBot="1">
      <c r="A22" s="191" t="s">
        <v>0</v>
      </c>
      <c r="B22" s="192">
        <f>B3+B8</f>
        <v>271030813</v>
      </c>
      <c r="C22" s="193">
        <f>C3+C8</f>
        <v>254012039</v>
      </c>
      <c r="D22" s="192">
        <f>B22+C22</f>
        <v>525042852</v>
      </c>
      <c r="E22" s="194">
        <f>D22/($D26)</f>
        <v>0.87019121075122763</v>
      </c>
    </row>
    <row r="23" spans="1:5" ht="36">
      <c r="A23" s="183" t="s">
        <v>112</v>
      </c>
      <c r="B23" s="195">
        <f>'Summary Federal Funds'!E55</f>
        <v>62899870</v>
      </c>
      <c r="C23" s="196"/>
      <c r="D23" s="186">
        <f>B23</f>
        <v>62899870</v>
      </c>
      <c r="E23" s="175">
        <f>D23/($D26)</f>
        <v>0.10424847004944049</v>
      </c>
    </row>
    <row r="24" spans="1:5" ht="36">
      <c r="A24" s="183" t="s">
        <v>113</v>
      </c>
      <c r="B24" s="197">
        <f>'Summary Federal Funds'!F55</f>
        <v>15422200</v>
      </c>
      <c r="C24" s="198"/>
      <c r="D24" s="186">
        <f>B24</f>
        <v>15422200</v>
      </c>
      <c r="E24" s="187">
        <f>D24/($D26)</f>
        <v>2.556031919933191E-2</v>
      </c>
    </row>
    <row r="25" spans="1:5" ht="39" customHeight="1" thickBot="1">
      <c r="A25" s="199" t="s">
        <v>114</v>
      </c>
      <c r="B25" s="200">
        <f>B23+B24</f>
        <v>78322070</v>
      </c>
      <c r="C25" s="201"/>
      <c r="D25" s="200">
        <f>B25</f>
        <v>78322070</v>
      </c>
      <c r="E25" s="202">
        <f>D25/($D26)</f>
        <v>0.1298087892487724</v>
      </c>
    </row>
    <row r="26" spans="1:5" ht="33" thickTop="1" thickBot="1">
      <c r="A26" s="203" t="s">
        <v>115</v>
      </c>
      <c r="B26" s="204">
        <f>B22+B25</f>
        <v>349352883</v>
      </c>
      <c r="C26" s="205">
        <f>C22</f>
        <v>254012039</v>
      </c>
      <c r="D26" s="204">
        <f>B26+C26</f>
        <v>603364922</v>
      </c>
      <c r="E26" s="206">
        <f>IF(D26/($D26)=SUM(E25,E22),SUM(E22,E25),"ERROR")</f>
        <v>1</v>
      </c>
    </row>
    <row r="27" spans="1:5" ht="32.25" thickBot="1">
      <c r="A27" s="207" t="s">
        <v>94</v>
      </c>
      <c r="B27" s="208">
        <f>'Summary Federal Funds'!I55</f>
        <v>0</v>
      </c>
      <c r="C27" s="209"/>
      <c r="D27" s="208">
        <f>B27</f>
        <v>0</v>
      </c>
      <c r="E27" s="210"/>
    </row>
    <row r="28" spans="1:5" ht="31.5">
      <c r="A28" s="211" t="s">
        <v>95</v>
      </c>
      <c r="B28" s="212">
        <f>'Summary Federal Funds'!J55</f>
        <v>0</v>
      </c>
      <c r="C28" s="213"/>
      <c r="D28" s="212">
        <f>B28</f>
        <v>0</v>
      </c>
      <c r="E28" s="214"/>
    </row>
  </sheetData>
  <mergeCells count="1">
    <mergeCell ref="A1:E1"/>
  </mergeCells>
  <pageMargins left="0.7" right="0.7" top="0.75" bottom="0.75" header="0.3" footer="0.3"/>
  <pageSetup scale="79" orientation="landscape" r:id="rId1"/>
</worksheet>
</file>

<file path=xl/worksheets/sheet77.xml><?xml version="1.0" encoding="utf-8"?>
<worksheet xmlns="http://schemas.openxmlformats.org/spreadsheetml/2006/main" xmlns:r="http://schemas.openxmlformats.org/officeDocument/2006/relationships">
  <sheetPr>
    <pageSetUpPr fitToPage="1"/>
  </sheetPr>
  <dimension ref="A1:E28"/>
  <sheetViews>
    <sheetView workbookViewId="0">
      <selection activeCell="B5" sqref="B5"/>
    </sheetView>
  </sheetViews>
  <sheetFormatPr defaultRowHeight="15"/>
  <cols>
    <col min="1" max="1" width="22.7109375" customWidth="1"/>
    <col min="2" max="5" width="32.7109375" customWidth="1"/>
  </cols>
  <sheetData>
    <row r="1" spans="1:5" ht="18.75" thickBot="1">
      <c r="A1" s="523" t="s">
        <v>291</v>
      </c>
      <c r="B1" s="524"/>
      <c r="C1" s="524"/>
      <c r="D1" s="524"/>
      <c r="E1" s="584"/>
    </row>
    <row r="2" spans="1:5" ht="31.5" thickBot="1">
      <c r="A2" s="167" t="s">
        <v>105</v>
      </c>
      <c r="B2" s="168" t="s">
        <v>106</v>
      </c>
      <c r="C2" s="169" t="s">
        <v>107</v>
      </c>
      <c r="D2" s="170" t="s">
        <v>108</v>
      </c>
      <c r="E2" s="171" t="s">
        <v>109</v>
      </c>
    </row>
    <row r="3" spans="1:5" ht="24">
      <c r="A3" s="172" t="s">
        <v>74</v>
      </c>
      <c r="B3" s="173">
        <f>IF(SUM(B4:B7)='Federal Assistance'!B56,'Federal Assistance'!B56,"ERROR")</f>
        <v>2221277</v>
      </c>
      <c r="C3" s="173">
        <f>IF(SUM(C4:C6)='State Assistance'!B56,'State Assistance'!B56,"ERROR")</f>
        <v>7995175</v>
      </c>
      <c r="D3" s="174">
        <f>B3+C3</f>
        <v>10216452</v>
      </c>
      <c r="E3" s="175">
        <f>D3/($D26)</f>
        <v>0.32564232864635462</v>
      </c>
    </row>
    <row r="4" spans="1:5">
      <c r="A4" s="176" t="s">
        <v>62</v>
      </c>
      <c r="B4" s="177">
        <f>'Federal Assistance'!C56</f>
        <v>2221277</v>
      </c>
      <c r="C4" s="178">
        <f>'State Assistance'!C56</f>
        <v>6441468</v>
      </c>
      <c r="D4" s="179">
        <f>B4+C4</f>
        <v>8662745</v>
      </c>
      <c r="E4" s="180">
        <f>D4/($D26)</f>
        <v>0.27611899456578126</v>
      </c>
    </row>
    <row r="5" spans="1:5">
      <c r="A5" s="176" t="s">
        <v>63</v>
      </c>
      <c r="B5" s="177">
        <f>'Federal Assistance'!D56</f>
        <v>0</v>
      </c>
      <c r="C5" s="178">
        <f>'State Assistance'!D56</f>
        <v>1553707</v>
      </c>
      <c r="D5" s="179">
        <f t="shared" ref="D5:D7" si="0">B5+C5</f>
        <v>1553707</v>
      </c>
      <c r="E5" s="180">
        <f>D5/($D26)</f>
        <v>4.9523334080573342E-2</v>
      </c>
    </row>
    <row r="6" spans="1:5" ht="18">
      <c r="A6" s="176" t="s">
        <v>75</v>
      </c>
      <c r="B6" s="177">
        <f>'Federal Assistance'!E56</f>
        <v>0</v>
      </c>
      <c r="C6" s="178">
        <f>'State Assistance'!E56</f>
        <v>0</v>
      </c>
      <c r="D6" s="179">
        <f t="shared" si="0"/>
        <v>0</v>
      </c>
      <c r="E6" s="180">
        <f>D6/($D26)</f>
        <v>0</v>
      </c>
    </row>
    <row r="7" spans="1:5" ht="18">
      <c r="A7" s="176" t="s">
        <v>76</v>
      </c>
      <c r="B7" s="177">
        <f>'Federal Assistance'!F56</f>
        <v>0</v>
      </c>
      <c r="C7" s="181"/>
      <c r="D7" s="182">
        <f t="shared" si="0"/>
        <v>0</v>
      </c>
      <c r="E7" s="180">
        <f>D7/($D26)</f>
        <v>0</v>
      </c>
    </row>
    <row r="8" spans="1:5" ht="24">
      <c r="A8" s="183" t="s">
        <v>65</v>
      </c>
      <c r="B8" s="184">
        <f>IF(SUM(B9:B21)='Federal Non-Assistance'!B56,'Federal Non-Assistance'!B56,"ERROR")</f>
        <v>17373247</v>
      </c>
      <c r="C8" s="185">
        <f>IF(SUM(C9:C21)='State Non-Assistance'!B56,'State Non-Assistance'!B56,"ERROR")</f>
        <v>1933479</v>
      </c>
      <c r="D8" s="186">
        <f>B8+C8</f>
        <v>19306726</v>
      </c>
      <c r="E8" s="187">
        <f>D8/($D26)</f>
        <v>0.61538851385756221</v>
      </c>
    </row>
    <row r="9" spans="1:5" ht="18">
      <c r="A9" s="176" t="s">
        <v>78</v>
      </c>
      <c r="B9" s="188">
        <f>'Federal Non-Assistance'!C56</f>
        <v>1756999</v>
      </c>
      <c r="C9" s="189">
        <f>'State Non-Assistance'!C56</f>
        <v>13</v>
      </c>
      <c r="D9" s="179">
        <f t="shared" ref="D9:D21" si="1">B9+C9</f>
        <v>1757012</v>
      </c>
      <c r="E9" s="180">
        <f>D9/($D26)</f>
        <v>5.6003540088045124E-2</v>
      </c>
    </row>
    <row r="10" spans="1:5">
      <c r="A10" s="176" t="s">
        <v>63</v>
      </c>
      <c r="B10" s="188">
        <f>'Federal Non-Assistance'!D56</f>
        <v>2100000</v>
      </c>
      <c r="C10" s="189">
        <f>'State Non-Assistance'!D56</f>
        <v>0</v>
      </c>
      <c r="D10" s="179">
        <f t="shared" si="1"/>
        <v>2100000</v>
      </c>
      <c r="E10" s="180">
        <f>D10/($D26)</f>
        <v>6.6936044935888173E-2</v>
      </c>
    </row>
    <row r="11" spans="1:5">
      <c r="A11" s="176" t="s">
        <v>64</v>
      </c>
      <c r="B11" s="188">
        <f>'Federal Non-Assistance'!E56</f>
        <v>0</v>
      </c>
      <c r="C11" s="189">
        <f>'State Non-Assistance'!E56</f>
        <v>0</v>
      </c>
      <c r="D11" s="179">
        <f t="shared" si="1"/>
        <v>0</v>
      </c>
      <c r="E11" s="180">
        <f>D11/($D26)</f>
        <v>0</v>
      </c>
    </row>
    <row r="12" spans="1:5" ht="18">
      <c r="A12" s="176" t="s">
        <v>79</v>
      </c>
      <c r="B12" s="188">
        <f>'Federal Non-Assistance'!F56</f>
        <v>0</v>
      </c>
      <c r="C12" s="189">
        <f>'State Non-Assistance'!F56</f>
        <v>0</v>
      </c>
      <c r="D12" s="179">
        <f t="shared" si="1"/>
        <v>0</v>
      </c>
      <c r="E12" s="180">
        <f>D12/($D26)</f>
        <v>0</v>
      </c>
    </row>
    <row r="13" spans="1:5">
      <c r="A13" s="176" t="s">
        <v>67</v>
      </c>
      <c r="B13" s="188">
        <f>'Federal Non-Assistance'!G56</f>
        <v>0</v>
      </c>
      <c r="C13" s="189">
        <f>'State Non-Assistance'!G56</f>
        <v>0</v>
      </c>
      <c r="D13" s="179">
        <f t="shared" si="1"/>
        <v>0</v>
      </c>
      <c r="E13" s="180">
        <f>D13/($D26)</f>
        <v>0</v>
      </c>
    </row>
    <row r="14" spans="1:5" ht="18">
      <c r="A14" s="176" t="s">
        <v>80</v>
      </c>
      <c r="B14" s="188">
        <f>'Federal Non-Assistance'!H56</f>
        <v>0</v>
      </c>
      <c r="C14" s="189">
        <f>'State Non-Assistance'!H56</f>
        <v>0</v>
      </c>
      <c r="D14" s="179">
        <f t="shared" si="1"/>
        <v>0</v>
      </c>
      <c r="E14" s="180">
        <f>D14/($D26)</f>
        <v>0</v>
      </c>
    </row>
    <row r="15" spans="1:5" ht="18">
      <c r="A15" s="176" t="s">
        <v>81</v>
      </c>
      <c r="B15" s="188">
        <f>'Federal Non-Assistance'!I56</f>
        <v>0</v>
      </c>
      <c r="C15" s="189">
        <f>'State Non-Assistance'!I56</f>
        <v>0</v>
      </c>
      <c r="D15" s="179">
        <f t="shared" si="1"/>
        <v>0</v>
      </c>
      <c r="E15" s="180">
        <f>D15/($D26)</f>
        <v>0</v>
      </c>
    </row>
    <row r="16" spans="1:5" ht="18">
      <c r="A16" s="176" t="s">
        <v>82</v>
      </c>
      <c r="B16" s="188">
        <f>'Federal Non-Assistance'!J56</f>
        <v>0</v>
      </c>
      <c r="C16" s="189">
        <f>'State Non-Assistance'!J56</f>
        <v>0</v>
      </c>
      <c r="D16" s="179">
        <f t="shared" si="1"/>
        <v>0</v>
      </c>
      <c r="E16" s="180">
        <f>D16/($D26)</f>
        <v>0</v>
      </c>
    </row>
    <row r="17" spans="1:5" ht="27">
      <c r="A17" s="176" t="s">
        <v>110</v>
      </c>
      <c r="B17" s="188">
        <f>'Federal Non-Assistance'!K56</f>
        <v>0</v>
      </c>
      <c r="C17" s="189">
        <f>'State Non-Assistance'!K56</f>
        <v>0</v>
      </c>
      <c r="D17" s="179">
        <f t="shared" si="1"/>
        <v>0</v>
      </c>
      <c r="E17" s="180">
        <f>D17/($D26)</f>
        <v>0</v>
      </c>
    </row>
    <row r="18" spans="1:5">
      <c r="A18" s="176" t="s">
        <v>88</v>
      </c>
      <c r="B18" s="188">
        <f>'Federal Non-Assistance'!L56</f>
        <v>1067400</v>
      </c>
      <c r="C18" s="189">
        <f>'State Non-Assistance'!L56</f>
        <v>1806396</v>
      </c>
      <c r="D18" s="179">
        <f>B18+C18</f>
        <v>2873796</v>
      </c>
      <c r="E18" s="180">
        <f>D18/($D26)</f>
        <v>9.160025628217891E-2</v>
      </c>
    </row>
    <row r="19" spans="1:5">
      <c r="A19" s="176" t="s">
        <v>68</v>
      </c>
      <c r="B19" s="188">
        <f>'Federal Non-Assistance'!M56</f>
        <v>28220</v>
      </c>
      <c r="C19" s="189">
        <f>'State Non-Assistance'!M56</f>
        <v>127070</v>
      </c>
      <c r="D19" s="179">
        <f>B19+C19</f>
        <v>155290</v>
      </c>
      <c r="E19" s="180">
        <f>D19/($D26)</f>
        <v>4.949761151473369E-3</v>
      </c>
    </row>
    <row r="20" spans="1:5" ht="18">
      <c r="A20" s="176" t="s">
        <v>111</v>
      </c>
      <c r="B20" s="188">
        <f>'Federal Non-Assistance'!N56</f>
        <v>0</v>
      </c>
      <c r="C20" s="190"/>
      <c r="D20" s="179">
        <f t="shared" si="1"/>
        <v>0</v>
      </c>
      <c r="E20" s="180">
        <f>D20/($D26)</f>
        <v>0</v>
      </c>
    </row>
    <row r="21" spans="1:5">
      <c r="A21" s="176" t="s">
        <v>69</v>
      </c>
      <c r="B21" s="188">
        <f>'Federal Non-Assistance'!O56</f>
        <v>12420628</v>
      </c>
      <c r="C21" s="189">
        <f>'State Non-Assistance'!O56</f>
        <v>0</v>
      </c>
      <c r="D21" s="179">
        <f t="shared" si="1"/>
        <v>12420628</v>
      </c>
      <c r="E21" s="180">
        <f>D21/($D26)</f>
        <v>0.39589891139997663</v>
      </c>
    </row>
    <row r="22" spans="1:5" ht="39" thickBot="1">
      <c r="A22" s="191" t="s">
        <v>0</v>
      </c>
      <c r="B22" s="192">
        <f>B3+B8</f>
        <v>19594524</v>
      </c>
      <c r="C22" s="193">
        <f>C3+C8</f>
        <v>9928654</v>
      </c>
      <c r="D22" s="192">
        <f>B22+C22</f>
        <v>29523178</v>
      </c>
      <c r="E22" s="194">
        <f>D22/($D26)</f>
        <v>0.94103084250391678</v>
      </c>
    </row>
    <row r="23" spans="1:5" ht="36">
      <c r="A23" s="183" t="s">
        <v>112</v>
      </c>
      <c r="B23" s="195">
        <f>'Summary Federal Funds'!E56</f>
        <v>0</v>
      </c>
      <c r="C23" s="196"/>
      <c r="D23" s="186">
        <f>B23</f>
        <v>0</v>
      </c>
      <c r="E23" s="175">
        <f>D23/($D26)</f>
        <v>0</v>
      </c>
    </row>
    <row r="24" spans="1:5" ht="36">
      <c r="A24" s="183" t="s">
        <v>113</v>
      </c>
      <c r="B24" s="197">
        <f>'Summary Federal Funds'!F56</f>
        <v>1850053</v>
      </c>
      <c r="C24" s="198"/>
      <c r="D24" s="186">
        <f>B24</f>
        <v>1850053</v>
      </c>
      <c r="E24" s="187">
        <f>D24/($D26)</f>
        <v>5.8969157496083204E-2</v>
      </c>
    </row>
    <row r="25" spans="1:5" ht="39" customHeight="1" thickBot="1">
      <c r="A25" s="199" t="s">
        <v>114</v>
      </c>
      <c r="B25" s="200">
        <f>B23+B24</f>
        <v>1850053</v>
      </c>
      <c r="C25" s="201"/>
      <c r="D25" s="200">
        <f>B25</f>
        <v>1850053</v>
      </c>
      <c r="E25" s="202">
        <f>D25/($D26)</f>
        <v>5.8969157496083204E-2</v>
      </c>
    </row>
    <row r="26" spans="1:5" ht="33" thickTop="1" thickBot="1">
      <c r="A26" s="203" t="s">
        <v>115</v>
      </c>
      <c r="B26" s="204">
        <f>B22+B25</f>
        <v>21444577</v>
      </c>
      <c r="C26" s="205">
        <f>C22</f>
        <v>9928654</v>
      </c>
      <c r="D26" s="204">
        <f>B26+C26</f>
        <v>31373231</v>
      </c>
      <c r="E26" s="206">
        <f>IF(D26/($D26)=SUM(E25,E22),SUM(E22,E25),"ERROR")</f>
        <v>1</v>
      </c>
    </row>
    <row r="27" spans="1:5" ht="32.25" thickBot="1">
      <c r="A27" s="207" t="s">
        <v>94</v>
      </c>
      <c r="B27" s="208">
        <f>'Summary Federal Funds'!I56</f>
        <v>4983035</v>
      </c>
      <c r="C27" s="209"/>
      <c r="D27" s="208">
        <f>B27</f>
        <v>4983035</v>
      </c>
      <c r="E27" s="210"/>
    </row>
    <row r="28" spans="1:5" ht="31.5">
      <c r="A28" s="211" t="s">
        <v>95</v>
      </c>
      <c r="B28" s="212">
        <f>'Summary Federal Funds'!J56</f>
        <v>24083867</v>
      </c>
      <c r="C28" s="213"/>
      <c r="D28" s="212">
        <f>B28</f>
        <v>24083867</v>
      </c>
      <c r="E28" s="214"/>
    </row>
  </sheetData>
  <mergeCells count="1">
    <mergeCell ref="A1:E1"/>
  </mergeCells>
  <pageMargins left="0.7" right="0.7" top="0.75" bottom="0.75" header="0.3" footer="0.3"/>
  <pageSetup scale="79" orientation="landscape" r:id="rId1"/>
</worksheet>
</file>

<file path=xl/worksheets/sheet78.xml><?xml version="1.0" encoding="utf-8"?>
<worksheet xmlns="http://schemas.openxmlformats.org/spreadsheetml/2006/main" xmlns:r="http://schemas.openxmlformats.org/officeDocument/2006/relationships">
  <sheetPr>
    <tabColor rgb="FFFFFF00"/>
    <pageSetUpPr fitToPage="1"/>
  </sheetPr>
  <dimension ref="A1"/>
  <sheetViews>
    <sheetView workbookViewId="0">
      <selection activeCell="E36" sqref="E36"/>
    </sheetView>
  </sheetViews>
  <sheetFormatPr defaultRowHeight="15"/>
  <sheetData/>
  <pageMargins left="0.7" right="0.7" top="0.75" bottom="0.75" header="0.3" footer="0.3"/>
  <pageSetup orientation="landscape" r:id="rId1"/>
</worksheet>
</file>

<file path=xl/worksheets/sheet79.xml><?xml version="1.0" encoding="utf-8"?>
<worksheet xmlns="http://schemas.openxmlformats.org/spreadsheetml/2006/main" xmlns:r="http://schemas.openxmlformats.org/officeDocument/2006/relationships">
  <sheetPr>
    <pageSetUpPr fitToPage="1"/>
  </sheetPr>
  <dimension ref="A1:S56"/>
  <sheetViews>
    <sheetView workbookViewId="0">
      <selection activeCell="A2" sqref="A2"/>
    </sheetView>
  </sheetViews>
  <sheetFormatPr defaultRowHeight="15"/>
  <cols>
    <col min="1" max="1" width="21" customWidth="1"/>
    <col min="2" max="19" width="16.7109375" customWidth="1"/>
  </cols>
  <sheetData>
    <row r="1" spans="1:19">
      <c r="A1" s="552" t="s">
        <v>213</v>
      </c>
      <c r="B1" s="558"/>
      <c r="C1" s="558"/>
      <c r="D1" s="585"/>
      <c r="E1" s="586"/>
      <c r="F1" s="586"/>
      <c r="G1" s="586"/>
      <c r="H1" s="586"/>
      <c r="I1" s="586"/>
      <c r="J1" s="586"/>
      <c r="K1" s="586"/>
      <c r="L1" s="586"/>
      <c r="M1" s="586"/>
      <c r="N1" s="587"/>
      <c r="O1" s="587"/>
      <c r="P1" s="587"/>
      <c r="Q1" s="587"/>
      <c r="R1" s="587"/>
      <c r="S1" s="588"/>
    </row>
    <row r="2" spans="1:19" ht="22.5" customHeight="1">
      <c r="A2" s="251"/>
      <c r="B2" s="540" t="s">
        <v>117</v>
      </c>
      <c r="C2" s="540"/>
      <c r="D2" s="541"/>
      <c r="E2" s="540" t="s">
        <v>293</v>
      </c>
      <c r="F2" s="540"/>
      <c r="G2" s="541"/>
      <c r="H2" s="540" t="s">
        <v>118</v>
      </c>
      <c r="I2" s="540"/>
      <c r="J2" s="541"/>
      <c r="K2" s="540" t="s">
        <v>119</v>
      </c>
      <c r="L2" s="540"/>
      <c r="M2" s="541"/>
      <c r="N2" s="540" t="s">
        <v>120</v>
      </c>
      <c r="O2" s="540"/>
      <c r="P2" s="541"/>
      <c r="Q2" s="589" t="s">
        <v>121</v>
      </c>
      <c r="R2" s="589"/>
      <c r="S2" s="590"/>
    </row>
    <row r="3" spans="1:19" ht="27">
      <c r="A3" s="252" t="s">
        <v>10</v>
      </c>
      <c r="B3" s="43" t="s">
        <v>122</v>
      </c>
      <c r="C3" s="40" t="s">
        <v>123</v>
      </c>
      <c r="D3" s="67" t="s">
        <v>1</v>
      </c>
      <c r="E3" s="43" t="s">
        <v>122</v>
      </c>
      <c r="F3" s="40" t="s">
        <v>123</v>
      </c>
      <c r="G3" s="67" t="s">
        <v>1</v>
      </c>
      <c r="H3" s="43" t="s">
        <v>122</v>
      </c>
      <c r="I3" s="40" t="s">
        <v>123</v>
      </c>
      <c r="J3" s="67" t="s">
        <v>1</v>
      </c>
      <c r="K3" s="43" t="s">
        <v>122</v>
      </c>
      <c r="L3" s="40" t="s">
        <v>123</v>
      </c>
      <c r="M3" s="67" t="s">
        <v>1</v>
      </c>
      <c r="N3" s="43" t="s">
        <v>122</v>
      </c>
      <c r="O3" s="40" t="s">
        <v>123</v>
      </c>
      <c r="P3" s="67" t="s">
        <v>1</v>
      </c>
      <c r="Q3" s="43" t="s">
        <v>122</v>
      </c>
      <c r="R3" s="40" t="s">
        <v>123</v>
      </c>
      <c r="S3" s="67" t="s">
        <v>1</v>
      </c>
    </row>
    <row r="4" spans="1:19">
      <c r="A4" s="252"/>
      <c r="B4" s="44"/>
      <c r="C4" s="41"/>
      <c r="D4" s="70"/>
      <c r="E4" s="44"/>
      <c r="F4" s="41"/>
      <c r="G4" s="70"/>
      <c r="H4" s="44"/>
      <c r="I4" s="41"/>
      <c r="J4" s="70"/>
      <c r="K4" s="44"/>
      <c r="L4" s="41"/>
      <c r="M4" s="70"/>
      <c r="N4" s="44"/>
      <c r="O4" s="41"/>
      <c r="P4" s="70"/>
      <c r="Q4" s="44"/>
      <c r="R4" s="41"/>
      <c r="S4" s="70"/>
    </row>
    <row r="5" spans="1:19">
      <c r="A5" s="253" t="s">
        <v>77</v>
      </c>
      <c r="B5" s="254">
        <f>E5+H5+K5+N5+Q5</f>
        <v>10094895776</v>
      </c>
      <c r="C5" s="80">
        <f>F5+I5+L5+O5+R5</f>
        <v>18772403915</v>
      </c>
      <c r="D5" s="255">
        <f>G5+J5+M5+P5+S5</f>
        <v>28867299691</v>
      </c>
      <c r="E5" s="254">
        <f t="shared" ref="E5:S5" si="0">SUM(E6:E56)</f>
        <v>5270450510</v>
      </c>
      <c r="F5" s="80">
        <f t="shared" si="0"/>
        <v>8151035590</v>
      </c>
      <c r="G5" s="255">
        <f t="shared" si="0"/>
        <v>13421486100</v>
      </c>
      <c r="H5" s="254">
        <f t="shared" si="0"/>
        <v>507813604</v>
      </c>
      <c r="I5" s="80">
        <f t="shared" si="0"/>
        <v>103351816</v>
      </c>
      <c r="J5" s="255">
        <f t="shared" si="0"/>
        <v>611165420</v>
      </c>
      <c r="K5" s="254">
        <f t="shared" si="0"/>
        <v>32814168</v>
      </c>
      <c r="L5" s="80">
        <f t="shared" si="0"/>
        <v>54312534</v>
      </c>
      <c r="M5" s="255">
        <f t="shared" si="0"/>
        <v>87126702</v>
      </c>
      <c r="N5" s="254">
        <f t="shared" si="0"/>
        <v>4099912827</v>
      </c>
      <c r="O5" s="80">
        <f t="shared" si="0"/>
        <v>9520464894</v>
      </c>
      <c r="P5" s="255">
        <f t="shared" si="0"/>
        <v>13620377721</v>
      </c>
      <c r="Q5" s="254">
        <f t="shared" si="0"/>
        <v>183904667</v>
      </c>
      <c r="R5" s="80">
        <f t="shared" si="0"/>
        <v>943239081</v>
      </c>
      <c r="S5" s="255">
        <f t="shared" si="0"/>
        <v>1127143748</v>
      </c>
    </row>
    <row r="6" spans="1:19">
      <c r="A6" s="256" t="s">
        <v>11</v>
      </c>
      <c r="B6" s="254">
        <f t="shared" ref="B6:B56" si="1">E6+H6+K6+N6+Q6</f>
        <v>55824944</v>
      </c>
      <c r="C6" s="80">
        <f t="shared" ref="C6:C56" si="2">F6+I6+L6+O6+R6</f>
        <v>112568623</v>
      </c>
      <c r="D6" s="255">
        <f t="shared" ref="D6:D56" si="3">G6+J6+M6+P6+S6</f>
        <v>168393567</v>
      </c>
      <c r="E6" s="254">
        <f>'SFAG Summary'!G6</f>
        <v>51602038</v>
      </c>
      <c r="F6" s="80">
        <f>'SFAG Summary'!H6</f>
        <v>36555338</v>
      </c>
      <c r="G6" s="255">
        <f>E6+F6</f>
        <v>88157376</v>
      </c>
      <c r="H6" s="254">
        <f>'Contingency Summary'!G6</f>
        <v>0</v>
      </c>
      <c r="I6" s="80">
        <f>'Contingency Summary'!H6</f>
        <v>0</v>
      </c>
      <c r="J6" s="255">
        <f>H6+I6</f>
        <v>0</v>
      </c>
      <c r="K6" s="254">
        <f>'ECF Summary'!G6</f>
        <v>0</v>
      </c>
      <c r="L6" s="80">
        <f>'ECF Summary'!H6</f>
        <v>0</v>
      </c>
      <c r="M6" s="255">
        <f>K6+L6</f>
        <v>0</v>
      </c>
      <c r="N6" s="254">
        <f>'MOE in TANF Summary'!C6</f>
        <v>4222906</v>
      </c>
      <c r="O6" s="80">
        <f>'MOE in TANF Summary'!D6</f>
        <v>27388284</v>
      </c>
      <c r="P6" s="255">
        <f>N6+O6</f>
        <v>31611190</v>
      </c>
      <c r="Q6" s="254">
        <f>'MOE SSP Summary'!C6</f>
        <v>0</v>
      </c>
      <c r="R6" s="80">
        <f>'MOE SSP Summary'!D6</f>
        <v>48625001</v>
      </c>
      <c r="S6" s="80">
        <f>Q6+R6</f>
        <v>48625001</v>
      </c>
    </row>
    <row r="7" spans="1:19">
      <c r="A7" s="256" t="s">
        <v>12</v>
      </c>
      <c r="B7" s="254">
        <f t="shared" si="1"/>
        <v>48523790</v>
      </c>
      <c r="C7" s="80">
        <f t="shared" si="2"/>
        <v>23398484</v>
      </c>
      <c r="D7" s="255">
        <f t="shared" si="3"/>
        <v>71922274</v>
      </c>
      <c r="E7" s="254">
        <f>'SFAG Summary'!G7</f>
        <v>13974956</v>
      </c>
      <c r="F7" s="80">
        <f>'SFAG Summary'!H7</f>
        <v>19243109</v>
      </c>
      <c r="G7" s="255">
        <f t="shared" ref="G7:G56" si="4">E7+F7</f>
        <v>33218065</v>
      </c>
      <c r="H7" s="254">
        <f>'Contingency Summary'!G7</f>
        <v>0</v>
      </c>
      <c r="I7" s="80">
        <f>'Contingency Summary'!H7</f>
        <v>0</v>
      </c>
      <c r="J7" s="255">
        <f t="shared" ref="J7:J56" si="5">H7+I7</f>
        <v>0</v>
      </c>
      <c r="K7" s="254">
        <f>'ECF Summary'!G7</f>
        <v>1100568</v>
      </c>
      <c r="L7" s="80">
        <f>'ECF Summary'!H7</f>
        <v>0</v>
      </c>
      <c r="M7" s="255">
        <f t="shared" ref="M7:M56" si="6">K7+L7</f>
        <v>1100568</v>
      </c>
      <c r="N7" s="254">
        <f>'MOE in TANF Summary'!C7</f>
        <v>33448266</v>
      </c>
      <c r="O7" s="80">
        <f>'MOE in TANF Summary'!D7</f>
        <v>4155375</v>
      </c>
      <c r="P7" s="255">
        <f t="shared" ref="P7:P56" si="7">N7+O7</f>
        <v>37603641</v>
      </c>
      <c r="Q7" s="254">
        <f>'MOE SSP Summary'!C7</f>
        <v>0</v>
      </c>
      <c r="R7" s="80">
        <f>'MOE SSP Summary'!D7</f>
        <v>0</v>
      </c>
      <c r="S7" s="80">
        <f t="shared" ref="S7:S56" si="8">Q7+R7</f>
        <v>0</v>
      </c>
    </row>
    <row r="8" spans="1:19">
      <c r="A8" s="256" t="s">
        <v>13</v>
      </c>
      <c r="B8" s="254">
        <f t="shared" si="1"/>
        <v>51126955</v>
      </c>
      <c r="C8" s="80">
        <f t="shared" si="2"/>
        <v>274766908</v>
      </c>
      <c r="D8" s="255">
        <f t="shared" si="3"/>
        <v>325893863</v>
      </c>
      <c r="E8" s="254">
        <f>'SFAG Summary'!G8</f>
        <v>33846835</v>
      </c>
      <c r="F8" s="80">
        <f>'SFAG Summary'!H8</f>
        <v>146711186</v>
      </c>
      <c r="G8" s="255">
        <f t="shared" si="4"/>
        <v>180558021</v>
      </c>
      <c r="H8" s="254">
        <f>'Contingency Summary'!G8</f>
        <v>12889965</v>
      </c>
      <c r="I8" s="80">
        <f>'Contingency Summary'!H8</f>
        <v>4708513</v>
      </c>
      <c r="J8" s="255">
        <f t="shared" si="5"/>
        <v>17598478</v>
      </c>
      <c r="K8" s="254">
        <f>'ECF Summary'!G8</f>
        <v>4225426</v>
      </c>
      <c r="L8" s="80">
        <f>'ECF Summary'!H8</f>
        <v>0</v>
      </c>
      <c r="M8" s="255">
        <f t="shared" si="6"/>
        <v>4225426</v>
      </c>
      <c r="N8" s="254">
        <f>'MOE in TANF Summary'!C8</f>
        <v>164729</v>
      </c>
      <c r="O8" s="80">
        <f>'MOE in TANF Summary'!D8</f>
        <v>123347209</v>
      </c>
      <c r="P8" s="255">
        <f t="shared" si="7"/>
        <v>123511938</v>
      </c>
      <c r="Q8" s="254">
        <f>'MOE SSP Summary'!C8</f>
        <v>0</v>
      </c>
      <c r="R8" s="80">
        <f>'MOE SSP Summary'!D8</f>
        <v>0</v>
      </c>
      <c r="S8" s="80">
        <f t="shared" si="8"/>
        <v>0</v>
      </c>
    </row>
    <row r="9" spans="1:19">
      <c r="A9" s="256" t="s">
        <v>14</v>
      </c>
      <c r="B9" s="254">
        <f t="shared" si="1"/>
        <v>14576892</v>
      </c>
      <c r="C9" s="80">
        <f t="shared" si="2"/>
        <v>160018587</v>
      </c>
      <c r="D9" s="255">
        <f t="shared" si="3"/>
        <v>174595479</v>
      </c>
      <c r="E9" s="254">
        <f>'SFAG Summary'!G9</f>
        <v>14576892</v>
      </c>
      <c r="F9" s="80">
        <f>'SFAG Summary'!H9</f>
        <v>57080013</v>
      </c>
      <c r="G9" s="255">
        <f t="shared" si="4"/>
        <v>71656905</v>
      </c>
      <c r="H9" s="254">
        <f>'Contingency Summary'!G9</f>
        <v>0</v>
      </c>
      <c r="I9" s="80">
        <f>'Contingency Summary'!H9</f>
        <v>4988533</v>
      </c>
      <c r="J9" s="255">
        <f t="shared" si="5"/>
        <v>4988533</v>
      </c>
      <c r="K9" s="254">
        <f>'ECF Summary'!G9</f>
        <v>0</v>
      </c>
      <c r="L9" s="80">
        <f>'ECF Summary'!H9</f>
        <v>0</v>
      </c>
      <c r="M9" s="255">
        <f t="shared" si="6"/>
        <v>0</v>
      </c>
      <c r="N9" s="254">
        <f>'MOE in TANF Summary'!C9</f>
        <v>0</v>
      </c>
      <c r="O9" s="80">
        <f>'MOE in TANF Summary'!D9</f>
        <v>97950041</v>
      </c>
      <c r="P9" s="255">
        <f t="shared" si="7"/>
        <v>97950041</v>
      </c>
      <c r="Q9" s="254">
        <f>'MOE SSP Summary'!C9</f>
        <v>0</v>
      </c>
      <c r="R9" s="80">
        <f>'MOE SSP Summary'!D9</f>
        <v>0</v>
      </c>
      <c r="S9" s="80">
        <f t="shared" si="8"/>
        <v>0</v>
      </c>
    </row>
    <row r="10" spans="1:19">
      <c r="A10" s="256" t="s">
        <v>15</v>
      </c>
      <c r="B10" s="254">
        <f t="shared" si="1"/>
        <v>3663375326</v>
      </c>
      <c r="C10" s="80">
        <f t="shared" si="2"/>
        <v>2451991465</v>
      </c>
      <c r="D10" s="255">
        <f t="shared" si="3"/>
        <v>6115366791</v>
      </c>
      <c r="E10" s="254">
        <f>'SFAG Summary'!G10</f>
        <v>1845340659</v>
      </c>
      <c r="F10" s="80">
        <f>'SFAG Summary'!H10</f>
        <v>1370007239</v>
      </c>
      <c r="G10" s="255">
        <f t="shared" si="4"/>
        <v>3215347898</v>
      </c>
      <c r="H10" s="254">
        <f>'Contingency Summary'!G10</f>
        <v>0</v>
      </c>
      <c r="I10" s="80">
        <f>'Contingency Summary'!H10</f>
        <v>0</v>
      </c>
      <c r="J10" s="255">
        <f t="shared" si="5"/>
        <v>0</v>
      </c>
      <c r="K10" s="254">
        <f>'ECF Summary'!G10</f>
        <v>0</v>
      </c>
      <c r="L10" s="80">
        <f>'ECF Summary'!H10</f>
        <v>-10417</v>
      </c>
      <c r="M10" s="255">
        <f t="shared" si="6"/>
        <v>-10417</v>
      </c>
      <c r="N10" s="254">
        <f>'MOE in TANF Summary'!C10</f>
        <v>1798702133</v>
      </c>
      <c r="O10" s="80">
        <f>'MOE in TANF Summary'!D10</f>
        <v>1046797051</v>
      </c>
      <c r="P10" s="255">
        <f t="shared" si="7"/>
        <v>2845499184</v>
      </c>
      <c r="Q10" s="254">
        <f>'MOE SSP Summary'!C10</f>
        <v>19332534</v>
      </c>
      <c r="R10" s="80">
        <f>'MOE SSP Summary'!D10</f>
        <v>35197592</v>
      </c>
      <c r="S10" s="80">
        <f t="shared" si="8"/>
        <v>54530126</v>
      </c>
    </row>
    <row r="11" spans="1:19">
      <c r="A11" s="256" t="s">
        <v>16</v>
      </c>
      <c r="B11" s="254">
        <f t="shared" si="1"/>
        <v>74788483</v>
      </c>
      <c r="C11" s="80">
        <f t="shared" si="2"/>
        <v>231684189</v>
      </c>
      <c r="D11" s="255">
        <f t="shared" si="3"/>
        <v>306472672</v>
      </c>
      <c r="E11" s="254">
        <f>'SFAG Summary'!G11</f>
        <v>52508128</v>
      </c>
      <c r="F11" s="80">
        <f>'SFAG Summary'!H11</f>
        <v>109968508</v>
      </c>
      <c r="G11" s="255">
        <f t="shared" si="4"/>
        <v>162476636</v>
      </c>
      <c r="H11" s="254">
        <f>'Contingency Summary'!G11</f>
        <v>11963500</v>
      </c>
      <c r="I11" s="80">
        <f>'Contingency Summary'!H11</f>
        <v>0</v>
      </c>
      <c r="J11" s="255">
        <f t="shared" si="5"/>
        <v>11963500</v>
      </c>
      <c r="K11" s="254">
        <f>'ECF Summary'!G11</f>
        <v>2300000</v>
      </c>
      <c r="L11" s="80">
        <f>'ECF Summary'!H11</f>
        <v>0</v>
      </c>
      <c r="M11" s="255">
        <f t="shared" si="6"/>
        <v>2300000</v>
      </c>
      <c r="N11" s="254">
        <f>'MOE in TANF Summary'!C11</f>
        <v>8016855</v>
      </c>
      <c r="O11" s="80">
        <f>'MOE in TANF Summary'!D11</f>
        <v>121715681</v>
      </c>
      <c r="P11" s="255">
        <f t="shared" si="7"/>
        <v>129732536</v>
      </c>
      <c r="Q11" s="254">
        <f>'MOE SSP Summary'!C11</f>
        <v>0</v>
      </c>
      <c r="R11" s="80">
        <f>'MOE SSP Summary'!D11</f>
        <v>0</v>
      </c>
      <c r="S11" s="80">
        <f t="shared" si="8"/>
        <v>0</v>
      </c>
    </row>
    <row r="12" spans="1:19">
      <c r="A12" s="256" t="s">
        <v>17</v>
      </c>
      <c r="B12" s="254">
        <f t="shared" si="1"/>
        <v>85311483</v>
      </c>
      <c r="C12" s="80">
        <f t="shared" si="2"/>
        <v>381676365</v>
      </c>
      <c r="D12" s="255">
        <f t="shared" si="3"/>
        <v>466987848</v>
      </c>
      <c r="E12" s="254">
        <f>'SFAG Summary'!G12</f>
        <v>8904348</v>
      </c>
      <c r="F12" s="80">
        <f>'SFAG Summary'!H12</f>
        <v>231204949</v>
      </c>
      <c r="G12" s="255">
        <f t="shared" si="4"/>
        <v>240109297</v>
      </c>
      <c r="H12" s="254">
        <f>'Contingency Summary'!G12</f>
        <v>0</v>
      </c>
      <c r="I12" s="80">
        <f>'Contingency Summary'!H12</f>
        <v>0</v>
      </c>
      <c r="J12" s="255">
        <f t="shared" si="5"/>
        <v>0</v>
      </c>
      <c r="K12" s="254">
        <f>'ECF Summary'!G12</f>
        <v>158121</v>
      </c>
      <c r="L12" s="80">
        <f>'ECF Summary'!H12</f>
        <v>854838</v>
      </c>
      <c r="M12" s="255">
        <f t="shared" si="6"/>
        <v>1012959</v>
      </c>
      <c r="N12" s="254">
        <f>'MOE in TANF Summary'!C12</f>
        <v>76249014</v>
      </c>
      <c r="O12" s="80">
        <f>'MOE in TANF Summary'!D12</f>
        <v>44277405</v>
      </c>
      <c r="P12" s="255">
        <f t="shared" si="7"/>
        <v>120526419</v>
      </c>
      <c r="Q12" s="254">
        <f>'MOE SSP Summary'!C12</f>
        <v>0</v>
      </c>
      <c r="R12" s="80">
        <f>'MOE SSP Summary'!D12</f>
        <v>105339173</v>
      </c>
      <c r="S12" s="80">
        <f t="shared" si="8"/>
        <v>105339173</v>
      </c>
    </row>
    <row r="13" spans="1:19">
      <c r="A13" s="256" t="s">
        <v>18</v>
      </c>
      <c r="B13" s="254">
        <f t="shared" si="1"/>
        <v>15693787</v>
      </c>
      <c r="C13" s="80">
        <f t="shared" si="2"/>
        <v>72372982</v>
      </c>
      <c r="D13" s="255">
        <f t="shared" si="3"/>
        <v>88066769</v>
      </c>
      <c r="E13" s="254">
        <f>'SFAG Summary'!G13</f>
        <v>-2073604</v>
      </c>
      <c r="F13" s="80">
        <f>'SFAG Summary'!H13</f>
        <v>30467219</v>
      </c>
      <c r="G13" s="255">
        <f t="shared" si="4"/>
        <v>28393615</v>
      </c>
      <c r="H13" s="254">
        <f>'Contingency Summary'!G13</f>
        <v>0</v>
      </c>
      <c r="I13" s="80">
        <f>'Contingency Summary'!H13</f>
        <v>0</v>
      </c>
      <c r="J13" s="255">
        <f t="shared" si="5"/>
        <v>0</v>
      </c>
      <c r="K13" s="254">
        <f>'ECF Summary'!G13</f>
        <v>0</v>
      </c>
      <c r="L13" s="80">
        <f>'ECF Summary'!H13</f>
        <v>0</v>
      </c>
      <c r="M13" s="255">
        <f t="shared" si="6"/>
        <v>0</v>
      </c>
      <c r="N13" s="254">
        <f>'MOE in TANF Summary'!C13</f>
        <v>17152952</v>
      </c>
      <c r="O13" s="80">
        <f>'MOE in TANF Summary'!D13</f>
        <v>41905763</v>
      </c>
      <c r="P13" s="255">
        <f t="shared" si="7"/>
        <v>59058715</v>
      </c>
      <c r="Q13" s="254">
        <f>'MOE SSP Summary'!C13</f>
        <v>614439</v>
      </c>
      <c r="R13" s="80">
        <f>'MOE SSP Summary'!D13</f>
        <v>0</v>
      </c>
      <c r="S13" s="80">
        <f t="shared" si="8"/>
        <v>614439</v>
      </c>
    </row>
    <row r="14" spans="1:19">
      <c r="A14" s="256" t="s">
        <v>19</v>
      </c>
      <c r="B14" s="254">
        <f t="shared" si="1"/>
        <v>37372461</v>
      </c>
      <c r="C14" s="80">
        <f t="shared" si="2"/>
        <v>133035425</v>
      </c>
      <c r="D14" s="255">
        <f t="shared" si="3"/>
        <v>170407886</v>
      </c>
      <c r="E14" s="254">
        <f>'SFAG Summary'!G14</f>
        <v>5541740</v>
      </c>
      <c r="F14" s="80">
        <f>'SFAG Summary'!H14</f>
        <v>59441780</v>
      </c>
      <c r="G14" s="255">
        <f t="shared" si="4"/>
        <v>64983520</v>
      </c>
      <c r="H14" s="254">
        <f>'Contingency Summary'!G14</f>
        <v>8143202</v>
      </c>
      <c r="I14" s="80">
        <f>'Contingency Summary'!H14</f>
        <v>0</v>
      </c>
      <c r="J14" s="255">
        <f t="shared" si="5"/>
        <v>8143202</v>
      </c>
      <c r="K14" s="254">
        <f>'ECF Summary'!G14</f>
        <v>363717</v>
      </c>
      <c r="L14" s="80">
        <f>'ECF Summary'!H14</f>
        <v>460000</v>
      </c>
      <c r="M14" s="255">
        <f t="shared" si="6"/>
        <v>823717</v>
      </c>
      <c r="N14" s="254">
        <f>'MOE in TANF Summary'!C14</f>
        <v>23323802</v>
      </c>
      <c r="O14" s="80">
        <f>'MOE in TANF Summary'!D14</f>
        <v>73133645</v>
      </c>
      <c r="P14" s="255">
        <f t="shared" si="7"/>
        <v>96457447</v>
      </c>
      <c r="Q14" s="254">
        <f>'MOE SSP Summary'!C14</f>
        <v>0</v>
      </c>
      <c r="R14" s="80">
        <f>'MOE SSP Summary'!D14</f>
        <v>0</v>
      </c>
      <c r="S14" s="80">
        <f t="shared" si="8"/>
        <v>0</v>
      </c>
    </row>
    <row r="15" spans="1:19">
      <c r="A15" s="256" t="s">
        <v>20</v>
      </c>
      <c r="B15" s="254">
        <f t="shared" si="1"/>
        <v>183793501</v>
      </c>
      <c r="C15" s="80">
        <f t="shared" si="2"/>
        <v>629988720</v>
      </c>
      <c r="D15" s="255">
        <f t="shared" si="3"/>
        <v>813782221</v>
      </c>
      <c r="E15" s="254">
        <f>'SFAG Summary'!G15</f>
        <v>46312587</v>
      </c>
      <c r="F15" s="80">
        <f>'SFAG Summary'!H15</f>
        <v>351979966</v>
      </c>
      <c r="G15" s="255">
        <f t="shared" si="4"/>
        <v>398292553</v>
      </c>
      <c r="H15" s="254">
        <f>'Contingency Summary'!G15</f>
        <v>0</v>
      </c>
      <c r="I15" s="80">
        <f>'Contingency Summary'!H15</f>
        <v>0</v>
      </c>
      <c r="J15" s="255">
        <f t="shared" si="5"/>
        <v>0</v>
      </c>
      <c r="K15" s="254">
        <f>'ECF Summary'!G15</f>
        <v>0</v>
      </c>
      <c r="L15" s="80">
        <f>'ECF Summary'!H15</f>
        <v>0</v>
      </c>
      <c r="M15" s="255">
        <f t="shared" si="6"/>
        <v>0</v>
      </c>
      <c r="N15" s="254">
        <f>'MOE in TANF Summary'!C15</f>
        <v>137480914</v>
      </c>
      <c r="O15" s="80">
        <f>'MOE in TANF Summary'!D15</f>
        <v>278008754</v>
      </c>
      <c r="P15" s="255">
        <f t="shared" si="7"/>
        <v>415489668</v>
      </c>
      <c r="Q15" s="254">
        <f>'MOE SSP Summary'!C15</f>
        <v>0</v>
      </c>
      <c r="R15" s="80">
        <f>'MOE SSP Summary'!D15</f>
        <v>0</v>
      </c>
      <c r="S15" s="80">
        <f t="shared" si="8"/>
        <v>0</v>
      </c>
    </row>
    <row r="16" spans="1:19">
      <c r="A16" s="256" t="s">
        <v>21</v>
      </c>
      <c r="B16" s="254">
        <f t="shared" si="1"/>
        <v>76854665</v>
      </c>
      <c r="C16" s="80">
        <f t="shared" si="2"/>
        <v>445824762</v>
      </c>
      <c r="D16" s="255">
        <f t="shared" si="3"/>
        <v>522679427</v>
      </c>
      <c r="E16" s="254">
        <f>'SFAG Summary'!G16</f>
        <v>51215589</v>
      </c>
      <c r="F16" s="80">
        <f>'SFAG Summary'!H16</f>
        <v>298095311</v>
      </c>
      <c r="G16" s="255">
        <f t="shared" si="4"/>
        <v>349310900</v>
      </c>
      <c r="H16" s="254">
        <f>'Contingency Summary'!G16</f>
        <v>0</v>
      </c>
      <c r="I16" s="80">
        <f>'Contingency Summary'!H16</f>
        <v>0</v>
      </c>
      <c r="J16" s="255">
        <f t="shared" si="5"/>
        <v>0</v>
      </c>
      <c r="K16" s="254">
        <f>'ECF Summary'!G16</f>
        <v>0</v>
      </c>
      <c r="L16" s="80">
        <f>'ECF Summary'!H16</f>
        <v>0</v>
      </c>
      <c r="M16" s="255">
        <f t="shared" si="6"/>
        <v>0</v>
      </c>
      <c r="N16" s="254">
        <f>'MOE in TANF Summary'!C16</f>
        <v>25639076</v>
      </c>
      <c r="O16" s="80">
        <f>'MOE in TANF Summary'!D16</f>
        <v>147729451</v>
      </c>
      <c r="P16" s="255">
        <f t="shared" si="7"/>
        <v>173368527</v>
      </c>
      <c r="Q16" s="254">
        <f>'MOE SSP Summary'!C16</f>
        <v>0</v>
      </c>
      <c r="R16" s="80">
        <f>'MOE SSP Summary'!D16</f>
        <v>0</v>
      </c>
      <c r="S16" s="80">
        <f t="shared" si="8"/>
        <v>0</v>
      </c>
    </row>
    <row r="17" spans="1:19">
      <c r="A17" s="256" t="s">
        <v>22</v>
      </c>
      <c r="B17" s="254">
        <f t="shared" si="1"/>
        <v>70565630</v>
      </c>
      <c r="C17" s="80">
        <f t="shared" si="2"/>
        <v>171554642</v>
      </c>
      <c r="D17" s="255">
        <f t="shared" si="3"/>
        <v>242120272</v>
      </c>
      <c r="E17" s="254">
        <f>'SFAG Summary'!G17</f>
        <v>29490246</v>
      </c>
      <c r="F17" s="80">
        <f>'SFAG Summary'!H17</f>
        <v>21088232</v>
      </c>
      <c r="G17" s="255">
        <f t="shared" si="4"/>
        <v>50578478</v>
      </c>
      <c r="H17" s="254">
        <f>'Contingency Summary'!G17</f>
        <v>8696724</v>
      </c>
      <c r="I17" s="80">
        <f>'Contingency Summary'!H17</f>
        <v>0</v>
      </c>
      <c r="J17" s="255">
        <f t="shared" si="5"/>
        <v>8696724</v>
      </c>
      <c r="K17" s="254">
        <f>'ECF Summary'!G17</f>
        <v>0</v>
      </c>
      <c r="L17" s="80">
        <f>'ECF Summary'!H17</f>
        <v>0</v>
      </c>
      <c r="M17" s="255">
        <f t="shared" si="6"/>
        <v>0</v>
      </c>
      <c r="N17" s="254">
        <f>'MOE in TANF Summary'!C17</f>
        <v>31790596</v>
      </c>
      <c r="O17" s="80">
        <f>'MOE in TANF Summary'!D17</f>
        <v>148273596</v>
      </c>
      <c r="P17" s="255">
        <f t="shared" si="7"/>
        <v>180064192</v>
      </c>
      <c r="Q17" s="254">
        <f>'MOE SSP Summary'!C17</f>
        <v>588064</v>
      </c>
      <c r="R17" s="80">
        <f>'MOE SSP Summary'!D17</f>
        <v>2192814</v>
      </c>
      <c r="S17" s="80">
        <f t="shared" si="8"/>
        <v>2780878</v>
      </c>
    </row>
    <row r="18" spans="1:19">
      <c r="A18" s="256" t="s">
        <v>23</v>
      </c>
      <c r="B18" s="254">
        <f t="shared" si="1"/>
        <v>7444300</v>
      </c>
      <c r="C18" s="80">
        <f t="shared" si="2"/>
        <v>26449237</v>
      </c>
      <c r="D18" s="255">
        <f t="shared" si="3"/>
        <v>33893537</v>
      </c>
      <c r="E18" s="254">
        <f>'SFAG Summary'!G18</f>
        <v>704857</v>
      </c>
      <c r="F18" s="80">
        <f>'SFAG Summary'!H18</f>
        <v>19998519</v>
      </c>
      <c r="G18" s="255">
        <f t="shared" si="4"/>
        <v>20703376</v>
      </c>
      <c r="H18" s="254">
        <f>'Contingency Summary'!G18</f>
        <v>0</v>
      </c>
      <c r="I18" s="80">
        <f>'Contingency Summary'!H18</f>
        <v>0</v>
      </c>
      <c r="J18" s="255">
        <f t="shared" si="5"/>
        <v>0</v>
      </c>
      <c r="K18" s="254">
        <f>'ECF Summary'!G18</f>
        <v>0</v>
      </c>
      <c r="L18" s="80">
        <f>'ECF Summary'!H18</f>
        <v>0</v>
      </c>
      <c r="M18" s="255">
        <f t="shared" si="6"/>
        <v>0</v>
      </c>
      <c r="N18" s="254">
        <f>'MOE in TANF Summary'!C18</f>
        <v>6739443</v>
      </c>
      <c r="O18" s="80">
        <f>'MOE in TANF Summary'!D18</f>
        <v>6450718</v>
      </c>
      <c r="P18" s="255">
        <f t="shared" si="7"/>
        <v>13190161</v>
      </c>
      <c r="Q18" s="254">
        <f>'MOE SSP Summary'!C18</f>
        <v>0</v>
      </c>
      <c r="R18" s="80">
        <f>'MOE SSP Summary'!D18</f>
        <v>0</v>
      </c>
      <c r="S18" s="80">
        <f t="shared" si="8"/>
        <v>0</v>
      </c>
    </row>
    <row r="19" spans="1:19">
      <c r="A19" s="256" t="s">
        <v>24</v>
      </c>
      <c r="B19" s="254">
        <f t="shared" si="1"/>
        <v>133004698</v>
      </c>
      <c r="C19" s="80">
        <f t="shared" si="2"/>
        <v>1051507209</v>
      </c>
      <c r="D19" s="255">
        <f t="shared" si="3"/>
        <v>1184511907</v>
      </c>
      <c r="E19" s="254">
        <f>'SFAG Summary'!G19</f>
        <v>95212344</v>
      </c>
      <c r="F19" s="80">
        <f>'SFAG Summary'!H19</f>
        <v>488644616</v>
      </c>
      <c r="G19" s="255">
        <f t="shared" si="4"/>
        <v>583856960</v>
      </c>
      <c r="H19" s="254">
        <f>'Contingency Summary'!G19</f>
        <v>0</v>
      </c>
      <c r="I19" s="80">
        <f>'Contingency Summary'!H19</f>
        <v>0</v>
      </c>
      <c r="J19" s="255">
        <f t="shared" si="5"/>
        <v>0</v>
      </c>
      <c r="K19" s="254">
        <f>'ECF Summary'!G19</f>
        <v>9879</v>
      </c>
      <c r="L19" s="80">
        <f>'ECF Summary'!H19</f>
        <v>539020</v>
      </c>
      <c r="M19" s="255">
        <f t="shared" si="6"/>
        <v>548899</v>
      </c>
      <c r="N19" s="254">
        <f>'MOE in TANF Summary'!C19</f>
        <v>37782475</v>
      </c>
      <c r="O19" s="80">
        <f>'MOE in TANF Summary'!D19</f>
        <v>562323573</v>
      </c>
      <c r="P19" s="255">
        <f t="shared" si="7"/>
        <v>600106048</v>
      </c>
      <c r="Q19" s="254">
        <f>'MOE SSP Summary'!C19</f>
        <v>0</v>
      </c>
      <c r="R19" s="80">
        <f>'MOE SSP Summary'!D19</f>
        <v>0</v>
      </c>
      <c r="S19" s="80">
        <f t="shared" si="8"/>
        <v>0</v>
      </c>
    </row>
    <row r="20" spans="1:19">
      <c r="A20" s="256" t="s">
        <v>25</v>
      </c>
      <c r="B20" s="254">
        <f t="shared" si="1"/>
        <v>40693945</v>
      </c>
      <c r="C20" s="80">
        <f t="shared" si="2"/>
        <v>181625371</v>
      </c>
      <c r="D20" s="255">
        <f t="shared" si="3"/>
        <v>222319316</v>
      </c>
      <c r="E20" s="254">
        <f>'SFAG Summary'!G20</f>
        <v>32092095</v>
      </c>
      <c r="F20" s="80">
        <f>'SFAG Summary'!H20</f>
        <v>69133330</v>
      </c>
      <c r="G20" s="255">
        <f t="shared" si="4"/>
        <v>101225425</v>
      </c>
      <c r="H20" s="254">
        <f>'Contingency Summary'!G20</f>
        <v>0</v>
      </c>
      <c r="I20" s="80">
        <f>'Contingency Summary'!H20</f>
        <v>0</v>
      </c>
      <c r="J20" s="255">
        <f t="shared" si="5"/>
        <v>0</v>
      </c>
      <c r="K20" s="254">
        <f>'ECF Summary'!G20</f>
        <v>0</v>
      </c>
      <c r="L20" s="80">
        <f>'ECF Summary'!H20</f>
        <v>0</v>
      </c>
      <c r="M20" s="255">
        <f t="shared" si="6"/>
        <v>0</v>
      </c>
      <c r="N20" s="254">
        <f>'MOE in TANF Summary'!C20</f>
        <v>8601850</v>
      </c>
      <c r="O20" s="80">
        <f>'MOE in TANF Summary'!D20</f>
        <v>30356947</v>
      </c>
      <c r="P20" s="255">
        <f t="shared" si="7"/>
        <v>38958797</v>
      </c>
      <c r="Q20" s="254">
        <f>'MOE SSP Summary'!C20</f>
        <v>0</v>
      </c>
      <c r="R20" s="80">
        <f>'MOE SSP Summary'!D20</f>
        <v>82135094</v>
      </c>
      <c r="S20" s="80">
        <f t="shared" si="8"/>
        <v>82135094</v>
      </c>
    </row>
    <row r="21" spans="1:19">
      <c r="A21" s="256" t="s">
        <v>26</v>
      </c>
      <c r="B21" s="254">
        <f t="shared" si="1"/>
        <v>79724515</v>
      </c>
      <c r="C21" s="80">
        <f t="shared" si="2"/>
        <v>111099836</v>
      </c>
      <c r="D21" s="255">
        <f t="shared" si="3"/>
        <v>190824351</v>
      </c>
      <c r="E21" s="254">
        <f>'SFAG Summary'!G21</f>
        <v>10548473</v>
      </c>
      <c r="F21" s="80">
        <f>'SFAG Summary'!H21</f>
        <v>75626239</v>
      </c>
      <c r="G21" s="255">
        <f t="shared" si="4"/>
        <v>86174712</v>
      </c>
      <c r="H21" s="254">
        <f>'Contingency Summary'!G21</f>
        <v>0</v>
      </c>
      <c r="I21" s="80">
        <f>'Contingency Summary'!H21</f>
        <v>0</v>
      </c>
      <c r="J21" s="255">
        <f t="shared" si="5"/>
        <v>0</v>
      </c>
      <c r="K21" s="254">
        <f>'ECF Summary'!G21</f>
        <v>5399580</v>
      </c>
      <c r="L21" s="80">
        <f>'ECF Summary'!H21</f>
        <v>-4723</v>
      </c>
      <c r="M21" s="255">
        <f t="shared" si="6"/>
        <v>5394857</v>
      </c>
      <c r="N21" s="254">
        <f>'MOE in TANF Summary'!C21</f>
        <v>50441444</v>
      </c>
      <c r="O21" s="80">
        <f>'MOE in TANF Summary'!D21</f>
        <v>8892253</v>
      </c>
      <c r="P21" s="255">
        <f t="shared" si="7"/>
        <v>59333697</v>
      </c>
      <c r="Q21" s="254">
        <f>'MOE SSP Summary'!C21</f>
        <v>13335018</v>
      </c>
      <c r="R21" s="80">
        <f>'MOE SSP Summary'!D21</f>
        <v>26586067</v>
      </c>
      <c r="S21" s="80">
        <f t="shared" si="8"/>
        <v>39921085</v>
      </c>
    </row>
    <row r="22" spans="1:19">
      <c r="A22" s="256" t="s">
        <v>27</v>
      </c>
      <c r="B22" s="254">
        <f t="shared" si="1"/>
        <v>59527765</v>
      </c>
      <c r="C22" s="80">
        <f t="shared" si="2"/>
        <v>99574077</v>
      </c>
      <c r="D22" s="255">
        <f t="shared" si="3"/>
        <v>159101842</v>
      </c>
      <c r="E22" s="254">
        <f>'SFAG Summary'!G22</f>
        <v>36790628</v>
      </c>
      <c r="F22" s="80">
        <f>'SFAG Summary'!H22</f>
        <v>24739301</v>
      </c>
      <c r="G22" s="255">
        <f t="shared" si="4"/>
        <v>61529929</v>
      </c>
      <c r="H22" s="254">
        <f>'Contingency Summary'!G22</f>
        <v>0</v>
      </c>
      <c r="I22" s="80">
        <f>'Contingency Summary'!H22</f>
        <v>0</v>
      </c>
      <c r="J22" s="255">
        <f t="shared" si="5"/>
        <v>0</v>
      </c>
      <c r="K22" s="254">
        <f>'ECF Summary'!G22</f>
        <v>0</v>
      </c>
      <c r="L22" s="80">
        <f>'ECF Summary'!H22</f>
        <v>0</v>
      </c>
      <c r="M22" s="255">
        <f t="shared" si="6"/>
        <v>0</v>
      </c>
      <c r="N22" s="254">
        <f>'MOE in TANF Summary'!C22</f>
        <v>22737137</v>
      </c>
      <c r="O22" s="80">
        <f>'MOE in TANF Summary'!D22</f>
        <v>74834776</v>
      </c>
      <c r="P22" s="255">
        <f t="shared" si="7"/>
        <v>97571913</v>
      </c>
      <c r="Q22" s="254">
        <f>'MOE SSP Summary'!C22</f>
        <v>0</v>
      </c>
      <c r="R22" s="80">
        <f>'MOE SSP Summary'!D22</f>
        <v>0</v>
      </c>
      <c r="S22" s="80">
        <f t="shared" si="8"/>
        <v>0</v>
      </c>
    </row>
    <row r="23" spans="1:19">
      <c r="A23" s="256" t="s">
        <v>28</v>
      </c>
      <c r="B23" s="254">
        <f t="shared" si="1"/>
        <v>158901482</v>
      </c>
      <c r="C23" s="80">
        <f t="shared" si="2"/>
        <v>100730781</v>
      </c>
      <c r="D23" s="255">
        <f t="shared" si="3"/>
        <v>259632263</v>
      </c>
      <c r="E23" s="254">
        <f>'SFAG Summary'!G23</f>
        <v>95635536</v>
      </c>
      <c r="F23" s="80">
        <f>'SFAG Summary'!H23</f>
        <v>70911390</v>
      </c>
      <c r="G23" s="255">
        <f t="shared" si="4"/>
        <v>166546926</v>
      </c>
      <c r="H23" s="254">
        <f>'Contingency Summary'!G23</f>
        <v>0</v>
      </c>
      <c r="I23" s="80">
        <f>'Contingency Summary'!H23</f>
        <v>0</v>
      </c>
      <c r="J23" s="255">
        <f t="shared" si="5"/>
        <v>0</v>
      </c>
      <c r="K23" s="254">
        <f>'ECF Summary'!G23</f>
        <v>0</v>
      </c>
      <c r="L23" s="80">
        <f>'ECF Summary'!H23</f>
        <v>-59470</v>
      </c>
      <c r="M23" s="255">
        <f t="shared" si="6"/>
        <v>-59470</v>
      </c>
      <c r="N23" s="254">
        <f>'MOE in TANF Summary'!C23</f>
        <v>53505536</v>
      </c>
      <c r="O23" s="80">
        <f>'MOE in TANF Summary'!D23</f>
        <v>26212799</v>
      </c>
      <c r="P23" s="255">
        <f t="shared" si="7"/>
        <v>79718335</v>
      </c>
      <c r="Q23" s="254">
        <f>'MOE SSP Summary'!C23</f>
        <v>9760410</v>
      </c>
      <c r="R23" s="80">
        <f>'MOE SSP Summary'!D23</f>
        <v>3666062</v>
      </c>
      <c r="S23" s="80">
        <f t="shared" si="8"/>
        <v>13426472</v>
      </c>
    </row>
    <row r="24" spans="1:19">
      <c r="A24" s="256" t="s">
        <v>29</v>
      </c>
      <c r="B24" s="254">
        <f t="shared" si="1"/>
        <v>19193615</v>
      </c>
      <c r="C24" s="80">
        <f t="shared" si="2"/>
        <v>225458655</v>
      </c>
      <c r="D24" s="255">
        <f t="shared" si="3"/>
        <v>244652270</v>
      </c>
      <c r="E24" s="254">
        <f>'SFAG Summary'!G24</f>
        <v>15749659</v>
      </c>
      <c r="F24" s="80">
        <f>'SFAG Summary'!H24</f>
        <v>131653701</v>
      </c>
      <c r="G24" s="255">
        <f t="shared" si="4"/>
        <v>147403360</v>
      </c>
      <c r="H24" s="254">
        <f>'Contingency Summary'!G24</f>
        <v>0</v>
      </c>
      <c r="I24" s="80">
        <f>'Contingency Summary'!H24</f>
        <v>0</v>
      </c>
      <c r="J24" s="255">
        <f t="shared" si="5"/>
        <v>0</v>
      </c>
      <c r="K24" s="254">
        <f>'ECF Summary'!G24</f>
        <v>203558</v>
      </c>
      <c r="L24" s="80">
        <f>'ECF Summary'!H24</f>
        <v>21153108</v>
      </c>
      <c r="M24" s="255">
        <f t="shared" si="6"/>
        <v>21356666</v>
      </c>
      <c r="N24" s="254">
        <f>'MOE in TANF Summary'!C24</f>
        <v>3240398</v>
      </c>
      <c r="O24" s="80">
        <f>'MOE in TANF Summary'!D24</f>
        <v>259617</v>
      </c>
      <c r="P24" s="255">
        <f t="shared" si="7"/>
        <v>3500015</v>
      </c>
      <c r="Q24" s="254">
        <f>'MOE SSP Summary'!C24</f>
        <v>0</v>
      </c>
      <c r="R24" s="80">
        <f>'MOE SSP Summary'!D24</f>
        <v>72392229</v>
      </c>
      <c r="S24" s="80">
        <f t="shared" si="8"/>
        <v>72392229</v>
      </c>
    </row>
    <row r="25" spans="1:19">
      <c r="A25" s="256" t="s">
        <v>30</v>
      </c>
      <c r="B25" s="254">
        <f t="shared" si="1"/>
        <v>85625257</v>
      </c>
      <c r="C25" s="80">
        <f t="shared" si="2"/>
        <v>29373654</v>
      </c>
      <c r="D25" s="255">
        <f t="shared" si="3"/>
        <v>114998911</v>
      </c>
      <c r="E25" s="254">
        <f>'SFAG Summary'!G25</f>
        <v>51855245</v>
      </c>
      <c r="F25" s="80">
        <f>'SFAG Summary'!H25</f>
        <v>22847628</v>
      </c>
      <c r="G25" s="255">
        <f t="shared" si="4"/>
        <v>74702873</v>
      </c>
      <c r="H25" s="254">
        <f>'Contingency Summary'!G25</f>
        <v>0</v>
      </c>
      <c r="I25" s="80">
        <f>'Contingency Summary'!H25</f>
        <v>0</v>
      </c>
      <c r="J25" s="255">
        <f t="shared" si="5"/>
        <v>0</v>
      </c>
      <c r="K25" s="254">
        <f>'ECF Summary'!G25</f>
        <v>0</v>
      </c>
      <c r="L25" s="80">
        <f>'ECF Summary'!H25</f>
        <v>0</v>
      </c>
      <c r="M25" s="255">
        <f t="shared" si="6"/>
        <v>0</v>
      </c>
      <c r="N25" s="254">
        <f>'MOE in TANF Summary'!C25</f>
        <v>13203463</v>
      </c>
      <c r="O25" s="80">
        <f>'MOE in TANF Summary'!D25</f>
        <v>0</v>
      </c>
      <c r="P25" s="255">
        <f t="shared" si="7"/>
        <v>13203463</v>
      </c>
      <c r="Q25" s="254">
        <f>'MOE SSP Summary'!C25</f>
        <v>20566549</v>
      </c>
      <c r="R25" s="80">
        <f>'MOE SSP Summary'!D25</f>
        <v>6526026</v>
      </c>
      <c r="S25" s="80">
        <f t="shared" si="8"/>
        <v>27092575</v>
      </c>
    </row>
    <row r="26" spans="1:19">
      <c r="A26" s="256" t="s">
        <v>31</v>
      </c>
      <c r="B26" s="254">
        <f t="shared" si="1"/>
        <v>141676510</v>
      </c>
      <c r="C26" s="80">
        <f t="shared" si="2"/>
        <v>405051573</v>
      </c>
      <c r="D26" s="255">
        <f t="shared" si="3"/>
        <v>546728083</v>
      </c>
      <c r="E26" s="254">
        <f>'SFAG Summary'!G26</f>
        <v>73527629</v>
      </c>
      <c r="F26" s="80">
        <f>'SFAG Summary'!H26</f>
        <v>132660600</v>
      </c>
      <c r="G26" s="255">
        <f t="shared" si="4"/>
        <v>206188229</v>
      </c>
      <c r="H26" s="254">
        <f>'Contingency Summary'!G26</f>
        <v>17144650</v>
      </c>
      <c r="I26" s="80">
        <f>'Contingency Summary'!H26</f>
        <v>3000000</v>
      </c>
      <c r="J26" s="255">
        <f t="shared" si="5"/>
        <v>20144650</v>
      </c>
      <c r="K26" s="254">
        <f>'ECF Summary'!G26</f>
        <v>0</v>
      </c>
      <c r="L26" s="80">
        <f>'ECF Summary'!H26</f>
        <v>0</v>
      </c>
      <c r="M26" s="255">
        <f t="shared" si="6"/>
        <v>0</v>
      </c>
      <c r="N26" s="254">
        <f>'MOE in TANF Summary'!C26</f>
        <v>50957358</v>
      </c>
      <c r="O26" s="80">
        <f>'MOE in TANF Summary'!D26</f>
        <v>269390973</v>
      </c>
      <c r="P26" s="255">
        <f t="shared" si="7"/>
        <v>320348331</v>
      </c>
      <c r="Q26" s="254">
        <f>'MOE SSP Summary'!C26</f>
        <v>46873</v>
      </c>
      <c r="R26" s="80">
        <f>'MOE SSP Summary'!D26</f>
        <v>0</v>
      </c>
      <c r="S26" s="80">
        <f t="shared" si="8"/>
        <v>46873</v>
      </c>
    </row>
    <row r="27" spans="1:19">
      <c r="A27" s="256" t="s">
        <v>32</v>
      </c>
      <c r="B27" s="254">
        <f t="shared" si="1"/>
        <v>360013452</v>
      </c>
      <c r="C27" s="80">
        <f t="shared" si="2"/>
        <v>669464766</v>
      </c>
      <c r="D27" s="255">
        <f t="shared" si="3"/>
        <v>1029478218</v>
      </c>
      <c r="E27" s="254">
        <f>'SFAG Summary'!G27</f>
        <v>13548</v>
      </c>
      <c r="F27" s="80">
        <f>'SFAG Summary'!H27</f>
        <v>321546231</v>
      </c>
      <c r="G27" s="255">
        <f t="shared" si="4"/>
        <v>321559779</v>
      </c>
      <c r="H27" s="254">
        <f>'Contingency Summary'!G27</f>
        <v>14521644</v>
      </c>
      <c r="I27" s="80">
        <f>'Contingency Summary'!H27</f>
        <v>25870984</v>
      </c>
      <c r="J27" s="255">
        <f t="shared" si="5"/>
        <v>40392628</v>
      </c>
      <c r="K27" s="254">
        <f>'ECF Summary'!G27</f>
        <v>0</v>
      </c>
      <c r="L27" s="80">
        <f>'ECF Summary'!H27</f>
        <v>0</v>
      </c>
      <c r="M27" s="255">
        <f t="shared" si="6"/>
        <v>0</v>
      </c>
      <c r="N27" s="254">
        <f>'MOE in TANF Summary'!C27</f>
        <v>344350080</v>
      </c>
      <c r="O27" s="80">
        <f>'MOE in TANF Summary'!D27</f>
        <v>321891437</v>
      </c>
      <c r="P27" s="255">
        <f t="shared" si="7"/>
        <v>666241517</v>
      </c>
      <c r="Q27" s="254">
        <f>'MOE SSP Summary'!C27</f>
        <v>1128180</v>
      </c>
      <c r="R27" s="80">
        <f>'MOE SSP Summary'!D27</f>
        <v>156114</v>
      </c>
      <c r="S27" s="80">
        <f t="shared" si="8"/>
        <v>1284294</v>
      </c>
    </row>
    <row r="28" spans="1:19">
      <c r="A28" s="256" t="s">
        <v>33</v>
      </c>
      <c r="B28" s="254">
        <f t="shared" si="1"/>
        <v>253078451</v>
      </c>
      <c r="C28" s="80">
        <f t="shared" si="2"/>
        <v>1253339385</v>
      </c>
      <c r="D28" s="255">
        <f t="shared" si="3"/>
        <v>1506417836</v>
      </c>
      <c r="E28" s="254">
        <f>'SFAG Summary'!G28</f>
        <v>143926864</v>
      </c>
      <c r="F28" s="80">
        <f>'SFAG Summary'!H28</f>
        <v>595175671</v>
      </c>
      <c r="G28" s="255">
        <f t="shared" si="4"/>
        <v>739102535</v>
      </c>
      <c r="H28" s="254">
        <f>'Contingency Summary'!G28</f>
        <v>57476988</v>
      </c>
      <c r="I28" s="80">
        <f>'Contingency Summary'!H28</f>
        <v>10700000</v>
      </c>
      <c r="J28" s="255">
        <f t="shared" si="5"/>
        <v>68176988</v>
      </c>
      <c r="K28" s="254">
        <f>'ECF Summary'!G28</f>
        <v>0</v>
      </c>
      <c r="L28" s="80">
        <f>'ECF Summary'!H28</f>
        <v>0</v>
      </c>
      <c r="M28" s="255">
        <f t="shared" si="6"/>
        <v>0</v>
      </c>
      <c r="N28" s="254">
        <f>'MOE in TANF Summary'!C28</f>
        <v>51674599</v>
      </c>
      <c r="O28" s="80">
        <f>'MOE in TANF Summary'!D28</f>
        <v>647463714</v>
      </c>
      <c r="P28" s="255">
        <f t="shared" si="7"/>
        <v>699138313</v>
      </c>
      <c r="Q28" s="254">
        <f>'MOE SSP Summary'!C28</f>
        <v>0</v>
      </c>
      <c r="R28" s="80">
        <f>'MOE SSP Summary'!D28</f>
        <v>0</v>
      </c>
      <c r="S28" s="80">
        <f t="shared" si="8"/>
        <v>0</v>
      </c>
    </row>
    <row r="29" spans="1:19">
      <c r="A29" s="256" t="s">
        <v>34</v>
      </c>
      <c r="B29" s="254">
        <f t="shared" si="1"/>
        <v>86447282</v>
      </c>
      <c r="C29" s="80">
        <f t="shared" si="2"/>
        <v>351919414</v>
      </c>
      <c r="D29" s="255">
        <f t="shared" si="3"/>
        <v>438366696</v>
      </c>
      <c r="E29" s="254">
        <f>'SFAG Summary'!G29</f>
        <v>49100172</v>
      </c>
      <c r="F29" s="80">
        <f>'SFAG Summary'!H29</f>
        <v>144209650</v>
      </c>
      <c r="G29" s="255">
        <f t="shared" si="4"/>
        <v>193309822</v>
      </c>
      <c r="H29" s="254">
        <f>'Contingency Summary'!G29</f>
        <v>0</v>
      </c>
      <c r="I29" s="80">
        <f>'Contingency Summary'!H29</f>
        <v>0</v>
      </c>
      <c r="J29" s="255">
        <f t="shared" si="5"/>
        <v>0</v>
      </c>
      <c r="K29" s="254">
        <f>'ECF Summary'!G29</f>
        <v>0</v>
      </c>
      <c r="L29" s="80">
        <f>'ECF Summary'!H29</f>
        <v>6545630</v>
      </c>
      <c r="M29" s="255">
        <f t="shared" si="6"/>
        <v>6545630</v>
      </c>
      <c r="N29" s="254">
        <f>'MOE in TANF Summary'!C29</f>
        <v>37347110</v>
      </c>
      <c r="O29" s="80">
        <f>'MOE in TANF Summary'!D29</f>
        <v>201164134</v>
      </c>
      <c r="P29" s="255">
        <f t="shared" si="7"/>
        <v>238511244</v>
      </c>
      <c r="Q29" s="254">
        <f>'MOE SSP Summary'!C29</f>
        <v>0</v>
      </c>
      <c r="R29" s="80">
        <f>'MOE SSP Summary'!D29</f>
        <v>0</v>
      </c>
      <c r="S29" s="80">
        <f t="shared" si="8"/>
        <v>0</v>
      </c>
    </row>
    <row r="30" spans="1:19">
      <c r="A30" s="256" t="s">
        <v>35</v>
      </c>
      <c r="B30" s="254">
        <f t="shared" si="1"/>
        <v>30000553</v>
      </c>
      <c r="C30" s="80">
        <f t="shared" si="2"/>
        <v>50534114</v>
      </c>
      <c r="D30" s="255">
        <f t="shared" si="3"/>
        <v>80534667</v>
      </c>
      <c r="E30" s="254">
        <f>'SFAG Summary'!G30</f>
        <v>22373670</v>
      </c>
      <c r="F30" s="80">
        <f>'SFAG Summary'!H30</f>
        <v>35963591</v>
      </c>
      <c r="G30" s="255">
        <f t="shared" si="4"/>
        <v>58337261</v>
      </c>
      <c r="H30" s="254">
        <f>'Contingency Summary'!G30</f>
        <v>0</v>
      </c>
      <c r="I30" s="80">
        <f>'Contingency Summary'!H30</f>
        <v>0</v>
      </c>
      <c r="J30" s="255">
        <f t="shared" si="5"/>
        <v>0</v>
      </c>
      <c r="K30" s="254">
        <f>'ECF Summary'!G30</f>
        <v>0</v>
      </c>
      <c r="L30" s="80">
        <f>'ECF Summary'!H30</f>
        <v>473098</v>
      </c>
      <c r="M30" s="255">
        <f t="shared" si="6"/>
        <v>473098</v>
      </c>
      <c r="N30" s="254">
        <f>'MOE in TANF Summary'!C30</f>
        <v>7626883</v>
      </c>
      <c r="O30" s="80">
        <f>'MOE in TANF Summary'!D30</f>
        <v>14097425</v>
      </c>
      <c r="P30" s="255">
        <f t="shared" si="7"/>
        <v>21724308</v>
      </c>
      <c r="Q30" s="254">
        <f>'MOE SSP Summary'!C30</f>
        <v>0</v>
      </c>
      <c r="R30" s="80">
        <f>'MOE SSP Summary'!D30</f>
        <v>0</v>
      </c>
      <c r="S30" s="80">
        <f t="shared" si="8"/>
        <v>0</v>
      </c>
    </row>
    <row r="31" spans="1:19">
      <c r="A31" s="256" t="s">
        <v>36</v>
      </c>
      <c r="B31" s="254">
        <f t="shared" si="1"/>
        <v>91913487</v>
      </c>
      <c r="C31" s="80">
        <f t="shared" si="2"/>
        <v>276427154</v>
      </c>
      <c r="D31" s="255">
        <f t="shared" si="3"/>
        <v>368340641</v>
      </c>
      <c r="E31" s="254">
        <f>'SFAG Summary'!G31</f>
        <v>1253790</v>
      </c>
      <c r="F31" s="80">
        <f>'SFAG Summary'!H31</f>
        <v>158207712</v>
      </c>
      <c r="G31" s="255">
        <f t="shared" si="4"/>
        <v>159461502</v>
      </c>
      <c r="H31" s="254">
        <f>'Contingency Summary'!G31</f>
        <v>0</v>
      </c>
      <c r="I31" s="80">
        <f>'Contingency Summary'!H31</f>
        <v>19085419</v>
      </c>
      <c r="J31" s="255">
        <f t="shared" si="5"/>
        <v>19085419</v>
      </c>
      <c r="K31" s="254">
        <f>'ECF Summary'!G31</f>
        <v>0</v>
      </c>
      <c r="L31" s="80">
        <f>'ECF Summary'!H31</f>
        <v>2007415</v>
      </c>
      <c r="M31" s="255">
        <f t="shared" si="6"/>
        <v>2007415</v>
      </c>
      <c r="N31" s="254">
        <f>'MOE in TANF Summary'!C31</f>
        <v>90659697</v>
      </c>
      <c r="O31" s="80">
        <f>'MOE in TANF Summary'!D31</f>
        <v>97126608</v>
      </c>
      <c r="P31" s="255">
        <f t="shared" si="7"/>
        <v>187786305</v>
      </c>
      <c r="Q31" s="254">
        <f>'MOE SSP Summary'!C31</f>
        <v>0</v>
      </c>
      <c r="R31" s="80">
        <f>'MOE SSP Summary'!D31</f>
        <v>0</v>
      </c>
      <c r="S31" s="80">
        <f t="shared" si="8"/>
        <v>0</v>
      </c>
    </row>
    <row r="32" spans="1:19">
      <c r="A32" s="256" t="s">
        <v>37</v>
      </c>
      <c r="B32" s="254">
        <f t="shared" si="1"/>
        <v>19350430</v>
      </c>
      <c r="C32" s="80">
        <f t="shared" si="2"/>
        <v>25776972</v>
      </c>
      <c r="D32" s="255">
        <f t="shared" si="3"/>
        <v>45127402</v>
      </c>
      <c r="E32" s="254">
        <f>'SFAG Summary'!G32</f>
        <v>18497221</v>
      </c>
      <c r="F32" s="80">
        <f>'SFAG Summary'!H32</f>
        <v>11839437</v>
      </c>
      <c r="G32" s="255">
        <f t="shared" si="4"/>
        <v>30336658</v>
      </c>
      <c r="H32" s="254">
        <f>'Contingency Summary'!G32</f>
        <v>0</v>
      </c>
      <c r="I32" s="80">
        <f>'Contingency Summary'!H32</f>
        <v>0</v>
      </c>
      <c r="J32" s="255">
        <f t="shared" si="5"/>
        <v>0</v>
      </c>
      <c r="K32" s="254">
        <f>'ECF Summary'!G32</f>
        <v>-460781</v>
      </c>
      <c r="L32" s="80">
        <f>'ECF Summary'!H32</f>
        <v>0</v>
      </c>
      <c r="M32" s="255">
        <f t="shared" si="6"/>
        <v>-460781</v>
      </c>
      <c r="N32" s="254">
        <f>'MOE in TANF Summary'!C32</f>
        <v>1313990</v>
      </c>
      <c r="O32" s="80">
        <f>'MOE in TANF Summary'!D32</f>
        <v>13937535</v>
      </c>
      <c r="P32" s="255">
        <f t="shared" si="7"/>
        <v>15251525</v>
      </c>
      <c r="Q32" s="254">
        <f>'MOE SSP Summary'!C32</f>
        <v>0</v>
      </c>
      <c r="R32" s="80">
        <f>'MOE SSP Summary'!D32</f>
        <v>0</v>
      </c>
      <c r="S32" s="80">
        <f t="shared" si="8"/>
        <v>0</v>
      </c>
    </row>
    <row r="33" spans="1:19">
      <c r="A33" s="256" t="s">
        <v>38</v>
      </c>
      <c r="B33" s="254">
        <f t="shared" si="1"/>
        <v>25441826</v>
      </c>
      <c r="C33" s="80">
        <f t="shared" si="2"/>
        <v>67954824</v>
      </c>
      <c r="D33" s="255">
        <f t="shared" si="3"/>
        <v>93396650</v>
      </c>
      <c r="E33" s="254">
        <f>'SFAG Summary'!G33</f>
        <v>17128825</v>
      </c>
      <c r="F33" s="80">
        <f>'SFAG Summary'!H33</f>
        <v>17832365</v>
      </c>
      <c r="G33" s="255">
        <f t="shared" si="4"/>
        <v>34961190</v>
      </c>
      <c r="H33" s="254">
        <f>'Contingency Summary'!G33</f>
        <v>0</v>
      </c>
      <c r="I33" s="80">
        <f>'Contingency Summary'!H33</f>
        <v>0</v>
      </c>
      <c r="J33" s="255">
        <f t="shared" si="5"/>
        <v>0</v>
      </c>
      <c r="K33" s="254">
        <f>'ECF Summary'!G33</f>
        <v>0</v>
      </c>
      <c r="L33" s="80">
        <f>'ECF Summary'!H33</f>
        <v>6416651</v>
      </c>
      <c r="M33" s="255">
        <f t="shared" si="6"/>
        <v>6416651</v>
      </c>
      <c r="N33" s="254">
        <f>'MOE in TANF Summary'!C33</f>
        <v>5109342</v>
      </c>
      <c r="O33" s="80">
        <f>'MOE in TANF Summary'!D33</f>
        <v>8070302</v>
      </c>
      <c r="P33" s="255">
        <f t="shared" si="7"/>
        <v>13179644</v>
      </c>
      <c r="Q33" s="254">
        <f>'MOE SSP Summary'!C33</f>
        <v>3203659</v>
      </c>
      <c r="R33" s="80">
        <f>'MOE SSP Summary'!D33</f>
        <v>35635506</v>
      </c>
      <c r="S33" s="80">
        <f t="shared" si="8"/>
        <v>38839165</v>
      </c>
    </row>
    <row r="34" spans="1:19">
      <c r="A34" s="256" t="s">
        <v>39</v>
      </c>
      <c r="B34" s="254">
        <f t="shared" si="1"/>
        <v>44357200</v>
      </c>
      <c r="C34" s="80">
        <f t="shared" si="2"/>
        <v>53839078</v>
      </c>
      <c r="D34" s="255">
        <f t="shared" si="3"/>
        <v>98196278</v>
      </c>
      <c r="E34" s="254">
        <f>'SFAG Summary'!G34</f>
        <v>18518822</v>
      </c>
      <c r="F34" s="80">
        <f>'SFAG Summary'!H34</f>
        <v>26596277</v>
      </c>
      <c r="G34" s="255">
        <f t="shared" si="4"/>
        <v>45115099</v>
      </c>
      <c r="H34" s="254">
        <f>'Contingency Summary'!G34</f>
        <v>3860795</v>
      </c>
      <c r="I34" s="80">
        <f>'Contingency Summary'!H34</f>
        <v>0</v>
      </c>
      <c r="J34" s="255">
        <f t="shared" si="5"/>
        <v>3860795</v>
      </c>
      <c r="K34" s="254">
        <f>'ECF Summary'!G34</f>
        <v>0</v>
      </c>
      <c r="L34" s="80">
        <f>'ECF Summary'!H34</f>
        <v>0</v>
      </c>
      <c r="M34" s="255">
        <f t="shared" si="6"/>
        <v>0</v>
      </c>
      <c r="N34" s="254">
        <f>'MOE in TANF Summary'!C34</f>
        <v>21977583</v>
      </c>
      <c r="O34" s="80">
        <f>'MOE in TANF Summary'!D34</f>
        <v>27242801</v>
      </c>
      <c r="P34" s="255">
        <f t="shared" si="7"/>
        <v>49220384</v>
      </c>
      <c r="Q34" s="254">
        <f>'MOE SSP Summary'!C34</f>
        <v>0</v>
      </c>
      <c r="R34" s="80">
        <f>'MOE SSP Summary'!D34</f>
        <v>0</v>
      </c>
      <c r="S34" s="80">
        <f t="shared" si="8"/>
        <v>0</v>
      </c>
    </row>
    <row r="35" spans="1:19">
      <c r="A35" s="256" t="s">
        <v>40</v>
      </c>
      <c r="B35" s="254">
        <f t="shared" si="1"/>
        <v>36613162</v>
      </c>
      <c r="C35" s="80">
        <f t="shared" si="2"/>
        <v>37321600</v>
      </c>
      <c r="D35" s="255">
        <f t="shared" si="3"/>
        <v>73934762</v>
      </c>
      <c r="E35" s="254">
        <f>'SFAG Summary'!G35</f>
        <v>17704737</v>
      </c>
      <c r="F35" s="80">
        <f>'SFAG Summary'!H35</f>
        <v>19844051</v>
      </c>
      <c r="G35" s="255">
        <f t="shared" si="4"/>
        <v>37548788</v>
      </c>
      <c r="H35" s="254">
        <f>'Contingency Summary'!G35</f>
        <v>0</v>
      </c>
      <c r="I35" s="80">
        <f>'Contingency Summary'!H35</f>
        <v>0</v>
      </c>
      <c r="J35" s="255">
        <f t="shared" si="5"/>
        <v>0</v>
      </c>
      <c r="K35" s="254">
        <f>'ECF Summary'!G35</f>
        <v>0</v>
      </c>
      <c r="L35" s="80">
        <f>'ECF Summary'!H35</f>
        <v>0</v>
      </c>
      <c r="M35" s="255">
        <f t="shared" si="6"/>
        <v>0</v>
      </c>
      <c r="N35" s="254">
        <f>'MOE in TANF Summary'!C35</f>
        <v>13951781</v>
      </c>
      <c r="O35" s="80">
        <f>'MOE in TANF Summary'!D35</f>
        <v>12463534</v>
      </c>
      <c r="P35" s="255">
        <f t="shared" si="7"/>
        <v>26415315</v>
      </c>
      <c r="Q35" s="254">
        <f>'MOE SSP Summary'!C35</f>
        <v>4956644</v>
      </c>
      <c r="R35" s="80">
        <f>'MOE SSP Summary'!D35</f>
        <v>5014015</v>
      </c>
      <c r="S35" s="80">
        <f t="shared" si="8"/>
        <v>9970659</v>
      </c>
    </row>
    <row r="36" spans="1:19">
      <c r="A36" s="256" t="s">
        <v>41</v>
      </c>
      <c r="B36" s="254">
        <f t="shared" si="1"/>
        <v>244729774</v>
      </c>
      <c r="C36" s="80">
        <f t="shared" si="2"/>
        <v>792264608</v>
      </c>
      <c r="D36" s="255">
        <f t="shared" si="3"/>
        <v>1036994382</v>
      </c>
      <c r="E36" s="254">
        <f>'SFAG Summary'!G36</f>
        <v>119191412</v>
      </c>
      <c r="F36" s="80">
        <f>'SFAG Summary'!H36</f>
        <v>125851688</v>
      </c>
      <c r="G36" s="255">
        <f t="shared" si="4"/>
        <v>245043100</v>
      </c>
      <c r="H36" s="254">
        <f>'Contingency Summary'!G36</f>
        <v>12459818</v>
      </c>
      <c r="I36" s="80">
        <f>'Contingency Summary'!H36</f>
        <v>0</v>
      </c>
      <c r="J36" s="255">
        <f t="shared" si="5"/>
        <v>12459818</v>
      </c>
      <c r="K36" s="254">
        <f>'ECF Summary'!G36</f>
        <v>0</v>
      </c>
      <c r="L36" s="80">
        <f>'ECF Summary'!H36</f>
        <v>0</v>
      </c>
      <c r="M36" s="255">
        <f t="shared" si="6"/>
        <v>0</v>
      </c>
      <c r="N36" s="254">
        <f>'MOE in TANF Summary'!C36</f>
        <v>113078544</v>
      </c>
      <c r="O36" s="80">
        <f>'MOE in TANF Summary'!D36</f>
        <v>225418735</v>
      </c>
      <c r="P36" s="255">
        <f t="shared" si="7"/>
        <v>338497279</v>
      </c>
      <c r="Q36" s="254">
        <f>'MOE SSP Summary'!C36</f>
        <v>0</v>
      </c>
      <c r="R36" s="80">
        <f>'MOE SSP Summary'!D36</f>
        <v>440994185</v>
      </c>
      <c r="S36" s="80">
        <f t="shared" si="8"/>
        <v>440994185</v>
      </c>
    </row>
    <row r="37" spans="1:19">
      <c r="A37" s="256" t="s">
        <v>42</v>
      </c>
      <c r="B37" s="254">
        <f t="shared" si="1"/>
        <v>63899945</v>
      </c>
      <c r="C37" s="80">
        <f t="shared" si="2"/>
        <v>118329985</v>
      </c>
      <c r="D37" s="255">
        <f t="shared" si="3"/>
        <v>182229930</v>
      </c>
      <c r="E37" s="254">
        <f>'SFAG Summary'!G37</f>
        <v>54180195</v>
      </c>
      <c r="F37" s="80">
        <f>'SFAG Summary'!H37</f>
        <v>18307378</v>
      </c>
      <c r="G37" s="255">
        <f t="shared" si="4"/>
        <v>72487573</v>
      </c>
      <c r="H37" s="254">
        <f>'Contingency Summary'!G37</f>
        <v>9652331</v>
      </c>
      <c r="I37" s="80">
        <f>'Contingency Summary'!H37</f>
        <v>0</v>
      </c>
      <c r="J37" s="255">
        <f t="shared" si="5"/>
        <v>9652331</v>
      </c>
      <c r="K37" s="254">
        <f>'ECF Summary'!G37</f>
        <v>0</v>
      </c>
      <c r="L37" s="80">
        <f>'ECF Summary'!H37</f>
        <v>0</v>
      </c>
      <c r="M37" s="255">
        <f t="shared" si="6"/>
        <v>0</v>
      </c>
      <c r="N37" s="254">
        <f>'MOE in TANF Summary'!C37</f>
        <v>67419</v>
      </c>
      <c r="O37" s="80">
        <f>'MOE in TANF Summary'!D37</f>
        <v>100022607</v>
      </c>
      <c r="P37" s="255">
        <f t="shared" si="7"/>
        <v>100090026</v>
      </c>
      <c r="Q37" s="254">
        <f>'MOE SSP Summary'!C37</f>
        <v>0</v>
      </c>
      <c r="R37" s="80">
        <f>'MOE SSP Summary'!D37</f>
        <v>0</v>
      </c>
      <c r="S37" s="80">
        <f t="shared" si="8"/>
        <v>0</v>
      </c>
    </row>
    <row r="38" spans="1:19">
      <c r="A38" s="256" t="s">
        <v>43</v>
      </c>
      <c r="B38" s="254">
        <f t="shared" si="1"/>
        <v>1702584835</v>
      </c>
      <c r="C38" s="80">
        <f t="shared" si="2"/>
        <v>3139366411</v>
      </c>
      <c r="D38" s="255">
        <f t="shared" si="3"/>
        <v>4841951246</v>
      </c>
      <c r="E38" s="254">
        <f>'SFAG Summary'!G38</f>
        <v>972822184</v>
      </c>
      <c r="F38" s="80">
        <f>'SFAG Summary'!H38</f>
        <v>908078552</v>
      </c>
      <c r="G38" s="255">
        <f t="shared" si="4"/>
        <v>1880900736</v>
      </c>
      <c r="H38" s="254">
        <f>'Contingency Summary'!G38</f>
        <v>214807562</v>
      </c>
      <c r="I38" s="80">
        <f>'Contingency Summary'!H38</f>
        <v>0</v>
      </c>
      <c r="J38" s="255">
        <f t="shared" si="5"/>
        <v>214807562</v>
      </c>
      <c r="K38" s="254">
        <f>'ECF Summary'!G38</f>
        <v>10481274</v>
      </c>
      <c r="L38" s="80">
        <f>'ECF Summary'!H38</f>
        <v>-11349</v>
      </c>
      <c r="M38" s="255">
        <f t="shared" si="6"/>
        <v>10469925</v>
      </c>
      <c r="N38" s="254">
        <f>'MOE in TANF Summary'!C38</f>
        <v>402489817</v>
      </c>
      <c r="O38" s="80">
        <f>'MOE in TANF Summary'!D38</f>
        <v>2231299208</v>
      </c>
      <c r="P38" s="255">
        <f t="shared" si="7"/>
        <v>2633789025</v>
      </c>
      <c r="Q38" s="254">
        <f>'MOE SSP Summary'!C38</f>
        <v>101983998</v>
      </c>
      <c r="R38" s="80">
        <f>'MOE SSP Summary'!D38</f>
        <v>0</v>
      </c>
      <c r="S38" s="80">
        <f t="shared" si="8"/>
        <v>101983998</v>
      </c>
    </row>
    <row r="39" spans="1:19">
      <c r="A39" s="256" t="s">
        <v>44</v>
      </c>
      <c r="B39" s="254">
        <f t="shared" si="1"/>
        <v>64597171</v>
      </c>
      <c r="C39" s="80">
        <f t="shared" si="2"/>
        <v>465940599</v>
      </c>
      <c r="D39" s="255">
        <f t="shared" si="3"/>
        <v>530537770</v>
      </c>
      <c r="E39" s="254">
        <f>'SFAG Summary'!G39</f>
        <v>36943669</v>
      </c>
      <c r="F39" s="80">
        <f>'SFAG Summary'!H39</f>
        <v>194750701</v>
      </c>
      <c r="G39" s="255">
        <f t="shared" si="4"/>
        <v>231694370</v>
      </c>
      <c r="H39" s="254">
        <f>'Contingency Summary'!G39</f>
        <v>26560443</v>
      </c>
      <c r="I39" s="80">
        <f>'Contingency Summary'!H39</f>
        <v>15565</v>
      </c>
      <c r="J39" s="255">
        <f t="shared" si="5"/>
        <v>26576008</v>
      </c>
      <c r="K39" s="254">
        <f>'ECF Summary'!G39</f>
        <v>1093059</v>
      </c>
      <c r="L39" s="80">
        <f>'ECF Summary'!H39</f>
        <v>4000000</v>
      </c>
      <c r="M39" s="255">
        <f t="shared" si="6"/>
        <v>5093059</v>
      </c>
      <c r="N39" s="254">
        <f>'MOE in TANF Summary'!C39</f>
        <v>0</v>
      </c>
      <c r="O39" s="80">
        <f>'MOE in TANF Summary'!D39</f>
        <v>267174333</v>
      </c>
      <c r="P39" s="255">
        <f t="shared" si="7"/>
        <v>267174333</v>
      </c>
      <c r="Q39" s="254">
        <f>'MOE SSP Summary'!C39</f>
        <v>0</v>
      </c>
      <c r="R39" s="80">
        <f>'MOE SSP Summary'!D39</f>
        <v>0</v>
      </c>
      <c r="S39" s="80">
        <f t="shared" si="8"/>
        <v>0</v>
      </c>
    </row>
    <row r="40" spans="1:19">
      <c r="A40" s="256" t="s">
        <v>45</v>
      </c>
      <c r="B40" s="254">
        <f t="shared" si="1"/>
        <v>20961300</v>
      </c>
      <c r="C40" s="80">
        <f t="shared" si="2"/>
        <v>16377392</v>
      </c>
      <c r="D40" s="255">
        <f t="shared" si="3"/>
        <v>37338692</v>
      </c>
      <c r="E40" s="254">
        <f>'SFAG Summary'!G40</f>
        <v>14140806</v>
      </c>
      <c r="F40" s="80">
        <f>'SFAG Summary'!H40</f>
        <v>14128600</v>
      </c>
      <c r="G40" s="255">
        <f t="shared" si="4"/>
        <v>28269406</v>
      </c>
      <c r="H40" s="254">
        <f>'Contingency Summary'!G40</f>
        <v>0</v>
      </c>
      <c r="I40" s="80">
        <f>'Contingency Summary'!H40</f>
        <v>0</v>
      </c>
      <c r="J40" s="255">
        <f t="shared" si="5"/>
        <v>0</v>
      </c>
      <c r="K40" s="254">
        <f>'ECF Summary'!G40</f>
        <v>0</v>
      </c>
      <c r="L40" s="80">
        <f>'ECF Summary'!H40</f>
        <v>0</v>
      </c>
      <c r="M40" s="255">
        <f t="shared" si="6"/>
        <v>0</v>
      </c>
      <c r="N40" s="254">
        <f>'MOE in TANF Summary'!C40</f>
        <v>6820494</v>
      </c>
      <c r="O40" s="80">
        <f>'MOE in TANF Summary'!D40</f>
        <v>2248792</v>
      </c>
      <c r="P40" s="255">
        <f t="shared" si="7"/>
        <v>9069286</v>
      </c>
      <c r="Q40" s="254">
        <f>'MOE SSP Summary'!C40</f>
        <v>0</v>
      </c>
      <c r="R40" s="80">
        <f>'MOE SSP Summary'!D40</f>
        <v>0</v>
      </c>
      <c r="S40" s="80">
        <f t="shared" si="8"/>
        <v>0</v>
      </c>
    </row>
    <row r="41" spans="1:19">
      <c r="A41" s="256" t="s">
        <v>46</v>
      </c>
      <c r="B41" s="254">
        <f t="shared" si="1"/>
        <v>370436698</v>
      </c>
      <c r="C41" s="80">
        <f t="shared" si="2"/>
        <v>669921453</v>
      </c>
      <c r="D41" s="255">
        <f t="shared" si="3"/>
        <v>1040358151</v>
      </c>
      <c r="E41" s="254">
        <f>'SFAG Summary'!G41</f>
        <v>224574049</v>
      </c>
      <c r="F41" s="80">
        <f>'SFAG Summary'!H41</f>
        <v>390483716</v>
      </c>
      <c r="G41" s="255">
        <f t="shared" si="4"/>
        <v>615057765</v>
      </c>
      <c r="H41" s="254">
        <f>'Contingency Summary'!G41</f>
        <v>0</v>
      </c>
      <c r="I41" s="80">
        <f>'Contingency Summary'!H41</f>
        <v>0</v>
      </c>
      <c r="J41" s="255">
        <f t="shared" si="5"/>
        <v>0</v>
      </c>
      <c r="K41" s="254">
        <f>'ECF Summary'!G41</f>
        <v>1110938</v>
      </c>
      <c r="L41" s="80">
        <f>'ECF Summary'!H41</f>
        <v>167567</v>
      </c>
      <c r="M41" s="255">
        <f t="shared" si="6"/>
        <v>1278505</v>
      </c>
      <c r="N41" s="254">
        <f>'MOE in TANF Summary'!C41</f>
        <v>140412610</v>
      </c>
      <c r="O41" s="80">
        <f>'MOE in TANF Summary'!D41</f>
        <v>250420409</v>
      </c>
      <c r="P41" s="255">
        <f t="shared" si="7"/>
        <v>390833019</v>
      </c>
      <c r="Q41" s="254">
        <f>'MOE SSP Summary'!C41</f>
        <v>4339101</v>
      </c>
      <c r="R41" s="80">
        <f>'MOE SSP Summary'!D41</f>
        <v>28849761</v>
      </c>
      <c r="S41" s="80">
        <f t="shared" si="8"/>
        <v>33188862</v>
      </c>
    </row>
    <row r="42" spans="1:19">
      <c r="A42" s="256" t="s">
        <v>47</v>
      </c>
      <c r="B42" s="254">
        <f t="shared" si="1"/>
        <v>69493617</v>
      </c>
      <c r="C42" s="80">
        <f t="shared" si="2"/>
        <v>79065731</v>
      </c>
      <c r="D42" s="255">
        <f t="shared" si="3"/>
        <v>148559348</v>
      </c>
      <c r="E42" s="254">
        <f>'SFAG Summary'!G42</f>
        <v>33778188</v>
      </c>
      <c r="F42" s="80">
        <f>'SFAG Summary'!H42</f>
        <v>54661446</v>
      </c>
      <c r="G42" s="255">
        <f t="shared" si="4"/>
        <v>88439634</v>
      </c>
      <c r="H42" s="254">
        <f>'Contingency Summary'!G42</f>
        <v>0</v>
      </c>
      <c r="I42" s="80">
        <f>'Contingency Summary'!H42</f>
        <v>0</v>
      </c>
      <c r="J42" s="255">
        <f t="shared" si="5"/>
        <v>0</v>
      </c>
      <c r="K42" s="254">
        <f>'ECF Summary'!G42</f>
        <v>0</v>
      </c>
      <c r="L42" s="80">
        <f>'ECF Summary'!H42</f>
        <v>0</v>
      </c>
      <c r="M42" s="255">
        <f t="shared" si="6"/>
        <v>0</v>
      </c>
      <c r="N42" s="254">
        <f>'MOE in TANF Summary'!C42</f>
        <v>35715429</v>
      </c>
      <c r="O42" s="80">
        <f>'MOE in TANF Summary'!D42</f>
        <v>24404285</v>
      </c>
      <c r="P42" s="255">
        <f t="shared" si="7"/>
        <v>60119714</v>
      </c>
      <c r="Q42" s="254">
        <f>'MOE SSP Summary'!C42</f>
        <v>0</v>
      </c>
      <c r="R42" s="80">
        <f>'MOE SSP Summary'!D42</f>
        <v>0</v>
      </c>
      <c r="S42" s="80">
        <f t="shared" si="8"/>
        <v>0</v>
      </c>
    </row>
    <row r="43" spans="1:19">
      <c r="A43" s="256" t="s">
        <v>48</v>
      </c>
      <c r="B43" s="254">
        <f t="shared" si="1"/>
        <v>172343709</v>
      </c>
      <c r="C43" s="80">
        <f t="shared" si="2"/>
        <v>172405975</v>
      </c>
      <c r="D43" s="255">
        <f t="shared" si="3"/>
        <v>344749684</v>
      </c>
      <c r="E43" s="254">
        <f>'SFAG Summary'!G43</f>
        <v>80740830</v>
      </c>
      <c r="F43" s="80">
        <f>'SFAG Summary'!H43</f>
        <v>85897527</v>
      </c>
      <c r="G43" s="255">
        <f t="shared" si="4"/>
        <v>166638357</v>
      </c>
      <c r="H43" s="254">
        <f>'Contingency Summary'!G43</f>
        <v>14694738</v>
      </c>
      <c r="I43" s="80">
        <f>'Contingency Summary'!H43</f>
        <v>0</v>
      </c>
      <c r="J43" s="255">
        <f t="shared" si="5"/>
        <v>14694738</v>
      </c>
      <c r="K43" s="254">
        <f>'ECF Summary'!G43</f>
        <v>0</v>
      </c>
      <c r="L43" s="80">
        <f>'ECF Summary'!H43</f>
        <v>0</v>
      </c>
      <c r="M43" s="255">
        <f t="shared" si="6"/>
        <v>0</v>
      </c>
      <c r="N43" s="254">
        <f>'MOE in TANF Summary'!C43</f>
        <v>74095040</v>
      </c>
      <c r="O43" s="80">
        <f>'MOE in TANF Summary'!D43</f>
        <v>81817131</v>
      </c>
      <c r="P43" s="255">
        <f t="shared" si="7"/>
        <v>155912171</v>
      </c>
      <c r="Q43" s="254">
        <f>'MOE SSP Summary'!C43</f>
        <v>2813101</v>
      </c>
      <c r="R43" s="80">
        <f>'MOE SSP Summary'!D43</f>
        <v>4691317</v>
      </c>
      <c r="S43" s="80">
        <f t="shared" si="8"/>
        <v>7504418</v>
      </c>
    </row>
    <row r="44" spans="1:19">
      <c r="A44" s="256" t="s">
        <v>49</v>
      </c>
      <c r="B44" s="254">
        <f t="shared" si="1"/>
        <v>302648585</v>
      </c>
      <c r="C44" s="80">
        <f t="shared" si="2"/>
        <v>602332442</v>
      </c>
      <c r="D44" s="255">
        <f t="shared" si="3"/>
        <v>904981027</v>
      </c>
      <c r="E44" s="254">
        <f>'SFAG Summary'!G44</f>
        <v>254277894</v>
      </c>
      <c r="F44" s="80">
        <f>'SFAG Summary'!H44</f>
        <v>242690145</v>
      </c>
      <c r="G44" s="255">
        <f t="shared" si="4"/>
        <v>496968039</v>
      </c>
      <c r="H44" s="254">
        <f>'Contingency Summary'!G44</f>
        <v>0</v>
      </c>
      <c r="I44" s="80">
        <f>'Contingency Summary'!H44</f>
        <v>0</v>
      </c>
      <c r="J44" s="255">
        <f t="shared" si="5"/>
        <v>0</v>
      </c>
      <c r="K44" s="254">
        <f>'ECF Summary'!G44</f>
        <v>0</v>
      </c>
      <c r="L44" s="80">
        <f>'ECF Summary'!H44</f>
        <v>-57118</v>
      </c>
      <c r="M44" s="255">
        <f t="shared" si="6"/>
        <v>-57118</v>
      </c>
      <c r="N44" s="254">
        <f>'MOE in TANF Summary'!C44</f>
        <v>48370691</v>
      </c>
      <c r="O44" s="80">
        <f>'MOE in TANF Summary'!D44</f>
        <v>359699415</v>
      </c>
      <c r="P44" s="255">
        <f t="shared" si="7"/>
        <v>408070106</v>
      </c>
      <c r="Q44" s="254">
        <f>'MOE SSP Summary'!C44</f>
        <v>0</v>
      </c>
      <c r="R44" s="80">
        <f>'MOE SSP Summary'!D44</f>
        <v>0</v>
      </c>
      <c r="S44" s="80">
        <f t="shared" si="8"/>
        <v>0</v>
      </c>
    </row>
    <row r="45" spans="1:19">
      <c r="A45" s="256" t="s">
        <v>50</v>
      </c>
      <c r="B45" s="254">
        <f t="shared" si="1"/>
        <v>38809793</v>
      </c>
      <c r="C45" s="80">
        <f t="shared" si="2"/>
        <v>103391874</v>
      </c>
      <c r="D45" s="255">
        <f t="shared" si="3"/>
        <v>142201667</v>
      </c>
      <c r="E45" s="254">
        <f>'SFAG Summary'!G45</f>
        <v>37443599</v>
      </c>
      <c r="F45" s="80">
        <f>'SFAG Summary'!H45</f>
        <v>38023203</v>
      </c>
      <c r="G45" s="255">
        <f t="shared" si="4"/>
        <v>75466802</v>
      </c>
      <c r="H45" s="254">
        <f>'Contingency Summary'!G45</f>
        <v>0</v>
      </c>
      <c r="I45" s="80">
        <f>'Contingency Summary'!H45</f>
        <v>0</v>
      </c>
      <c r="J45" s="255">
        <f t="shared" si="5"/>
        <v>0</v>
      </c>
      <c r="K45" s="254">
        <f>'ECF Summary'!G45</f>
        <v>0</v>
      </c>
      <c r="L45" s="80">
        <f>'ECF Summary'!H45</f>
        <v>317541</v>
      </c>
      <c r="M45" s="255">
        <f t="shared" si="6"/>
        <v>317541</v>
      </c>
      <c r="N45" s="254">
        <f>'MOE in TANF Summary'!C45</f>
        <v>1366194</v>
      </c>
      <c r="O45" s="80">
        <f>'MOE in TANF Summary'!D45</f>
        <v>32251297</v>
      </c>
      <c r="P45" s="255">
        <f t="shared" si="7"/>
        <v>33617491</v>
      </c>
      <c r="Q45" s="254">
        <f>'MOE SSP Summary'!C45</f>
        <v>0</v>
      </c>
      <c r="R45" s="80">
        <f>'MOE SSP Summary'!D45</f>
        <v>32799833</v>
      </c>
      <c r="S45" s="80">
        <f t="shared" si="8"/>
        <v>32799833</v>
      </c>
    </row>
    <row r="46" spans="1:19">
      <c r="A46" s="256" t="s">
        <v>51</v>
      </c>
      <c r="B46" s="254">
        <f t="shared" si="1"/>
        <v>33481302</v>
      </c>
      <c r="C46" s="80">
        <f t="shared" si="2"/>
        <v>115056968</v>
      </c>
      <c r="D46" s="255">
        <f t="shared" si="3"/>
        <v>148538270</v>
      </c>
      <c r="E46" s="254">
        <f>'SFAG Summary'!G46</f>
        <v>23506129</v>
      </c>
      <c r="F46" s="80">
        <f>'SFAG Summary'!H46</f>
        <v>62887385</v>
      </c>
      <c r="G46" s="255">
        <f t="shared" si="4"/>
        <v>86393514</v>
      </c>
      <c r="H46" s="254">
        <f>'Contingency Summary'!G46</f>
        <v>8790197</v>
      </c>
      <c r="I46" s="80">
        <f>'Contingency Summary'!H46</f>
        <v>0</v>
      </c>
      <c r="J46" s="255">
        <f t="shared" si="5"/>
        <v>8790197</v>
      </c>
      <c r="K46" s="254">
        <f>'ECF Summary'!G46</f>
        <v>0</v>
      </c>
      <c r="L46" s="80">
        <f>'ECF Summary'!H46</f>
        <v>0</v>
      </c>
      <c r="M46" s="255">
        <f t="shared" si="6"/>
        <v>0</v>
      </c>
      <c r="N46" s="254">
        <f>'MOE in TANF Summary'!C46</f>
        <v>1184976</v>
      </c>
      <c r="O46" s="80">
        <f>'MOE in TANF Summary'!D46</f>
        <v>52169583</v>
      </c>
      <c r="P46" s="255">
        <f t="shared" si="7"/>
        <v>53354559</v>
      </c>
      <c r="Q46" s="254">
        <f>'MOE SSP Summary'!C46</f>
        <v>0</v>
      </c>
      <c r="R46" s="80">
        <f>'MOE SSP Summary'!D46</f>
        <v>0</v>
      </c>
      <c r="S46" s="80">
        <f t="shared" si="8"/>
        <v>0</v>
      </c>
    </row>
    <row r="47" spans="1:19">
      <c r="A47" s="256" t="s">
        <v>52</v>
      </c>
      <c r="B47" s="254">
        <f t="shared" si="1"/>
        <v>19717894</v>
      </c>
      <c r="C47" s="80">
        <f t="shared" si="2"/>
        <v>7614060</v>
      </c>
      <c r="D47" s="255">
        <f t="shared" si="3"/>
        <v>27331954</v>
      </c>
      <c r="E47" s="254">
        <f>'SFAG Summary'!G47</f>
        <v>13434382</v>
      </c>
      <c r="F47" s="80">
        <f>'SFAG Summary'!H47</f>
        <v>5357572</v>
      </c>
      <c r="G47" s="255">
        <f t="shared" si="4"/>
        <v>18791954</v>
      </c>
      <c r="H47" s="254">
        <f>'Contingency Summary'!G47</f>
        <v>0</v>
      </c>
      <c r="I47" s="80">
        <f>'Contingency Summary'!H47</f>
        <v>0</v>
      </c>
      <c r="J47" s="255">
        <f t="shared" si="5"/>
        <v>0</v>
      </c>
      <c r="K47" s="254">
        <f>'ECF Summary'!G47</f>
        <v>0</v>
      </c>
      <c r="L47" s="80">
        <f>'ECF Summary'!H47</f>
        <v>0</v>
      </c>
      <c r="M47" s="255">
        <f t="shared" si="6"/>
        <v>0</v>
      </c>
      <c r="N47" s="254">
        <f>'MOE in TANF Summary'!C47</f>
        <v>6283512</v>
      </c>
      <c r="O47" s="80">
        <f>'MOE in TANF Summary'!D47</f>
        <v>2256488</v>
      </c>
      <c r="P47" s="255">
        <f t="shared" si="7"/>
        <v>8540000</v>
      </c>
      <c r="Q47" s="254">
        <f>'MOE SSP Summary'!C47</f>
        <v>0</v>
      </c>
      <c r="R47" s="80">
        <f>'MOE SSP Summary'!D47</f>
        <v>0</v>
      </c>
      <c r="S47" s="80">
        <f t="shared" si="8"/>
        <v>0</v>
      </c>
    </row>
    <row r="48" spans="1:19">
      <c r="A48" s="256" t="s">
        <v>53</v>
      </c>
      <c r="B48" s="254">
        <f t="shared" si="1"/>
        <v>164510227</v>
      </c>
      <c r="C48" s="80">
        <f t="shared" si="2"/>
        <v>175832052</v>
      </c>
      <c r="D48" s="255">
        <f t="shared" si="3"/>
        <v>340342279</v>
      </c>
      <c r="E48" s="254">
        <f>'SFAG Summary'!G48</f>
        <v>132753433</v>
      </c>
      <c r="F48" s="80">
        <f>'SFAG Summary'!H48</f>
        <v>66757673</v>
      </c>
      <c r="G48" s="255">
        <f t="shared" si="4"/>
        <v>199511106</v>
      </c>
      <c r="H48" s="254">
        <f>'Contingency Summary'!G48</f>
        <v>16840738</v>
      </c>
      <c r="I48" s="80">
        <f>'Contingency Summary'!H48</f>
        <v>0</v>
      </c>
      <c r="J48" s="255">
        <f t="shared" si="5"/>
        <v>16840738</v>
      </c>
      <c r="K48" s="254">
        <f>'ECF Summary'!G48</f>
        <v>0</v>
      </c>
      <c r="L48" s="80">
        <f>'ECF Summary'!H48</f>
        <v>0</v>
      </c>
      <c r="M48" s="255">
        <f t="shared" si="6"/>
        <v>0</v>
      </c>
      <c r="N48" s="254">
        <f>'MOE in TANF Summary'!C48</f>
        <v>14916056</v>
      </c>
      <c r="O48" s="80">
        <f>'MOE in TANF Summary'!D48</f>
        <v>109074379</v>
      </c>
      <c r="P48" s="255">
        <f t="shared" si="7"/>
        <v>123990435</v>
      </c>
      <c r="Q48" s="254">
        <f>'MOE SSP Summary'!C48</f>
        <v>0</v>
      </c>
      <c r="R48" s="80">
        <f>'MOE SSP Summary'!D48</f>
        <v>0</v>
      </c>
      <c r="S48" s="80">
        <f t="shared" si="8"/>
        <v>0</v>
      </c>
    </row>
    <row r="49" spans="1:19">
      <c r="A49" s="256" t="s">
        <v>54</v>
      </c>
      <c r="B49" s="254">
        <f t="shared" si="1"/>
        <v>148593124</v>
      </c>
      <c r="C49" s="80">
        <f t="shared" si="2"/>
        <v>732318221</v>
      </c>
      <c r="D49" s="255">
        <f t="shared" si="3"/>
        <v>880911345</v>
      </c>
      <c r="E49" s="254">
        <f>'SFAG Summary'!G49</f>
        <v>77912368</v>
      </c>
      <c r="F49" s="80">
        <f>'SFAG Summary'!H49</f>
        <v>319933801</v>
      </c>
      <c r="G49" s="255">
        <f t="shared" si="4"/>
        <v>397846169</v>
      </c>
      <c r="H49" s="254">
        <f>'Contingency Summary'!G49</f>
        <v>7773888</v>
      </c>
      <c r="I49" s="80">
        <f>'Contingency Summary'!H49</f>
        <v>34982802</v>
      </c>
      <c r="J49" s="255">
        <f t="shared" si="5"/>
        <v>42756690</v>
      </c>
      <c r="K49" s="254">
        <f>'ECF Summary'!G49</f>
        <v>22000</v>
      </c>
      <c r="L49" s="80">
        <f>'ECF Summary'!H49</f>
        <v>2230139</v>
      </c>
      <c r="M49" s="255">
        <f t="shared" si="6"/>
        <v>2252139</v>
      </c>
      <c r="N49" s="254">
        <f>'MOE in TANF Summary'!C49</f>
        <v>62884868</v>
      </c>
      <c r="O49" s="80">
        <f>'MOE in TANF Summary'!D49</f>
        <v>375171479</v>
      </c>
      <c r="P49" s="255">
        <f t="shared" si="7"/>
        <v>438056347</v>
      </c>
      <c r="Q49" s="254">
        <f>'MOE SSP Summary'!C49</f>
        <v>0</v>
      </c>
      <c r="R49" s="80">
        <f>'MOE SSP Summary'!D49</f>
        <v>0</v>
      </c>
      <c r="S49" s="80">
        <f t="shared" si="8"/>
        <v>0</v>
      </c>
    </row>
    <row r="50" spans="1:19">
      <c r="A50" s="256" t="s">
        <v>55</v>
      </c>
      <c r="B50" s="254">
        <f t="shared" si="1"/>
        <v>31599381</v>
      </c>
      <c r="C50" s="80">
        <f t="shared" si="2"/>
        <v>64823267</v>
      </c>
      <c r="D50" s="255">
        <f t="shared" si="3"/>
        <v>96422648</v>
      </c>
      <c r="E50" s="254">
        <f>'SFAG Summary'!G50</f>
        <v>21781865</v>
      </c>
      <c r="F50" s="80">
        <f>'SFAG Summary'!H50</f>
        <v>40822057</v>
      </c>
      <c r="G50" s="255">
        <f t="shared" si="4"/>
        <v>62603922</v>
      </c>
      <c r="H50" s="254">
        <f>'Contingency Summary'!G50</f>
        <v>0</v>
      </c>
      <c r="I50" s="80">
        <f>'Contingency Summary'!H50</f>
        <v>0</v>
      </c>
      <c r="J50" s="255">
        <f t="shared" si="5"/>
        <v>0</v>
      </c>
      <c r="K50" s="254">
        <f>'ECF Summary'!G50</f>
        <v>6806829</v>
      </c>
      <c r="L50" s="80">
        <f>'ECF Summary'!H50</f>
        <v>2103412</v>
      </c>
      <c r="M50" s="255">
        <f t="shared" si="6"/>
        <v>8910241</v>
      </c>
      <c r="N50" s="254">
        <f>'MOE in TANF Summary'!C50</f>
        <v>3010687</v>
      </c>
      <c r="O50" s="80">
        <f>'MOE in TANF Summary'!D50</f>
        <v>21897798</v>
      </c>
      <c r="P50" s="255">
        <f t="shared" si="7"/>
        <v>24908485</v>
      </c>
      <c r="Q50" s="254">
        <f>'MOE SSP Summary'!C50</f>
        <v>0</v>
      </c>
      <c r="R50" s="80">
        <f>'MOE SSP Summary'!D50</f>
        <v>0</v>
      </c>
      <c r="S50" s="80">
        <f t="shared" si="8"/>
        <v>0</v>
      </c>
    </row>
    <row r="51" spans="1:19">
      <c r="A51" s="256" t="s">
        <v>56</v>
      </c>
      <c r="B51" s="254">
        <f t="shared" si="1"/>
        <v>26267740</v>
      </c>
      <c r="C51" s="80">
        <f t="shared" si="2"/>
        <v>41802163</v>
      </c>
      <c r="D51" s="255">
        <f t="shared" si="3"/>
        <v>68069903</v>
      </c>
      <c r="E51" s="254">
        <f>'SFAG Summary'!G51</f>
        <v>8389138</v>
      </c>
      <c r="F51" s="80">
        <f>'SFAG Summary'!H51</f>
        <v>25004651</v>
      </c>
      <c r="G51" s="255">
        <f t="shared" si="4"/>
        <v>33393789</v>
      </c>
      <c r="H51" s="254">
        <f>'Contingency Summary'!G51</f>
        <v>0</v>
      </c>
      <c r="I51" s="80">
        <f>'Contingency Summary'!H51</f>
        <v>0</v>
      </c>
      <c r="J51" s="255">
        <f t="shared" si="5"/>
        <v>0</v>
      </c>
      <c r="K51" s="254">
        <f>'ECF Summary'!G51</f>
        <v>0</v>
      </c>
      <c r="L51" s="80">
        <f>'ECF Summary'!H51</f>
        <v>0</v>
      </c>
      <c r="M51" s="255">
        <f t="shared" si="6"/>
        <v>0</v>
      </c>
      <c r="N51" s="254">
        <f>'MOE in TANF Summary'!C51</f>
        <v>16642505</v>
      </c>
      <c r="O51" s="80">
        <f>'MOE in TANF Summary'!D51</f>
        <v>4359220</v>
      </c>
      <c r="P51" s="255">
        <f t="shared" si="7"/>
        <v>21001725</v>
      </c>
      <c r="Q51" s="254">
        <f>'MOE SSP Summary'!C51</f>
        <v>1236097</v>
      </c>
      <c r="R51" s="80">
        <f>'MOE SSP Summary'!D51</f>
        <v>12438292</v>
      </c>
      <c r="S51" s="80">
        <f t="shared" si="8"/>
        <v>13674389</v>
      </c>
    </row>
    <row r="52" spans="1:19">
      <c r="A52" s="256" t="s">
        <v>57</v>
      </c>
      <c r="B52" s="254">
        <f t="shared" si="1"/>
        <v>104052002</v>
      </c>
      <c r="C52" s="80">
        <f t="shared" si="2"/>
        <v>168682581</v>
      </c>
      <c r="D52" s="255">
        <f t="shared" si="3"/>
        <v>272734583</v>
      </c>
      <c r="E52" s="254">
        <f>'SFAG Summary'!G52</f>
        <v>46307310</v>
      </c>
      <c r="F52" s="80">
        <f>'SFAG Summary'!H52</f>
        <v>69945052</v>
      </c>
      <c r="G52" s="255">
        <f t="shared" si="4"/>
        <v>116252362</v>
      </c>
      <c r="H52" s="254">
        <f>'Contingency Summary'!G52</f>
        <v>0</v>
      </c>
      <c r="I52" s="80">
        <f>'Contingency Summary'!H52</f>
        <v>0</v>
      </c>
      <c r="J52" s="255">
        <f t="shared" si="5"/>
        <v>0</v>
      </c>
      <c r="K52" s="254">
        <f>'ECF Summary'!G52</f>
        <v>0</v>
      </c>
      <c r="L52" s="80">
        <f>'ECF Summary'!H52</f>
        <v>0</v>
      </c>
      <c r="M52" s="255">
        <f t="shared" si="6"/>
        <v>0</v>
      </c>
      <c r="N52" s="254">
        <f>'MOE in TANF Summary'!C52</f>
        <v>57744692</v>
      </c>
      <c r="O52" s="80">
        <f>'MOE in TANF Summary'!D52</f>
        <v>98737529</v>
      </c>
      <c r="P52" s="255">
        <f t="shared" si="7"/>
        <v>156482221</v>
      </c>
      <c r="Q52" s="254">
        <f>'MOE SSP Summary'!C52</f>
        <v>0</v>
      </c>
      <c r="R52" s="80">
        <f>'MOE SSP Summary'!D52</f>
        <v>0</v>
      </c>
      <c r="S52" s="80">
        <f t="shared" si="8"/>
        <v>0</v>
      </c>
    </row>
    <row r="53" spans="1:19">
      <c r="A53" s="256" t="s">
        <v>58</v>
      </c>
      <c r="B53" s="254">
        <f t="shared" si="1"/>
        <v>242029894</v>
      </c>
      <c r="C53" s="80">
        <f t="shared" si="2"/>
        <v>735712207</v>
      </c>
      <c r="D53" s="255">
        <f t="shared" si="3"/>
        <v>977742101</v>
      </c>
      <c r="E53" s="254">
        <f>'SFAG Summary'!G53</f>
        <v>175715662</v>
      </c>
      <c r="F53" s="80">
        <f>'SFAG Summary'!H53</f>
        <v>123933665</v>
      </c>
      <c r="G53" s="255">
        <f t="shared" si="4"/>
        <v>299649327</v>
      </c>
      <c r="H53" s="254">
        <f>'Contingency Summary'!G53</f>
        <v>33881227</v>
      </c>
      <c r="I53" s="80">
        <f>'Contingency Summary'!H53</f>
        <v>0</v>
      </c>
      <c r="J53" s="255">
        <f t="shared" si="5"/>
        <v>33881227</v>
      </c>
      <c r="K53" s="254">
        <f>'ECF Summary'!G53</f>
        <v>0</v>
      </c>
      <c r="L53" s="80">
        <f>'ECF Summary'!H53</f>
        <v>0</v>
      </c>
      <c r="M53" s="255">
        <f t="shared" si="6"/>
        <v>0</v>
      </c>
      <c r="N53" s="254">
        <f>'MOE in TANF Summary'!C53</f>
        <v>32433005</v>
      </c>
      <c r="O53" s="80">
        <f>'MOE in TANF Summary'!D53</f>
        <v>611778542</v>
      </c>
      <c r="P53" s="255">
        <f t="shared" si="7"/>
        <v>644211547</v>
      </c>
      <c r="Q53" s="254">
        <f>'MOE SSP Summary'!C53</f>
        <v>0</v>
      </c>
      <c r="R53" s="80">
        <f>'MOE SSP Summary'!D53</f>
        <v>0</v>
      </c>
      <c r="S53" s="80">
        <f t="shared" si="8"/>
        <v>0</v>
      </c>
    </row>
    <row r="54" spans="1:19">
      <c r="A54" s="256" t="s">
        <v>59</v>
      </c>
      <c r="B54" s="254">
        <f t="shared" si="1"/>
        <v>75941461</v>
      </c>
      <c r="C54" s="80">
        <f t="shared" si="2"/>
        <v>57652521</v>
      </c>
      <c r="D54" s="255">
        <f t="shared" si="3"/>
        <v>133593982</v>
      </c>
      <c r="E54" s="254">
        <f>'SFAG Summary'!G54</f>
        <v>46661981</v>
      </c>
      <c r="F54" s="80">
        <f>'SFAG Summary'!H54</f>
        <v>52496698</v>
      </c>
      <c r="G54" s="255">
        <f t="shared" si="4"/>
        <v>99158679</v>
      </c>
      <c r="H54" s="254">
        <f>'Contingency Summary'!G54</f>
        <v>0</v>
      </c>
      <c r="I54" s="80">
        <f>'Contingency Summary'!H54</f>
        <v>0</v>
      </c>
      <c r="J54" s="255">
        <f t="shared" si="5"/>
        <v>0</v>
      </c>
      <c r="K54" s="254">
        <f>'ECF Summary'!G54</f>
        <v>0</v>
      </c>
      <c r="L54" s="80">
        <f>'ECF Summary'!H54</f>
        <v>-11143</v>
      </c>
      <c r="M54" s="255">
        <f t="shared" si="6"/>
        <v>-11143</v>
      </c>
      <c r="N54" s="254">
        <f>'MOE in TANF Summary'!C54</f>
        <v>29279480</v>
      </c>
      <c r="O54" s="80">
        <f>'MOE in TANF Summary'!D54</f>
        <v>5166966</v>
      </c>
      <c r="P54" s="255">
        <f t="shared" si="7"/>
        <v>34446446</v>
      </c>
      <c r="Q54" s="254">
        <f>'MOE SSP Summary'!C54</f>
        <v>0</v>
      </c>
      <c r="R54" s="80">
        <f>'MOE SSP Summary'!D54</f>
        <v>0</v>
      </c>
      <c r="S54" s="80">
        <f t="shared" si="8"/>
        <v>0</v>
      </c>
    </row>
    <row r="55" spans="1:19">
      <c r="A55" s="256" t="s">
        <v>60</v>
      </c>
      <c r="B55" s="254">
        <f t="shared" si="1"/>
        <v>137165025</v>
      </c>
      <c r="C55" s="80">
        <f t="shared" si="2"/>
        <v>387877827</v>
      </c>
      <c r="D55" s="255">
        <f t="shared" si="3"/>
        <v>525042852</v>
      </c>
      <c r="E55" s="254">
        <f>'SFAG Summary'!G55</f>
        <v>41799610</v>
      </c>
      <c r="F55" s="80">
        <f>'SFAG Summary'!H55</f>
        <v>194377674</v>
      </c>
      <c r="G55" s="255">
        <f t="shared" si="4"/>
        <v>236177284</v>
      </c>
      <c r="H55" s="254">
        <f>'Contingency Summary'!G55</f>
        <v>27655194</v>
      </c>
      <c r="I55" s="80">
        <f>'Contingency Summary'!H55</f>
        <v>0</v>
      </c>
      <c r="J55" s="255">
        <f t="shared" si="5"/>
        <v>27655194</v>
      </c>
      <c r="K55" s="254">
        <f>'ECF Summary'!G55</f>
        <v>0</v>
      </c>
      <c r="L55" s="80">
        <f>'ECF Summary'!H55</f>
        <v>7198335</v>
      </c>
      <c r="M55" s="255">
        <f t="shared" si="6"/>
        <v>7198335</v>
      </c>
      <c r="N55" s="254">
        <f>'MOE in TANF Summary'!C55</f>
        <v>67710221</v>
      </c>
      <c r="O55" s="80">
        <f>'MOE in TANF Summary'!D55</f>
        <v>186301818</v>
      </c>
      <c r="P55" s="255">
        <f t="shared" si="7"/>
        <v>254012039</v>
      </c>
      <c r="Q55" s="254">
        <f>'MOE SSP Summary'!C55</f>
        <v>0</v>
      </c>
      <c r="R55" s="80">
        <f>'MOE SSP Summary'!D55</f>
        <v>0</v>
      </c>
      <c r="S55" s="80">
        <f t="shared" si="8"/>
        <v>0</v>
      </c>
    </row>
    <row r="56" spans="1:19">
      <c r="A56" s="256" t="s">
        <v>61</v>
      </c>
      <c r="B56" s="254">
        <f t="shared" si="1"/>
        <v>10216452</v>
      </c>
      <c r="C56" s="80">
        <f t="shared" si="2"/>
        <v>19306726</v>
      </c>
      <c r="D56" s="255">
        <f t="shared" si="3"/>
        <v>29523178</v>
      </c>
      <c r="E56" s="254">
        <f>'SFAG Summary'!G56</f>
        <v>2221277</v>
      </c>
      <c r="F56" s="80">
        <f>'SFAG Summary'!H56</f>
        <v>17373247</v>
      </c>
      <c r="G56" s="255">
        <f t="shared" si="4"/>
        <v>19594524</v>
      </c>
      <c r="H56" s="254">
        <f>'Contingency Summary'!G56</f>
        <v>0</v>
      </c>
      <c r="I56" s="80">
        <f>'Contingency Summary'!H56</f>
        <v>0</v>
      </c>
      <c r="J56" s="255">
        <f t="shared" si="5"/>
        <v>0</v>
      </c>
      <c r="K56" s="254">
        <f>'ECF Summary'!G56</f>
        <v>0</v>
      </c>
      <c r="L56" s="80">
        <f>'ECF Summary'!H56</f>
        <v>0</v>
      </c>
      <c r="M56" s="255">
        <f t="shared" si="6"/>
        <v>0</v>
      </c>
      <c r="N56" s="254">
        <f>'MOE in TANF Summary'!C56</f>
        <v>7995175</v>
      </c>
      <c r="O56" s="80">
        <f>'MOE in TANF Summary'!D56</f>
        <v>1933479</v>
      </c>
      <c r="P56" s="255">
        <f t="shared" si="7"/>
        <v>9928654</v>
      </c>
      <c r="Q56" s="254">
        <f>'MOE SSP Summary'!C56</f>
        <v>0</v>
      </c>
      <c r="R56" s="80">
        <f>'MOE SSP Summary'!D56</f>
        <v>0</v>
      </c>
      <c r="S56" s="80">
        <f t="shared" si="8"/>
        <v>0</v>
      </c>
    </row>
  </sheetData>
  <mergeCells count="7">
    <mergeCell ref="A1:S1"/>
    <mergeCell ref="B2:D2"/>
    <mergeCell ref="E2:G2"/>
    <mergeCell ref="H2:J2"/>
    <mergeCell ref="K2:M2"/>
    <mergeCell ref="N2:P2"/>
    <mergeCell ref="Q2:S2"/>
  </mergeCells>
  <pageMargins left="0.7" right="0.7" top="0.75" bottom="0.75" header="0.3" footer="0.3"/>
  <pageSetup scale="37" orientation="landscape" r:id="rId1"/>
</worksheet>
</file>

<file path=xl/worksheets/sheet8.xml><?xml version="1.0" encoding="utf-8"?>
<worksheet xmlns="http://schemas.openxmlformats.org/spreadsheetml/2006/main" xmlns:r="http://schemas.openxmlformats.org/officeDocument/2006/relationships">
  <sheetPr codeName="Sheet40">
    <pageSetUpPr fitToPage="1"/>
  </sheetPr>
  <dimension ref="A1:M61"/>
  <sheetViews>
    <sheetView topLeftCell="A34" zoomScaleNormal="100" workbookViewId="0">
      <selection activeCell="E9" sqref="E9"/>
    </sheetView>
  </sheetViews>
  <sheetFormatPr defaultRowHeight="15"/>
  <cols>
    <col min="1" max="1" width="21" customWidth="1"/>
    <col min="2" max="3" width="18.42578125" customWidth="1"/>
    <col min="4" max="4" width="16.85546875" customWidth="1"/>
    <col min="5" max="5" width="20.28515625" customWidth="1"/>
    <col min="6" max="6" width="20.140625" customWidth="1"/>
    <col min="7" max="10" width="18.42578125" customWidth="1"/>
    <col min="12" max="12" width="13.140625" customWidth="1"/>
    <col min="13" max="13" width="14.85546875" bestFit="1" customWidth="1"/>
  </cols>
  <sheetData>
    <row r="1" spans="1:13" ht="26.25" customHeight="1">
      <c r="A1" s="538" t="s">
        <v>201</v>
      </c>
      <c r="B1" s="539"/>
      <c r="C1" s="539"/>
      <c r="D1" s="539"/>
      <c r="E1" s="539"/>
      <c r="F1" s="539"/>
      <c r="G1" s="539"/>
      <c r="H1" s="539"/>
      <c r="I1" s="539"/>
      <c r="J1" s="539"/>
    </row>
    <row r="2" spans="1:13" ht="42" customHeight="1">
      <c r="A2" s="41"/>
      <c r="B2" s="376"/>
      <c r="C2" s="377"/>
      <c r="D2" s="67"/>
      <c r="E2" s="540" t="s">
        <v>307</v>
      </c>
      <c r="F2" s="541"/>
      <c r="G2" s="378"/>
      <c r="H2" s="43"/>
      <c r="I2" s="40"/>
      <c r="J2" s="40"/>
    </row>
    <row r="3" spans="1:13" ht="30.75" customHeight="1">
      <c r="A3" s="40" t="s">
        <v>10</v>
      </c>
      <c r="B3" s="417" t="s">
        <v>239</v>
      </c>
      <c r="C3" s="216" t="s">
        <v>102</v>
      </c>
      <c r="D3" s="252" t="s">
        <v>164</v>
      </c>
      <c r="E3" s="542" t="s">
        <v>92</v>
      </c>
      <c r="F3" s="545" t="s">
        <v>93</v>
      </c>
      <c r="G3" s="379" t="s">
        <v>165</v>
      </c>
      <c r="H3" s="43" t="s">
        <v>309</v>
      </c>
      <c r="I3" s="440" t="s">
        <v>94</v>
      </c>
      <c r="J3" s="440" t="s">
        <v>95</v>
      </c>
    </row>
    <row r="4" spans="1:13" ht="60" customHeight="1">
      <c r="A4" s="40"/>
      <c r="B4" s="469" t="s">
        <v>297</v>
      </c>
      <c r="C4" s="439" t="s">
        <v>300</v>
      </c>
      <c r="D4" s="380" t="s">
        <v>292</v>
      </c>
      <c r="E4" s="543"/>
      <c r="F4" s="546"/>
      <c r="G4" s="381" t="s">
        <v>166</v>
      </c>
      <c r="H4" s="44" t="s">
        <v>181</v>
      </c>
      <c r="I4" s="382"/>
      <c r="J4" s="382"/>
    </row>
    <row r="5" spans="1:13">
      <c r="A5" s="73" t="s">
        <v>77</v>
      </c>
      <c r="B5" s="80">
        <f>'SFAG Summary'!B5+'Contingency Summary'!B5+'ECF Summary'!B5</f>
        <v>16753416889</v>
      </c>
      <c r="C5" s="80">
        <f>'SFAG Summary'!C5+'ECF Summary'!C5</f>
        <v>2950492140</v>
      </c>
      <c r="D5" s="255">
        <f>B5+C5</f>
        <v>19703909029</v>
      </c>
      <c r="E5" s="219">
        <f>'SFAG Summary'!E5</f>
        <v>1358138957</v>
      </c>
      <c r="F5" s="255">
        <f>'SFAG Summary'!F5</f>
        <v>1132658499</v>
      </c>
      <c r="G5" s="383">
        <f>D5-(E5+F5)</f>
        <v>17213111573</v>
      </c>
      <c r="H5" s="80">
        <f>'Total Federal Expenditures'!B5</f>
        <v>14119778222</v>
      </c>
      <c r="I5" s="80">
        <f>'SFAG Summary'!K5+'ECF Summary'!J5+'Contingency Summary'!J5</f>
        <v>1409121118</v>
      </c>
      <c r="J5" s="80">
        <f>'SFAG Summary'!L5+'ECF Summary'!K5</f>
        <v>1684212233</v>
      </c>
      <c r="L5" s="90"/>
      <c r="M5" s="90">
        <f>(G5-H5)-(I5+J5)</f>
        <v>0</v>
      </c>
    </row>
    <row r="6" spans="1:13">
      <c r="A6" s="79" t="s">
        <v>11</v>
      </c>
      <c r="B6" s="80">
        <f>'SFAG Summary'!B6+'Contingency Summary'!B6+'ECF Summary'!B6</f>
        <v>93315207</v>
      </c>
      <c r="C6" s="80">
        <f>'SFAG Summary'!C6+'ECF Summary'!C6</f>
        <v>6499213</v>
      </c>
      <c r="D6" s="255">
        <f t="shared" ref="D6:D56" si="0">B6+C6</f>
        <v>99814420</v>
      </c>
      <c r="E6" s="219">
        <f>'SFAG Summary'!E6</f>
        <v>0</v>
      </c>
      <c r="F6" s="255">
        <f>'SFAG Summary'!F6</f>
        <v>2500000</v>
      </c>
      <c r="G6" s="383">
        <f t="shared" ref="G6:G56" si="1">D6-(E6+F6)</f>
        <v>97314420</v>
      </c>
      <c r="H6" s="80">
        <f>'Total Federal Expenditures'!B6</f>
        <v>88157376</v>
      </c>
      <c r="I6" s="80">
        <f>'SFAG Summary'!K6+'ECF Summary'!J6</f>
        <v>3467977</v>
      </c>
      <c r="J6" s="80">
        <f>'SFAG Summary'!L6+'ECF Summary'!K6</f>
        <v>5689067</v>
      </c>
      <c r="L6" s="90"/>
    </row>
    <row r="7" spans="1:13">
      <c r="A7" s="79" t="s">
        <v>12</v>
      </c>
      <c r="B7" s="80">
        <f>'SFAG Summary'!B7+'Contingency Summary'!B7+'ECF Summary'!B7</f>
        <v>45260334</v>
      </c>
      <c r="C7" s="80">
        <f>'SFAG Summary'!C7+'ECF Summary'!C7</f>
        <v>78107899</v>
      </c>
      <c r="D7" s="255">
        <f t="shared" si="0"/>
        <v>123368233</v>
      </c>
      <c r="E7" s="219">
        <f>'SFAG Summary'!E7</f>
        <v>9052100</v>
      </c>
      <c r="F7" s="255">
        <f>'SFAG Summary'!F7</f>
        <v>4526000</v>
      </c>
      <c r="G7" s="383">
        <f t="shared" si="1"/>
        <v>109790133</v>
      </c>
      <c r="H7" s="80">
        <f>'Total Federal Expenditures'!B7</f>
        <v>34318633</v>
      </c>
      <c r="I7" s="80">
        <f>'SFAG Summary'!K7+'ECF Summary'!J7</f>
        <v>0</v>
      </c>
      <c r="J7" s="80">
        <f>'SFAG Summary'!L7+'ECF Summary'!K7</f>
        <v>75471500</v>
      </c>
      <c r="L7" s="90"/>
    </row>
    <row r="8" spans="1:13">
      <c r="A8" s="79" t="s">
        <v>13</v>
      </c>
      <c r="B8" s="80">
        <f>'SFAG Summary'!B8+'Contingency Summary'!B8+'ECF Summary'!B8</f>
        <v>221965203</v>
      </c>
      <c r="C8" s="80">
        <f>'SFAG Summary'!C8+'ECF Summary'!C8</f>
        <v>25184598</v>
      </c>
      <c r="D8" s="255">
        <f t="shared" si="0"/>
        <v>247149801</v>
      </c>
      <c r="E8" s="219">
        <f>'SFAG Summary'!E8</f>
        <v>0</v>
      </c>
      <c r="F8" s="255">
        <f>'SFAG Summary'!F8</f>
        <v>20014130</v>
      </c>
      <c r="G8" s="383">
        <f t="shared" si="1"/>
        <v>227135671</v>
      </c>
      <c r="H8" s="80">
        <f>'Total Federal Expenditures'!B8</f>
        <v>202381925</v>
      </c>
      <c r="I8" s="80">
        <f>'SFAG Summary'!K8+'ECF Summary'!J8</f>
        <v>0</v>
      </c>
      <c r="J8" s="80">
        <f>'SFAG Summary'!L8+'ECF Summary'!K8</f>
        <v>24753746</v>
      </c>
      <c r="L8" s="90"/>
    </row>
    <row r="9" spans="1:13">
      <c r="A9" s="79" t="s">
        <v>14</v>
      </c>
      <c r="B9" s="80">
        <f>'SFAG Summary'!B9+'Contingency Summary'!B9+'ECF Summary'!B9</f>
        <v>61721391</v>
      </c>
      <c r="C9" s="80">
        <f>'SFAG Summary'!C9+'ECF Summary'!C9</f>
        <v>57030667</v>
      </c>
      <c r="D9" s="255">
        <f t="shared" si="0"/>
        <v>118752058</v>
      </c>
      <c r="E9" s="219">
        <f>'SFAG Summary'!E9</f>
        <v>0</v>
      </c>
      <c r="F9" s="255">
        <f>'SFAG Summary'!F9</f>
        <v>0</v>
      </c>
      <c r="G9" s="383">
        <f t="shared" si="1"/>
        <v>118752058</v>
      </c>
      <c r="H9" s="80">
        <f>'Total Federal Expenditures'!B9</f>
        <v>76645438</v>
      </c>
      <c r="I9" s="80">
        <f>'SFAG Summary'!K9+'ECF Summary'!J9</f>
        <v>0</v>
      </c>
      <c r="J9" s="80">
        <f>'SFAG Summary'!L9+'ECF Summary'!K9</f>
        <v>42106620</v>
      </c>
      <c r="L9" s="90"/>
    </row>
    <row r="10" spans="1:13">
      <c r="A10" s="79" t="s">
        <v>15</v>
      </c>
      <c r="B10" s="80">
        <f>'SFAG Summary'!B10+'Contingency Summary'!B10+'ECF Summary'!B10</f>
        <v>3624596645</v>
      </c>
      <c r="C10" s="80">
        <f>'SFAG Summary'!C10+'ECF Summary'!C10</f>
        <v>99182558</v>
      </c>
      <c r="D10" s="255">
        <f t="shared" si="0"/>
        <v>3723779203</v>
      </c>
      <c r="E10" s="219">
        <f>'SFAG Summary'!E10</f>
        <v>0</v>
      </c>
      <c r="F10" s="255">
        <f>'SFAG Summary'!F10</f>
        <v>367284323</v>
      </c>
      <c r="G10" s="383">
        <f t="shared" si="1"/>
        <v>3356494880</v>
      </c>
      <c r="H10" s="80">
        <f>'Total Federal Expenditures'!B10</f>
        <v>3215337481</v>
      </c>
      <c r="I10" s="80">
        <f>'SFAG Summary'!K10+'ECF Summary'!J10</f>
        <v>141146982</v>
      </c>
      <c r="J10" s="80">
        <f>'SFAG Summary'!L10+'ECF Summary'!K10</f>
        <v>10417</v>
      </c>
      <c r="L10" s="90"/>
    </row>
    <row r="11" spans="1:13">
      <c r="A11" s="79" t="s">
        <v>16</v>
      </c>
      <c r="B11" s="80">
        <f>'SFAG Summary'!B11+'Contingency Summary'!B11+'ECF Summary'!B11</f>
        <v>148020190</v>
      </c>
      <c r="C11" s="80">
        <f>'SFAG Summary'!C11+'ECF Summary'!C11</f>
        <v>5600024</v>
      </c>
      <c r="D11" s="255">
        <f t="shared" si="0"/>
        <v>153620214</v>
      </c>
      <c r="E11" s="219">
        <f>'SFAG Summary'!E11</f>
        <v>-30901096</v>
      </c>
      <c r="F11" s="255">
        <f>'SFAG Summary'!F11</f>
        <v>-9803265</v>
      </c>
      <c r="G11" s="383">
        <f t="shared" si="1"/>
        <v>194324575</v>
      </c>
      <c r="H11" s="80">
        <f>'Total Federal Expenditures'!B11</f>
        <v>176740136</v>
      </c>
      <c r="I11" s="80">
        <f>'SFAG Summary'!K11+'ECF Summary'!J11</f>
        <v>0</v>
      </c>
      <c r="J11" s="80">
        <f>'SFAG Summary'!L11+'ECF Summary'!K11</f>
        <v>17584439</v>
      </c>
      <c r="L11" s="90"/>
    </row>
    <row r="12" spans="1:13">
      <c r="A12" s="79" t="s">
        <v>17</v>
      </c>
      <c r="B12" s="80">
        <f>'SFAG Summary'!B12+'Contingency Summary'!B12+'ECF Summary'!B12</f>
        <v>266788107</v>
      </c>
      <c r="C12" s="80">
        <f>'SFAG Summary'!C12+'ECF Summary'!C12</f>
        <v>7274130</v>
      </c>
      <c r="D12" s="255">
        <f t="shared" si="0"/>
        <v>274062237</v>
      </c>
      <c r="E12" s="219">
        <f>'SFAG Summary'!E12</f>
        <v>0</v>
      </c>
      <c r="F12" s="255">
        <f>'SFAG Summary'!F12</f>
        <v>26678810</v>
      </c>
      <c r="G12" s="383">
        <f t="shared" si="1"/>
        <v>247383427</v>
      </c>
      <c r="H12" s="80">
        <f>'Total Federal Expenditures'!B12</f>
        <v>241122256</v>
      </c>
      <c r="I12" s="80">
        <f>'SFAG Summary'!K12+'ECF Summary'!J12</f>
        <v>0</v>
      </c>
      <c r="J12" s="80">
        <f>'SFAG Summary'!L12+'ECF Summary'!K12</f>
        <v>6261171</v>
      </c>
      <c r="L12" s="90"/>
    </row>
    <row r="13" spans="1:13">
      <c r="A13" s="79" t="s">
        <v>18</v>
      </c>
      <c r="B13" s="80">
        <f>'SFAG Summary'!B13+'Contingency Summary'!B13+'ECF Summary'!B13</f>
        <v>32290981</v>
      </c>
      <c r="C13" s="80">
        <f>'SFAG Summary'!C13+'ECF Summary'!C13</f>
        <v>5678627</v>
      </c>
      <c r="D13" s="255">
        <f t="shared" si="0"/>
        <v>37969608</v>
      </c>
      <c r="E13" s="219">
        <f>'SFAG Summary'!E13</f>
        <v>0</v>
      </c>
      <c r="F13" s="255">
        <f>'SFAG Summary'!F13</f>
        <v>0</v>
      </c>
      <c r="G13" s="383">
        <f t="shared" si="1"/>
        <v>37969608</v>
      </c>
      <c r="H13" s="80">
        <f>'Total Federal Expenditures'!B13</f>
        <v>28393615</v>
      </c>
      <c r="I13" s="80">
        <f>'SFAG Summary'!K13+'ECF Summary'!J13</f>
        <v>3897366</v>
      </c>
      <c r="J13" s="80">
        <f>'SFAG Summary'!L13+'ECF Summary'!K13</f>
        <v>5678627</v>
      </c>
      <c r="L13" s="90"/>
    </row>
    <row r="14" spans="1:13">
      <c r="A14" s="79" t="s">
        <v>19</v>
      </c>
      <c r="B14" s="80">
        <f>'SFAG Summary'!B14+'Contingency Summary'!B14+'ECF Summary'!B14</f>
        <v>100753017</v>
      </c>
      <c r="C14" s="80">
        <f>'SFAG Summary'!C14+'ECF Summary'!C14</f>
        <v>46347643</v>
      </c>
      <c r="D14" s="255">
        <f t="shared" si="0"/>
        <v>147100660</v>
      </c>
      <c r="E14" s="219">
        <f>'SFAG Summary'!E14</f>
        <v>0</v>
      </c>
      <c r="F14" s="255">
        <f>'SFAG Summary'!F14</f>
        <v>3935917</v>
      </c>
      <c r="G14" s="383">
        <f t="shared" si="1"/>
        <v>143164743</v>
      </c>
      <c r="H14" s="80">
        <f>'Total Federal Expenditures'!B14</f>
        <v>73950439</v>
      </c>
      <c r="I14" s="80">
        <f>'SFAG Summary'!K14+'ECF Summary'!J14</f>
        <v>9469802</v>
      </c>
      <c r="J14" s="80">
        <f>'SFAG Summary'!L14+'ECF Summary'!K14</f>
        <v>59744502</v>
      </c>
      <c r="L14" s="90"/>
    </row>
    <row r="15" spans="1:13">
      <c r="A15" s="79" t="s">
        <v>20</v>
      </c>
      <c r="B15" s="80">
        <f>'SFAG Summary'!B15+'Contingency Summary'!B15+'ECF Summary'!B15</f>
        <v>562340120</v>
      </c>
      <c r="C15" s="80">
        <f>'SFAG Summary'!C15+'ECF Summary'!C15</f>
        <v>134510766</v>
      </c>
      <c r="D15" s="255">
        <f t="shared" si="0"/>
        <v>696850886</v>
      </c>
      <c r="E15" s="219">
        <f>'SFAG Summary'!E15</f>
        <v>105948598</v>
      </c>
      <c r="F15" s="255">
        <f>'SFAG Summary'!F15</f>
        <v>56031764</v>
      </c>
      <c r="G15" s="383">
        <f t="shared" si="1"/>
        <v>534870524</v>
      </c>
      <c r="H15" s="80">
        <f>'Total Federal Expenditures'!B15</f>
        <v>398292553</v>
      </c>
      <c r="I15" s="80">
        <f>'SFAG Summary'!K15+'ECF Summary'!J15</f>
        <v>49111149</v>
      </c>
      <c r="J15" s="80">
        <f>'SFAG Summary'!L15+'ECF Summary'!K15</f>
        <v>87466822</v>
      </c>
      <c r="L15" s="90"/>
    </row>
    <row r="16" spans="1:13">
      <c r="A16" s="79" t="s">
        <v>21</v>
      </c>
      <c r="B16" s="80">
        <f>'SFAG Summary'!B16+'Contingency Summary'!B16+'ECF Summary'!B16</f>
        <v>330741739</v>
      </c>
      <c r="C16" s="80">
        <f>'SFAG Summary'!C16+'ECF Summary'!C16</f>
        <v>107610043</v>
      </c>
      <c r="D16" s="255">
        <f t="shared" si="0"/>
        <v>438351782</v>
      </c>
      <c r="E16" s="219">
        <f>'SFAG Summary'!E16</f>
        <v>0</v>
      </c>
      <c r="F16" s="255">
        <f>'SFAG Summary'!F16</f>
        <v>0</v>
      </c>
      <c r="G16" s="383">
        <f t="shared" si="1"/>
        <v>438351782</v>
      </c>
      <c r="H16" s="80">
        <f>'Total Federal Expenditures'!B16</f>
        <v>349310900</v>
      </c>
      <c r="I16" s="80">
        <f>'SFAG Summary'!K16+'ECF Summary'!J16</f>
        <v>34984544</v>
      </c>
      <c r="J16" s="80">
        <f>'SFAG Summary'!L16+'ECF Summary'!K16</f>
        <v>54056338</v>
      </c>
      <c r="L16" s="90"/>
    </row>
    <row r="17" spans="1:12">
      <c r="A17" s="79" t="s">
        <v>22</v>
      </c>
      <c r="B17" s="80">
        <f>'SFAG Summary'!B17+'Contingency Summary'!B17+'ECF Summary'!B17</f>
        <v>107601512</v>
      </c>
      <c r="C17" s="80">
        <f>'SFAG Summary'!C17+'ECF Summary'!C17</f>
        <v>18591704</v>
      </c>
      <c r="D17" s="255">
        <f t="shared" si="0"/>
        <v>126193216</v>
      </c>
      <c r="E17" s="219">
        <f>'SFAG Summary'!E17</f>
        <v>15000000</v>
      </c>
      <c r="F17" s="255">
        <f>'SFAG Summary'!F17</f>
        <v>9890000</v>
      </c>
      <c r="G17" s="383">
        <f t="shared" si="1"/>
        <v>101303216</v>
      </c>
      <c r="H17" s="80">
        <f>'Total Federal Expenditures'!B17</f>
        <v>59275202</v>
      </c>
      <c r="I17" s="80">
        <f>'SFAG Summary'!K17+'ECF Summary'!J17</f>
        <v>13224444</v>
      </c>
      <c r="J17" s="80">
        <f>'SFAG Summary'!L17+'ECF Summary'!K17</f>
        <v>28803570</v>
      </c>
      <c r="L17" s="90"/>
    </row>
    <row r="18" spans="1:12">
      <c r="A18" s="79" t="s">
        <v>23</v>
      </c>
      <c r="B18" s="80">
        <f>'SFAG Summary'!B18+'Contingency Summary'!B18+'ECF Summary'!B18</f>
        <v>30412562</v>
      </c>
      <c r="C18" s="80">
        <f>'SFAG Summary'!C18+'ECF Summary'!C18</f>
        <v>30813259</v>
      </c>
      <c r="D18" s="255">
        <f t="shared" si="0"/>
        <v>61225821</v>
      </c>
      <c r="E18" s="219">
        <f>'SFAG Summary'!E18</f>
        <v>7831200</v>
      </c>
      <c r="F18" s="255">
        <f>'SFAG Summary'!F18</f>
        <v>1292533</v>
      </c>
      <c r="G18" s="383">
        <f t="shared" si="1"/>
        <v>52102088</v>
      </c>
      <c r="H18" s="80">
        <f>'Total Federal Expenditures'!B18</f>
        <v>20703376</v>
      </c>
      <c r="I18" s="80">
        <f>'SFAG Summary'!K18+'ECF Summary'!J18</f>
        <v>31398712</v>
      </c>
      <c r="J18" s="80">
        <f>'SFAG Summary'!L18+'ECF Summary'!K18</f>
        <v>0</v>
      </c>
      <c r="L18" s="90"/>
    </row>
    <row r="19" spans="1:12">
      <c r="A19" s="79" t="s">
        <v>24</v>
      </c>
      <c r="B19" s="80">
        <f>'SFAG Summary'!B19+'Contingency Summary'!B19+'ECF Summary'!B19</f>
        <v>585056960</v>
      </c>
      <c r="C19" s="80">
        <f>'SFAG Summary'!C19+'ECF Summary'!C19</f>
        <v>57877644</v>
      </c>
      <c r="D19" s="255">
        <f t="shared" si="0"/>
        <v>642934604</v>
      </c>
      <c r="E19" s="219">
        <f>'SFAG Summary'!E19</f>
        <v>0</v>
      </c>
      <c r="F19" s="255">
        <f>'SFAG Summary'!F19</f>
        <v>1200000</v>
      </c>
      <c r="G19" s="383">
        <f t="shared" si="1"/>
        <v>641734604</v>
      </c>
      <c r="H19" s="80">
        <f>'Total Federal Expenditures'!B19</f>
        <v>584405859</v>
      </c>
      <c r="I19" s="80">
        <f>'SFAG Summary'!K19+'ECF Summary'!J19</f>
        <v>0</v>
      </c>
      <c r="J19" s="80">
        <f>'SFAG Summary'!L19+'ECF Summary'!K19</f>
        <v>57328745</v>
      </c>
      <c r="L19" s="90"/>
    </row>
    <row r="20" spans="1:12">
      <c r="A20" s="79" t="s">
        <v>25</v>
      </c>
      <c r="B20" s="80">
        <f>'SFAG Summary'!B20+'Contingency Summary'!B20+'ECF Summary'!B20</f>
        <v>206799109</v>
      </c>
      <c r="C20" s="80">
        <f>'SFAG Summary'!C20+'ECF Summary'!C20</f>
        <v>130438970</v>
      </c>
      <c r="D20" s="255">
        <f t="shared" si="0"/>
        <v>337238079</v>
      </c>
      <c r="E20" s="219">
        <f>'SFAG Summary'!E20</f>
        <v>23328799</v>
      </c>
      <c r="F20" s="255">
        <f>'SFAG Summary'!F20</f>
        <v>2000000</v>
      </c>
      <c r="G20" s="383">
        <f t="shared" si="1"/>
        <v>311909280</v>
      </c>
      <c r="H20" s="80">
        <f>'Total Federal Expenditures'!B20</f>
        <v>101225425</v>
      </c>
      <c r="I20" s="80">
        <f>'SFAG Summary'!K20+'ECF Summary'!J20</f>
        <v>189018668</v>
      </c>
      <c r="J20" s="80">
        <f>'SFAG Summary'!L20+'ECF Summary'!K20</f>
        <v>21665187</v>
      </c>
      <c r="L20" s="90"/>
    </row>
    <row r="21" spans="1:12">
      <c r="A21" s="79" t="s">
        <v>26</v>
      </c>
      <c r="B21" s="80">
        <f>'SFAG Summary'!B21+'Contingency Summary'!B21+'ECF Summary'!B21</f>
        <v>131030394</v>
      </c>
      <c r="C21" s="80">
        <f>'SFAG Summary'!C21+'ECF Summary'!C21</f>
        <v>8773795</v>
      </c>
      <c r="D21" s="255">
        <f t="shared" si="0"/>
        <v>139804189</v>
      </c>
      <c r="E21" s="219">
        <f>'SFAG Summary'!E21</f>
        <v>22732687</v>
      </c>
      <c r="F21" s="255">
        <f>'SFAG Summary'!F21</f>
        <v>12962008</v>
      </c>
      <c r="G21" s="383">
        <f t="shared" si="1"/>
        <v>104109494</v>
      </c>
      <c r="H21" s="80">
        <f>'Total Federal Expenditures'!B21</f>
        <v>91569569</v>
      </c>
      <c r="I21" s="80">
        <f>'SFAG Summary'!K21+'ECF Summary'!J21</f>
        <v>3851464</v>
      </c>
      <c r="J21" s="80">
        <f>'SFAG Summary'!L21+'ECF Summary'!K21</f>
        <v>8688461</v>
      </c>
      <c r="L21" s="90"/>
    </row>
    <row r="22" spans="1:12">
      <c r="A22" s="79" t="s">
        <v>27</v>
      </c>
      <c r="B22" s="80">
        <f>'SFAG Summary'!B22+'Contingency Summary'!B22+'ECF Summary'!B22</f>
        <v>101931061</v>
      </c>
      <c r="C22" s="80">
        <f>'SFAG Summary'!C22+'ECF Summary'!C22</f>
        <v>22537159</v>
      </c>
      <c r="D22" s="255">
        <f t="shared" si="0"/>
        <v>124468220</v>
      </c>
      <c r="E22" s="219">
        <f>'SFAG Summary'!E22</f>
        <v>13710977</v>
      </c>
      <c r="F22" s="255">
        <f>'SFAG Summary'!F22</f>
        <v>10193106</v>
      </c>
      <c r="G22" s="383">
        <f t="shared" si="1"/>
        <v>100564137</v>
      </c>
      <c r="H22" s="80">
        <f>'Total Federal Expenditures'!B22</f>
        <v>61529929</v>
      </c>
      <c r="I22" s="80">
        <f>'SFAG Summary'!K22+'ECF Summary'!J22</f>
        <v>0</v>
      </c>
      <c r="J22" s="80">
        <f>'SFAG Summary'!L22+'ECF Summary'!K22</f>
        <v>39034208</v>
      </c>
      <c r="L22" s="90"/>
    </row>
    <row r="23" spans="1:12">
      <c r="A23" s="79" t="s">
        <v>28</v>
      </c>
      <c r="B23" s="80">
        <f>'SFAG Summary'!B23+'Contingency Summary'!B23+'ECF Summary'!B23</f>
        <v>181287669</v>
      </c>
      <c r="C23" s="80">
        <f>'SFAG Summary'!C23+'ECF Summary'!C23</f>
        <v>42624865</v>
      </c>
      <c r="D23" s="255">
        <f t="shared" si="0"/>
        <v>223912534</v>
      </c>
      <c r="E23" s="219">
        <f>'SFAG Summary'!E23</f>
        <v>47789725</v>
      </c>
      <c r="F23" s="255">
        <f>'SFAG Summary'!F23</f>
        <v>0</v>
      </c>
      <c r="G23" s="383">
        <f t="shared" si="1"/>
        <v>176122809</v>
      </c>
      <c r="H23" s="80">
        <f>'Total Federal Expenditures'!B23</f>
        <v>166487456</v>
      </c>
      <c r="I23" s="80">
        <f>'SFAG Summary'!K23+'ECF Summary'!J23</f>
        <v>1915200</v>
      </c>
      <c r="J23" s="80">
        <f>'SFAG Summary'!L23+'ECF Summary'!K23</f>
        <v>7720153</v>
      </c>
      <c r="L23" s="90"/>
    </row>
    <row r="24" spans="1:12">
      <c r="A24" s="79" t="s">
        <v>29</v>
      </c>
      <c r="B24" s="80">
        <f>'SFAG Summary'!B24+'Contingency Summary'!B24+'ECF Summary'!B24</f>
        <v>145725780</v>
      </c>
      <c r="C24" s="80">
        <f>'SFAG Summary'!C24+'ECF Summary'!C24</f>
        <v>39602871</v>
      </c>
      <c r="D24" s="255">
        <f t="shared" si="0"/>
        <v>185328651</v>
      </c>
      <c r="E24" s="219">
        <f>'SFAG Summary'!E24</f>
        <v>0</v>
      </c>
      <c r="F24" s="255">
        <f>'SFAG Summary'!F24</f>
        <v>16397199</v>
      </c>
      <c r="G24" s="383">
        <f t="shared" si="1"/>
        <v>168931452</v>
      </c>
      <c r="H24" s="80">
        <f>'Total Federal Expenditures'!B24</f>
        <v>168760026</v>
      </c>
      <c r="I24" s="80">
        <f>'SFAG Summary'!K24+'ECF Summary'!J24</f>
        <v>171426</v>
      </c>
      <c r="J24" s="80">
        <f>'SFAG Summary'!L24+'ECF Summary'!K24</f>
        <v>0</v>
      </c>
      <c r="L24" s="90"/>
    </row>
    <row r="25" spans="1:12">
      <c r="A25" s="79" t="s">
        <v>30</v>
      </c>
      <c r="B25" s="80">
        <f>'SFAG Summary'!B25+'Contingency Summary'!B25+'ECF Summary'!B25</f>
        <v>78120889</v>
      </c>
      <c r="C25" s="80">
        <f>'SFAG Summary'!C25+'ECF Summary'!C25</f>
        <v>0</v>
      </c>
      <c r="D25" s="255">
        <f t="shared" si="0"/>
        <v>78120889</v>
      </c>
      <c r="E25" s="219">
        <f>'SFAG Summary'!E25</f>
        <v>0</v>
      </c>
      <c r="F25" s="255">
        <f>'SFAG Summary'!F25</f>
        <v>0</v>
      </c>
      <c r="G25" s="383">
        <f t="shared" si="1"/>
        <v>78120889</v>
      </c>
      <c r="H25" s="80">
        <f>'Total Federal Expenditures'!B25</f>
        <v>74702873</v>
      </c>
      <c r="I25" s="80">
        <f>'SFAG Summary'!K25+'ECF Summary'!J25</f>
        <v>0</v>
      </c>
      <c r="J25" s="80">
        <f>'SFAG Summary'!L25+'ECF Summary'!K25</f>
        <v>3418016</v>
      </c>
      <c r="L25" s="90"/>
    </row>
    <row r="26" spans="1:12">
      <c r="A26" s="79" t="s">
        <v>31</v>
      </c>
      <c r="B26" s="80">
        <f>'SFAG Summary'!B26+'Contingency Summary'!B26+'ECF Summary'!B26</f>
        <v>249242682</v>
      </c>
      <c r="C26" s="80">
        <f>'SFAG Summary'!C26+'ECF Summary'!C26</f>
        <v>0</v>
      </c>
      <c r="D26" s="255">
        <f t="shared" si="0"/>
        <v>249242682</v>
      </c>
      <c r="E26" s="219">
        <f>'SFAG Summary'!E26</f>
        <v>0</v>
      </c>
      <c r="F26" s="255">
        <f>'SFAG Summary'!F26</f>
        <v>22909803</v>
      </c>
      <c r="G26" s="383">
        <f t="shared" si="1"/>
        <v>226332879</v>
      </c>
      <c r="H26" s="80">
        <f>'Total Federal Expenditures'!B26</f>
        <v>226332879</v>
      </c>
      <c r="I26" s="80">
        <f>'SFAG Summary'!K26+'ECF Summary'!J26</f>
        <v>0</v>
      </c>
      <c r="J26" s="80">
        <f>'SFAG Summary'!L26+'ECF Summary'!K26</f>
        <v>0</v>
      </c>
      <c r="L26" s="90"/>
    </row>
    <row r="27" spans="1:12">
      <c r="A27" s="79" t="s">
        <v>32</v>
      </c>
      <c r="B27" s="80">
        <f>'SFAG Summary'!B27+'Contingency Summary'!B27+'ECF Summary'!B27</f>
        <v>499763744</v>
      </c>
      <c r="C27" s="80">
        <f>'SFAG Summary'!C27+'ECF Summary'!C27</f>
        <v>0</v>
      </c>
      <c r="D27" s="255">
        <f t="shared" si="0"/>
        <v>499763744</v>
      </c>
      <c r="E27" s="219">
        <f>'SFAG Summary'!E27</f>
        <v>91874225</v>
      </c>
      <c r="F27" s="255">
        <f>'SFAG Summary'!F27</f>
        <v>45937112</v>
      </c>
      <c r="G27" s="383">
        <f t="shared" si="1"/>
        <v>361952407</v>
      </c>
      <c r="H27" s="80">
        <f>'Total Federal Expenditures'!B27</f>
        <v>361952407</v>
      </c>
      <c r="I27" s="80">
        <f>'SFAG Summary'!K27+'ECF Summary'!J27</f>
        <v>0</v>
      </c>
      <c r="J27" s="80">
        <f>'SFAG Summary'!L27+'ECF Summary'!K27</f>
        <v>0</v>
      </c>
      <c r="L27" s="90"/>
    </row>
    <row r="28" spans="1:12">
      <c r="A28" s="79" t="s">
        <v>33</v>
      </c>
      <c r="B28" s="80">
        <f>'SFAG Summary'!B28+'Contingency Summary'!B28+'ECF Summary'!B28</f>
        <v>843529846</v>
      </c>
      <c r="C28" s="80">
        <f>'SFAG Summary'!C28+'ECF Summary'!C28</f>
        <v>160261685</v>
      </c>
      <c r="D28" s="255">
        <f t="shared" si="0"/>
        <v>1003791531</v>
      </c>
      <c r="E28" s="219">
        <f>'SFAG Summary'!E28</f>
        <v>0</v>
      </c>
      <c r="F28" s="255">
        <f>'SFAG Summary'!F28</f>
        <v>77535285</v>
      </c>
      <c r="G28" s="383">
        <f t="shared" si="1"/>
        <v>926256246</v>
      </c>
      <c r="H28" s="80">
        <f>'Total Federal Expenditures'!B28</f>
        <v>807279523</v>
      </c>
      <c r="I28" s="80">
        <f>'SFAG Summary'!K28+'ECF Summary'!J28</f>
        <v>0</v>
      </c>
      <c r="J28" s="80">
        <f>'SFAG Summary'!L28+'ECF Summary'!K28</f>
        <v>118976723</v>
      </c>
      <c r="L28" s="90"/>
    </row>
    <row r="29" spans="1:12">
      <c r="A29" s="79" t="s">
        <v>34</v>
      </c>
      <c r="B29" s="80">
        <f>'SFAG Summary'!B29+'Contingency Summary'!B29+'ECF Summary'!B29</f>
        <v>263434070</v>
      </c>
      <c r="C29" s="80">
        <f>'SFAG Summary'!C29+'ECF Summary'!C29</f>
        <v>137066427</v>
      </c>
      <c r="D29" s="255">
        <f t="shared" si="0"/>
        <v>400500497</v>
      </c>
      <c r="E29" s="219">
        <f>'SFAG Summary'!E29</f>
        <v>62086000</v>
      </c>
      <c r="F29" s="255">
        <f>'SFAG Summary'!F29</f>
        <v>4790000</v>
      </c>
      <c r="G29" s="383">
        <f t="shared" si="1"/>
        <v>333624497</v>
      </c>
      <c r="H29" s="80">
        <f>'Total Federal Expenditures'!B29</f>
        <v>199855452</v>
      </c>
      <c r="I29" s="80">
        <f>'SFAG Summary'!K29+'ECF Summary'!J29</f>
        <v>54302020</v>
      </c>
      <c r="J29" s="80">
        <f>'SFAG Summary'!L29+'ECF Summary'!K29</f>
        <v>79467025</v>
      </c>
      <c r="L29" s="90"/>
    </row>
    <row r="30" spans="1:12">
      <c r="A30" s="79" t="s">
        <v>35</v>
      </c>
      <c r="B30" s="80">
        <f>'SFAG Summary'!B30+'Contingency Summary'!B30+'ECF Summary'!B30</f>
        <v>86767579</v>
      </c>
      <c r="C30" s="80">
        <f>'SFAG Summary'!C30+'ECF Summary'!C30</f>
        <v>16558045</v>
      </c>
      <c r="D30" s="255">
        <f t="shared" si="0"/>
        <v>103325624</v>
      </c>
      <c r="E30" s="219">
        <f>'SFAG Summary'!E30</f>
        <v>17353516</v>
      </c>
      <c r="F30" s="255">
        <f>'SFAG Summary'!F30</f>
        <v>8676758</v>
      </c>
      <c r="G30" s="383">
        <f t="shared" si="1"/>
        <v>77295350</v>
      </c>
      <c r="H30" s="80">
        <f>'Total Federal Expenditures'!B30</f>
        <v>58810359</v>
      </c>
      <c r="I30" s="80">
        <f>'SFAG Summary'!K30+'ECF Summary'!J30</f>
        <v>5617940</v>
      </c>
      <c r="J30" s="80">
        <f>'SFAG Summary'!L30+'ECF Summary'!K30</f>
        <v>12867051</v>
      </c>
      <c r="L30" s="90"/>
    </row>
    <row r="31" spans="1:12">
      <c r="A31" s="79" t="s">
        <v>36</v>
      </c>
      <c r="B31" s="80">
        <f>'SFAG Summary'!B31+'Contingency Summary'!B31+'ECF Summary'!B31</f>
        <v>236137159</v>
      </c>
      <c r="C31" s="80">
        <f>'SFAG Summary'!C31+'ECF Summary'!C31</f>
        <v>8469500</v>
      </c>
      <c r="D31" s="255">
        <f t="shared" si="0"/>
        <v>244606659</v>
      </c>
      <c r="E31" s="219">
        <f>'SFAG Summary'!E31</f>
        <v>23000000</v>
      </c>
      <c r="F31" s="255">
        <f>'SFAG Summary'!F31</f>
        <v>21701176</v>
      </c>
      <c r="G31" s="383">
        <f t="shared" si="1"/>
        <v>199905483</v>
      </c>
      <c r="H31" s="80">
        <f>'Total Federal Expenditures'!B31</f>
        <v>180554336</v>
      </c>
      <c r="I31" s="80">
        <f>'SFAG Summary'!K31+'ECF Summary'!J31</f>
        <v>3</v>
      </c>
      <c r="J31" s="80">
        <f>'SFAG Summary'!L31+'ECF Summary'!K31</f>
        <v>19351144</v>
      </c>
      <c r="L31" s="90"/>
    </row>
    <row r="32" spans="1:12">
      <c r="A32" s="79" t="s">
        <v>37</v>
      </c>
      <c r="B32" s="80">
        <f>'SFAG Summary'!B32+'Contingency Summary'!B32+'ECF Summary'!B32</f>
        <v>38039116</v>
      </c>
      <c r="C32" s="80">
        <f>'SFAG Summary'!C32+'ECF Summary'!C32</f>
        <v>48691579</v>
      </c>
      <c r="D32" s="255">
        <f t="shared" si="0"/>
        <v>86730695</v>
      </c>
      <c r="E32" s="219">
        <f>'SFAG Summary'!E32</f>
        <v>9040310</v>
      </c>
      <c r="F32" s="255">
        <f>'SFAG Summary'!F32</f>
        <v>2354101</v>
      </c>
      <c r="G32" s="383">
        <f t="shared" si="1"/>
        <v>75336284</v>
      </c>
      <c r="H32" s="80">
        <f>'Total Federal Expenditures'!B32</f>
        <v>29875877</v>
      </c>
      <c r="I32" s="80">
        <f>'SFAG Summary'!K32+'ECF Summary'!J32</f>
        <v>841400</v>
      </c>
      <c r="J32" s="80">
        <f>'SFAG Summary'!L32+'ECF Summary'!K32</f>
        <v>44619007</v>
      </c>
      <c r="L32" s="90"/>
    </row>
    <row r="33" spans="1:12">
      <c r="A33" s="79" t="s">
        <v>38</v>
      </c>
      <c r="B33" s="80">
        <f>'SFAG Summary'!B33+'Contingency Summary'!B33+'ECF Summary'!B33</f>
        <v>57104913</v>
      </c>
      <c r="C33" s="80">
        <f>'SFAG Summary'!C33+'ECF Summary'!C33</f>
        <v>57329562</v>
      </c>
      <c r="D33" s="255">
        <f t="shared" si="0"/>
        <v>114434475</v>
      </c>
      <c r="E33" s="219">
        <f>'SFAG Summary'!E33</f>
        <v>17000000</v>
      </c>
      <c r="F33" s="255">
        <f>'SFAG Summary'!F33</f>
        <v>0</v>
      </c>
      <c r="G33" s="383">
        <f t="shared" si="1"/>
        <v>97434475</v>
      </c>
      <c r="H33" s="80">
        <f>'Total Federal Expenditures'!B33</f>
        <v>41377841</v>
      </c>
      <c r="I33" s="80">
        <f>'SFAG Summary'!K33+'ECF Summary'!J33</f>
        <v>148736</v>
      </c>
      <c r="J33" s="80">
        <f>'SFAG Summary'!L33+'ECF Summary'!K33</f>
        <v>55907898</v>
      </c>
      <c r="L33" s="90"/>
    </row>
    <row r="34" spans="1:12">
      <c r="A34" s="79" t="s">
        <v>39</v>
      </c>
      <c r="B34" s="80">
        <f>'SFAG Summary'!B34+'Contingency Summary'!B34+'ECF Summary'!B34</f>
        <v>47768312</v>
      </c>
      <c r="C34" s="80">
        <f>'SFAG Summary'!C34+'ECF Summary'!C34</f>
        <v>11027585</v>
      </c>
      <c r="D34" s="255">
        <f t="shared" si="0"/>
        <v>58795897</v>
      </c>
      <c r="E34" s="219">
        <f>'SFAG Summary'!E34</f>
        <v>850000</v>
      </c>
      <c r="F34" s="255">
        <f>'SFAG Summary'!F34</f>
        <v>0</v>
      </c>
      <c r="G34" s="383">
        <f t="shared" si="1"/>
        <v>57945897</v>
      </c>
      <c r="H34" s="80">
        <f>'Total Federal Expenditures'!B34</f>
        <v>48975894</v>
      </c>
      <c r="I34" s="80">
        <f>'SFAG Summary'!K34+'ECF Summary'!J34</f>
        <v>0</v>
      </c>
      <c r="J34" s="80">
        <f>'SFAG Summary'!L34+'ECF Summary'!K34</f>
        <v>8970003</v>
      </c>
      <c r="L34" s="90"/>
    </row>
    <row r="35" spans="1:12">
      <c r="A35" s="79" t="s">
        <v>40</v>
      </c>
      <c r="B35" s="80">
        <f>'SFAG Summary'!B35+'Contingency Summary'!B35+'ECF Summary'!B35</f>
        <v>38521261</v>
      </c>
      <c r="C35" s="80">
        <f>'SFAG Summary'!C35+'ECF Summary'!C35</f>
        <v>6555391</v>
      </c>
      <c r="D35" s="255">
        <f t="shared" si="0"/>
        <v>45076652</v>
      </c>
      <c r="E35" s="219">
        <f>'SFAG Summary'!E35</f>
        <v>1863063</v>
      </c>
      <c r="F35" s="255">
        <f>'SFAG Summary'!F35</f>
        <v>936937</v>
      </c>
      <c r="G35" s="383">
        <f t="shared" si="1"/>
        <v>42276652</v>
      </c>
      <c r="H35" s="80">
        <f>'Total Federal Expenditures'!B35</f>
        <v>37548788</v>
      </c>
      <c r="I35" s="80">
        <f>'SFAG Summary'!K35+'ECF Summary'!J35</f>
        <v>0</v>
      </c>
      <c r="J35" s="80">
        <f>'SFAG Summary'!L35+'ECF Summary'!K35</f>
        <v>4727864</v>
      </c>
      <c r="L35" s="90"/>
    </row>
    <row r="36" spans="1:12">
      <c r="A36" s="79" t="s">
        <v>41</v>
      </c>
      <c r="B36" s="80">
        <f>'SFAG Summary'!B36+'Contingency Summary'!B36+'ECF Summary'!B36</f>
        <v>416494641</v>
      </c>
      <c r="C36" s="80">
        <f>'SFAG Summary'!C36+'ECF Summary'!C36</f>
        <v>82938836</v>
      </c>
      <c r="D36" s="255">
        <f t="shared" si="0"/>
        <v>499433477</v>
      </c>
      <c r="E36" s="219">
        <f>'SFAG Summary'!E36</f>
        <v>57513000</v>
      </c>
      <c r="F36" s="255">
        <f>'SFAG Summary'!F36</f>
        <v>12703500</v>
      </c>
      <c r="G36" s="383">
        <f t="shared" si="1"/>
        <v>429216977</v>
      </c>
      <c r="H36" s="80">
        <f>'Total Federal Expenditures'!B36</f>
        <v>257502918</v>
      </c>
      <c r="I36" s="80">
        <f>'SFAG Summary'!K36+'ECF Summary'!J36</f>
        <v>148179088</v>
      </c>
      <c r="J36" s="80">
        <f>'SFAG Summary'!L36+'ECF Summary'!K36</f>
        <v>23534971</v>
      </c>
      <c r="L36" s="90"/>
    </row>
    <row r="37" spans="1:12">
      <c r="A37" s="79" t="s">
        <v>42</v>
      </c>
      <c r="B37" s="80">
        <f>'SFAG Summary'!B37+'Contingency Summary'!B37+'ECF Summary'!B37</f>
        <v>120335287</v>
      </c>
      <c r="C37" s="80">
        <f>'SFAG Summary'!C37+'ECF Summary'!C37</f>
        <v>13534389</v>
      </c>
      <c r="D37" s="255">
        <f t="shared" si="0"/>
        <v>133869676</v>
      </c>
      <c r="E37" s="219">
        <f>'SFAG Summary'!E37</f>
        <v>23777500</v>
      </c>
      <c r="F37" s="255">
        <f>'SFAG Summary'!F37</f>
        <v>0</v>
      </c>
      <c r="G37" s="383">
        <f t="shared" si="1"/>
        <v>110092176</v>
      </c>
      <c r="H37" s="80">
        <f>'Total Federal Expenditures'!B37</f>
        <v>82139904</v>
      </c>
      <c r="I37" s="80">
        <f>'SFAG Summary'!K37+'ECF Summary'!J37+'Contingency Summary'!J37</f>
        <v>27952272</v>
      </c>
      <c r="J37" s="80">
        <f>'SFAG Summary'!L37+'ECF Summary'!K37</f>
        <v>0</v>
      </c>
      <c r="L37" s="90"/>
    </row>
    <row r="38" spans="1:12">
      <c r="A38" s="79" t="s">
        <v>43</v>
      </c>
      <c r="B38" s="80">
        <f>'SFAG Summary'!B38+'Contingency Summary'!B38+'ECF Summary'!B38</f>
        <v>2657738164</v>
      </c>
      <c r="C38" s="80">
        <f>'SFAG Summary'!C38+'ECF Summary'!C38</f>
        <v>527411019</v>
      </c>
      <c r="D38" s="255">
        <f t="shared" si="0"/>
        <v>3185149183</v>
      </c>
      <c r="E38" s="219">
        <f>'SFAG Summary'!E38</f>
        <v>366858780</v>
      </c>
      <c r="F38" s="255">
        <f>'SFAG Summary'!F38</f>
        <v>190479111</v>
      </c>
      <c r="G38" s="383">
        <f t="shared" si="1"/>
        <v>2627811292</v>
      </c>
      <c r="H38" s="80">
        <f>'Total Federal Expenditures'!B38</f>
        <v>2106178223</v>
      </c>
      <c r="I38" s="80">
        <f>'SFAG Summary'!K38+'ECF Summary'!J38</f>
        <v>221379448</v>
      </c>
      <c r="J38" s="80">
        <f>'SFAG Summary'!L38+'ECF Summary'!K38</f>
        <v>300253621</v>
      </c>
      <c r="L38" s="90"/>
    </row>
    <row r="39" spans="1:12">
      <c r="A39" s="79" t="s">
        <v>44</v>
      </c>
      <c r="B39" s="80">
        <f>'SFAG Summary'!B39+'Contingency Summary'!B39+'ECF Summary'!B39</f>
        <v>328815607</v>
      </c>
      <c r="C39" s="80">
        <f>'SFAG Summary'!C39+'ECF Summary'!C39</f>
        <v>217867884</v>
      </c>
      <c r="D39" s="255">
        <f t="shared" si="0"/>
        <v>546683491</v>
      </c>
      <c r="E39" s="219">
        <f>'SFAG Summary'!E39</f>
        <v>79437673</v>
      </c>
      <c r="F39" s="255">
        <f>'SFAG Summary'!F39</f>
        <v>13002987</v>
      </c>
      <c r="G39" s="383">
        <f t="shared" si="1"/>
        <v>454242831</v>
      </c>
      <c r="H39" s="80">
        <f>'Total Federal Expenditures'!B39</f>
        <v>263363437</v>
      </c>
      <c r="I39" s="80">
        <f>'SFAG Summary'!K39+'ECF Summary'!J39</f>
        <v>187361741</v>
      </c>
      <c r="J39" s="80">
        <f>'SFAG Summary'!L39+'ECF Summary'!K39</f>
        <v>3517653</v>
      </c>
      <c r="L39" s="90"/>
    </row>
    <row r="40" spans="1:12">
      <c r="A40" s="79" t="s">
        <v>45</v>
      </c>
      <c r="B40" s="80">
        <f>'SFAG Summary'!B40+'Contingency Summary'!B40+'ECF Summary'!B40</f>
        <v>26399809</v>
      </c>
      <c r="C40" s="80">
        <f>'SFAG Summary'!C40+'ECF Summary'!C40</f>
        <v>20547581</v>
      </c>
      <c r="D40" s="255">
        <f t="shared" si="0"/>
        <v>46947390</v>
      </c>
      <c r="E40" s="219">
        <f>'SFAG Summary'!E40</f>
        <v>0</v>
      </c>
      <c r="F40" s="255">
        <f>'SFAG Summary'!F40</f>
        <v>0</v>
      </c>
      <c r="G40" s="383">
        <f t="shared" si="1"/>
        <v>46947390</v>
      </c>
      <c r="H40" s="80">
        <f>'Total Federal Expenditures'!B40</f>
        <v>28269406</v>
      </c>
      <c r="I40" s="80">
        <f>'SFAG Summary'!K40+'ECF Summary'!J40</f>
        <v>0</v>
      </c>
      <c r="J40" s="80">
        <f>'SFAG Summary'!L40+'ECF Summary'!K40</f>
        <v>18677984</v>
      </c>
      <c r="L40" s="90"/>
    </row>
    <row r="41" spans="1:12">
      <c r="A41" s="79" t="s">
        <v>46</v>
      </c>
      <c r="B41" s="80">
        <f>'SFAG Summary'!B41+'Contingency Summary'!B41+'ECF Summary'!B41</f>
        <v>727968260</v>
      </c>
      <c r="C41" s="80">
        <f>'SFAG Summary'!C41+'ECF Summary'!C41</f>
        <v>33574905</v>
      </c>
      <c r="D41" s="255">
        <f t="shared" si="0"/>
        <v>761543165</v>
      </c>
      <c r="E41" s="219">
        <f>'SFAG Summary'!E41</f>
        <v>0</v>
      </c>
      <c r="F41" s="255">
        <f>'SFAG Summary'!F41</f>
        <v>56021758</v>
      </c>
      <c r="G41" s="383">
        <f t="shared" si="1"/>
        <v>705521407</v>
      </c>
      <c r="H41" s="80">
        <f>'Total Federal Expenditures'!B41</f>
        <v>616336270</v>
      </c>
      <c r="I41" s="80">
        <f>'SFAG Summary'!K41+'ECF Summary'!J41</f>
        <v>42062103</v>
      </c>
      <c r="J41" s="80">
        <f>'SFAG Summary'!L41+'ECF Summary'!K41</f>
        <v>47123034</v>
      </c>
      <c r="L41" s="90"/>
    </row>
    <row r="42" spans="1:12">
      <c r="A42" s="79" t="s">
        <v>47</v>
      </c>
      <c r="B42" s="80">
        <f>'SFAG Summary'!B42+'Contingency Summary'!B42+'ECF Summary'!B42</f>
        <v>145281442</v>
      </c>
      <c r="C42" s="80">
        <f>'SFAG Summary'!C42+'ECF Summary'!C42</f>
        <v>40407135</v>
      </c>
      <c r="D42" s="255">
        <f t="shared" si="0"/>
        <v>185688577</v>
      </c>
      <c r="E42" s="219">
        <f>'SFAG Summary'!E42</f>
        <v>29056288</v>
      </c>
      <c r="F42" s="255">
        <f>'SFAG Summary'!F42</f>
        <v>14528144</v>
      </c>
      <c r="G42" s="383">
        <f t="shared" si="1"/>
        <v>142104145</v>
      </c>
      <c r="H42" s="80">
        <f>'Total Federal Expenditures'!B42</f>
        <v>88439634</v>
      </c>
      <c r="I42" s="80">
        <f>'SFAG Summary'!K42+'ECF Summary'!J42</f>
        <v>46915906</v>
      </c>
      <c r="J42" s="80">
        <f>'SFAG Summary'!L42+'ECF Summary'!K42</f>
        <v>6748605</v>
      </c>
      <c r="L42" s="90"/>
    </row>
    <row r="43" spans="1:12">
      <c r="A43" s="79" t="s">
        <v>48</v>
      </c>
      <c r="B43" s="80">
        <f>'SFAG Summary'!B43+'Contingency Summary'!B43+'ECF Summary'!B43</f>
        <v>181493367</v>
      </c>
      <c r="C43" s="80">
        <f>'SFAG Summary'!C43+'ECF Summary'!C43</f>
        <v>0</v>
      </c>
      <c r="D43" s="255">
        <f t="shared" si="0"/>
        <v>181493367</v>
      </c>
      <c r="E43" s="219">
        <f>'SFAG Summary'!E43</f>
        <v>0</v>
      </c>
      <c r="F43" s="255">
        <f>'SFAG Summary'!F43</f>
        <v>0</v>
      </c>
      <c r="G43" s="383">
        <f t="shared" si="1"/>
        <v>181493367</v>
      </c>
      <c r="H43" s="80">
        <f>'Total Federal Expenditures'!B43</f>
        <v>181333095</v>
      </c>
      <c r="I43" s="80">
        <f>'SFAG Summary'!K43+'ECF Summary'!J43</f>
        <v>0</v>
      </c>
      <c r="J43" s="80">
        <f>'SFAG Summary'!L43+'ECF Summary'!K43</f>
        <v>160272</v>
      </c>
      <c r="L43" s="90"/>
    </row>
    <row r="44" spans="1:12">
      <c r="A44" s="79" t="s">
        <v>49</v>
      </c>
      <c r="B44" s="80">
        <f>'SFAG Summary'!B44+'Contingency Summary'!B44+'ECF Summary'!B44</f>
        <v>719499305</v>
      </c>
      <c r="C44" s="80">
        <f>'SFAG Summary'!C44+'ECF Summary'!C44</f>
        <v>237752137</v>
      </c>
      <c r="D44" s="255">
        <f t="shared" si="0"/>
        <v>957251442</v>
      </c>
      <c r="E44" s="219">
        <f>'SFAG Summary'!E44</f>
        <v>150817250</v>
      </c>
      <c r="F44" s="255">
        <f>'SFAG Summary'!F44</f>
        <v>30977000</v>
      </c>
      <c r="G44" s="383">
        <f t="shared" si="1"/>
        <v>775457192</v>
      </c>
      <c r="H44" s="80">
        <f>'Total Federal Expenditures'!B44</f>
        <v>496910921</v>
      </c>
      <c r="I44" s="80">
        <f>'SFAG Summary'!K44+'ECF Summary'!J44</f>
        <v>70448552</v>
      </c>
      <c r="J44" s="80">
        <f>'SFAG Summary'!L44+'ECF Summary'!K44</f>
        <v>208097719</v>
      </c>
      <c r="L44" s="90"/>
    </row>
    <row r="45" spans="1:12">
      <c r="A45" s="79" t="s">
        <v>50</v>
      </c>
      <c r="B45" s="80">
        <f>'SFAG Summary'!B45+'Contingency Summary'!B45+'ECF Summary'!B45</f>
        <v>95021587</v>
      </c>
      <c r="C45" s="80">
        <f>'SFAG Summary'!C45+'ECF Summary'!C45</f>
        <v>14733296</v>
      </c>
      <c r="D45" s="255">
        <f t="shared" si="0"/>
        <v>109754883</v>
      </c>
      <c r="E45" s="219">
        <f>'SFAG Summary'!E45</f>
        <v>11345913</v>
      </c>
      <c r="F45" s="255">
        <f>'SFAG Summary'!F45</f>
        <v>8760000</v>
      </c>
      <c r="G45" s="383">
        <f t="shared" si="1"/>
        <v>89648970</v>
      </c>
      <c r="H45" s="80">
        <f>'Total Federal Expenditures'!B45</f>
        <v>75784343</v>
      </c>
      <c r="I45" s="80">
        <f>'SFAG Summary'!K45+'ECF Summary'!J45</f>
        <v>13864627</v>
      </c>
      <c r="J45" s="80">
        <f>'SFAG Summary'!L45+'ECF Summary'!K45</f>
        <v>0</v>
      </c>
      <c r="L45" s="90"/>
    </row>
    <row r="46" spans="1:12">
      <c r="A46" s="79" t="s">
        <v>51</v>
      </c>
      <c r="B46" s="80">
        <f>'SFAG Summary'!B46+'Contingency Summary'!B46+'ECF Summary'!B46</f>
        <v>108758021</v>
      </c>
      <c r="C46" s="80">
        <f>'SFAG Summary'!C46+'ECF Summary'!C46</f>
        <v>0</v>
      </c>
      <c r="D46" s="255">
        <f t="shared" si="0"/>
        <v>108758021</v>
      </c>
      <c r="E46" s="219">
        <f>'SFAG Summary'!E46</f>
        <v>0</v>
      </c>
      <c r="F46" s="255">
        <f>'SFAG Summary'!F46</f>
        <v>0</v>
      </c>
      <c r="G46" s="383">
        <f t="shared" si="1"/>
        <v>108758021</v>
      </c>
      <c r="H46" s="80">
        <f>'Total Federal Expenditures'!B46</f>
        <v>95183711</v>
      </c>
      <c r="I46" s="80">
        <f>'SFAG Summary'!K46+'ECF Summary'!J46</f>
        <v>0</v>
      </c>
      <c r="J46" s="80">
        <f>'SFAG Summary'!L46+'ECF Summary'!K46</f>
        <v>13574310</v>
      </c>
      <c r="L46" s="90"/>
    </row>
    <row r="47" spans="1:12">
      <c r="A47" s="79" t="s">
        <v>52</v>
      </c>
      <c r="B47" s="80">
        <f>'SFAG Summary'!B47+'Contingency Summary'!B47+'ECF Summary'!B47</f>
        <v>21279651</v>
      </c>
      <c r="C47" s="80">
        <f>'SFAG Summary'!C47+'ECF Summary'!C47</f>
        <v>15623247</v>
      </c>
      <c r="D47" s="255">
        <f t="shared" si="0"/>
        <v>36902898</v>
      </c>
      <c r="E47" s="219">
        <f>'SFAG Summary'!E47</f>
        <v>0</v>
      </c>
      <c r="F47" s="255">
        <f>'SFAG Summary'!F47</f>
        <v>2127965</v>
      </c>
      <c r="G47" s="383">
        <f t="shared" si="1"/>
        <v>34774933</v>
      </c>
      <c r="H47" s="80">
        <f>'Total Federal Expenditures'!B47</f>
        <v>18791954</v>
      </c>
      <c r="I47" s="80">
        <f>'SFAG Summary'!K47+'ECF Summary'!J47</f>
        <v>0</v>
      </c>
      <c r="J47" s="80">
        <f>'SFAG Summary'!L47+'ECF Summary'!K47</f>
        <v>15982979</v>
      </c>
      <c r="L47" s="90"/>
    </row>
    <row r="48" spans="1:12">
      <c r="A48" s="79" t="s">
        <v>53</v>
      </c>
      <c r="B48" s="80">
        <f>'SFAG Summary'!B48+'Contingency Summary'!B48+'ECF Summary'!B48</f>
        <v>208364535</v>
      </c>
      <c r="C48" s="80">
        <f>'SFAG Summary'!C48+'ECF Summary'!C48</f>
        <v>60686092</v>
      </c>
      <c r="D48" s="255">
        <f t="shared" si="0"/>
        <v>269050627</v>
      </c>
      <c r="E48" s="219">
        <f>'SFAG Summary'!E48</f>
        <v>32224287</v>
      </c>
      <c r="F48" s="255">
        <f>'SFAG Summary'!F48</f>
        <v>0</v>
      </c>
      <c r="G48" s="383">
        <f t="shared" si="1"/>
        <v>236826340</v>
      </c>
      <c r="H48" s="80">
        <f>'Total Federal Expenditures'!B48</f>
        <v>216351844</v>
      </c>
      <c r="I48" s="80">
        <f>'SFAG Summary'!K48+'ECF Summary'!J48</f>
        <v>0</v>
      </c>
      <c r="J48" s="80">
        <f>'SFAG Summary'!L48+'ECF Summary'!K48</f>
        <v>20474496</v>
      </c>
      <c r="L48" s="90"/>
    </row>
    <row r="49" spans="1:12">
      <c r="A49" s="79" t="s">
        <v>54</v>
      </c>
      <c r="B49" s="80">
        <f>'SFAG Summary'!B49+'Contingency Summary'!B49+'ECF Summary'!B49</f>
        <v>413394250</v>
      </c>
      <c r="C49" s="80">
        <f>'SFAG Summary'!C49+'ECF Summary'!C49</f>
        <v>155410055</v>
      </c>
      <c r="D49" s="255">
        <f t="shared" si="0"/>
        <v>568804305</v>
      </c>
      <c r="E49" s="219">
        <f>'SFAG Summary'!E49</f>
        <v>0</v>
      </c>
      <c r="F49" s="255">
        <f>'SFAG Summary'!F49</f>
        <v>33565875</v>
      </c>
      <c r="G49" s="383">
        <f t="shared" si="1"/>
        <v>535238430</v>
      </c>
      <c r="H49" s="80">
        <f>'Total Federal Expenditures'!B49</f>
        <v>442854998</v>
      </c>
      <c r="I49" s="80">
        <f>'SFAG Summary'!K49+'ECF Summary'!J49</f>
        <v>92383432</v>
      </c>
      <c r="J49" s="80">
        <f>'SFAG Summary'!L49+'ECF Summary'!K49</f>
        <v>0</v>
      </c>
      <c r="L49" s="90"/>
    </row>
    <row r="50" spans="1:12">
      <c r="A50" s="79" t="s">
        <v>55</v>
      </c>
      <c r="B50" s="80">
        <f>'SFAG Summary'!B50+'Contingency Summary'!B50+'ECF Summary'!B50</f>
        <v>75609475</v>
      </c>
      <c r="C50" s="80">
        <f>'SFAG Summary'!C50+'ECF Summary'!C50</f>
        <v>89980372</v>
      </c>
      <c r="D50" s="255">
        <f t="shared" si="0"/>
        <v>165589847</v>
      </c>
      <c r="E50" s="219">
        <f>'SFAG Summary'!E50</f>
        <v>0</v>
      </c>
      <c r="F50" s="255">
        <f>'SFAG Summary'!F50</f>
        <v>7623137</v>
      </c>
      <c r="G50" s="383">
        <f t="shared" si="1"/>
        <v>157966710</v>
      </c>
      <c r="H50" s="80">
        <f>'Total Federal Expenditures'!B50</f>
        <v>71514163</v>
      </c>
      <c r="I50" s="80">
        <f>'SFAG Summary'!K50+'ECF Summary'!J50</f>
        <v>0</v>
      </c>
      <c r="J50" s="80">
        <f>'SFAG Summary'!L50+'ECF Summary'!K50</f>
        <v>86452547</v>
      </c>
      <c r="L50" s="90"/>
    </row>
    <row r="51" spans="1:12">
      <c r="A51" s="79" t="s">
        <v>56</v>
      </c>
      <c r="B51" s="80">
        <f>'SFAG Summary'!B51+'Contingency Summary'!B51+'ECF Summary'!B51</f>
        <v>47353181</v>
      </c>
      <c r="C51" s="80">
        <f>'SFAG Summary'!C51+'ECF Summary'!C51</f>
        <v>0</v>
      </c>
      <c r="D51" s="255">
        <f t="shared" si="0"/>
        <v>47353181</v>
      </c>
      <c r="E51" s="219">
        <f>'SFAG Summary'!E51</f>
        <v>9224074</v>
      </c>
      <c r="F51" s="255">
        <f>'SFAG Summary'!F51</f>
        <v>4735318</v>
      </c>
      <c r="G51" s="383">
        <f t="shared" si="1"/>
        <v>33393789</v>
      </c>
      <c r="H51" s="80">
        <f>'Total Federal Expenditures'!B51</f>
        <v>33393789</v>
      </c>
      <c r="I51" s="80">
        <f>'SFAG Summary'!K51+'ECF Summary'!J51</f>
        <v>0</v>
      </c>
      <c r="J51" s="80">
        <f>'SFAG Summary'!L51+'ECF Summary'!K51</f>
        <v>0</v>
      </c>
      <c r="L51" s="90"/>
    </row>
    <row r="52" spans="1:12">
      <c r="A52" s="79" t="s">
        <v>57</v>
      </c>
      <c r="B52" s="80">
        <f>'SFAG Summary'!B52+'Contingency Summary'!B52+'ECF Summary'!B52</f>
        <v>158285172</v>
      </c>
      <c r="C52" s="80">
        <f>'SFAG Summary'!C52+'ECF Summary'!C52</f>
        <v>18590038</v>
      </c>
      <c r="D52" s="255">
        <f t="shared" si="0"/>
        <v>176875210</v>
      </c>
      <c r="E52" s="219">
        <f>'SFAG Summary'!E52</f>
        <v>21217845</v>
      </c>
      <c r="F52" s="255">
        <f>'SFAG Summary'!F52</f>
        <v>12724123</v>
      </c>
      <c r="G52" s="383">
        <f t="shared" si="1"/>
        <v>142933242</v>
      </c>
      <c r="H52" s="80">
        <f>'Total Federal Expenditures'!B52</f>
        <v>116252362</v>
      </c>
      <c r="I52" s="80">
        <f>'SFAG Summary'!K52+'ECF Summary'!J52</f>
        <v>1568657</v>
      </c>
      <c r="J52" s="80">
        <f>'SFAG Summary'!L52+'ECF Summary'!K52</f>
        <v>25112223</v>
      </c>
      <c r="L52" s="90"/>
    </row>
    <row r="53" spans="1:12">
      <c r="A53" s="79" t="s">
        <v>58</v>
      </c>
      <c r="B53" s="80">
        <f>'SFAG Summary'!B53+'Contingency Summary'!B53+'ECF Summary'!B53</f>
        <v>414426195</v>
      </c>
      <c r="C53" s="80">
        <f>'SFAG Summary'!C53+'ECF Summary'!C53</f>
        <v>2536380</v>
      </c>
      <c r="D53" s="255">
        <f t="shared" si="0"/>
        <v>416962575</v>
      </c>
      <c r="E53" s="219">
        <f>'SFAG Summary'!E53</f>
        <v>76206373</v>
      </c>
      <c r="F53" s="255">
        <f>'SFAG Summary'!F53</f>
        <v>7176000</v>
      </c>
      <c r="G53" s="383">
        <f t="shared" si="1"/>
        <v>333580202</v>
      </c>
      <c r="H53" s="80">
        <f>'Total Federal Expenditures'!B53</f>
        <v>333530554</v>
      </c>
      <c r="I53" s="80">
        <f>'SFAG Summary'!K53+'ECF Summary'!J53</f>
        <v>0</v>
      </c>
      <c r="J53" s="80">
        <f>'SFAG Summary'!L53+'ECF Summary'!K53</f>
        <v>49648</v>
      </c>
      <c r="L53" s="90"/>
    </row>
    <row r="54" spans="1:12">
      <c r="A54" s="79" t="s">
        <v>59</v>
      </c>
      <c r="B54" s="80">
        <f>'SFAG Summary'!B54+'Contingency Summary'!B54+'ECF Summary'!B54</f>
        <v>110176310</v>
      </c>
      <c r="C54" s="80">
        <f>'SFAG Summary'!C54+'ECF Summary'!C54</f>
        <v>9443281</v>
      </c>
      <c r="D54" s="255">
        <f t="shared" si="0"/>
        <v>119619591</v>
      </c>
      <c r="E54" s="219">
        <f>'SFAG Summary'!E54</f>
        <v>0</v>
      </c>
      <c r="F54" s="255">
        <f>'SFAG Summary'!F54</f>
        <v>11017631</v>
      </c>
      <c r="G54" s="383">
        <f t="shared" si="1"/>
        <v>108601960</v>
      </c>
      <c r="H54" s="80">
        <f>'Total Federal Expenditures'!B54</f>
        <v>99147536</v>
      </c>
      <c r="I54" s="80">
        <f>'SFAG Summary'!K54+'ECF Summary'!J54</f>
        <v>9454424</v>
      </c>
      <c r="J54" s="80">
        <f>'SFAG Summary'!L54+'ECF Summary'!K54</f>
        <v>0</v>
      </c>
      <c r="L54" s="90"/>
    </row>
    <row r="55" spans="1:12">
      <c r="A55" s="79" t="s">
        <v>60</v>
      </c>
      <c r="B55" s="80">
        <f>'SFAG Summary'!B55+'Contingency Summary'!B55+'ECF Summary'!B55</f>
        <v>342154548</v>
      </c>
      <c r="C55" s="80">
        <f>'SFAG Summary'!C55+'ECF Summary'!C55</f>
        <v>7198335</v>
      </c>
      <c r="D55" s="255">
        <f t="shared" si="0"/>
        <v>349352883</v>
      </c>
      <c r="E55" s="219">
        <f>'SFAG Summary'!E55</f>
        <v>62899870</v>
      </c>
      <c r="F55" s="255">
        <f>'SFAG Summary'!F55</f>
        <v>15422200</v>
      </c>
      <c r="G55" s="383">
        <f t="shared" si="1"/>
        <v>271030813</v>
      </c>
      <c r="H55" s="80">
        <f>'Total Federal Expenditures'!B55</f>
        <v>271030813</v>
      </c>
      <c r="I55" s="80">
        <f>'SFAG Summary'!K55+'ECF Summary'!J55</f>
        <v>0</v>
      </c>
      <c r="J55" s="80">
        <f>'SFAG Summary'!L55+'ECF Summary'!K55</f>
        <v>0</v>
      </c>
      <c r="L55" s="90"/>
    </row>
    <row r="56" spans="1:12">
      <c r="A56" s="79" t="s">
        <v>61</v>
      </c>
      <c r="B56" s="80">
        <f>'SFAG Summary'!B56+'Contingency Summary'!B56+'ECF Summary'!B56</f>
        <v>18500530</v>
      </c>
      <c r="C56" s="80">
        <f>'SFAG Summary'!C56+'ECF Summary'!C56</f>
        <v>32010949</v>
      </c>
      <c r="D56" s="255">
        <f t="shared" si="0"/>
        <v>50511479</v>
      </c>
      <c r="E56" s="219">
        <f>'SFAG Summary'!E56</f>
        <v>0</v>
      </c>
      <c r="F56" s="255">
        <f>'SFAG Summary'!F56</f>
        <v>1850053</v>
      </c>
      <c r="G56" s="383">
        <f t="shared" si="1"/>
        <v>48661426</v>
      </c>
      <c r="H56" s="80">
        <f>'Total Federal Expenditures'!B56</f>
        <v>19594524</v>
      </c>
      <c r="I56" s="80">
        <f>'SFAG Summary'!K56+'ECF Summary'!J56</f>
        <v>4983035</v>
      </c>
      <c r="J56" s="80">
        <f>'SFAG Summary'!L56+'ECF Summary'!K56</f>
        <v>24083867</v>
      </c>
      <c r="L56" s="90"/>
    </row>
    <row r="57" spans="1:12" s="50" customFormat="1">
      <c r="A57" s="461"/>
      <c r="B57" s="462"/>
      <c r="C57" s="462"/>
      <c r="D57" s="462"/>
      <c r="E57" s="463"/>
      <c r="F57" s="462"/>
      <c r="G57" s="463"/>
      <c r="H57" s="462"/>
      <c r="I57" s="462"/>
      <c r="J57" s="462"/>
    </row>
    <row r="58" spans="1:12" ht="68.25" customHeight="1">
      <c r="A58" s="544" t="s">
        <v>308</v>
      </c>
      <c r="B58" s="544"/>
      <c r="C58" s="544"/>
      <c r="D58" s="544"/>
      <c r="E58" s="544"/>
      <c r="F58" s="544"/>
      <c r="G58" s="544"/>
      <c r="H58" s="544"/>
      <c r="I58" s="544"/>
      <c r="J58" s="544"/>
    </row>
    <row r="59" spans="1:12" ht="15" customHeight="1">
      <c r="A59" s="508"/>
      <c r="B59" s="508"/>
      <c r="C59" s="508"/>
      <c r="D59" s="508"/>
      <c r="E59" s="508"/>
      <c r="F59" s="508"/>
      <c r="G59" s="508"/>
      <c r="H59" s="508"/>
      <c r="I59" s="508"/>
      <c r="J59" s="508"/>
    </row>
    <row r="60" spans="1:12" ht="15" customHeight="1">
      <c r="A60" s="508"/>
      <c r="B60" s="508"/>
      <c r="C60" s="508"/>
      <c r="D60" s="508"/>
      <c r="E60" s="508"/>
      <c r="F60" s="508"/>
      <c r="G60" s="508"/>
      <c r="H60" s="508"/>
      <c r="I60" s="508"/>
      <c r="J60" s="508"/>
    </row>
    <row r="61" spans="1:12" ht="15" customHeight="1">
      <c r="A61" s="508"/>
      <c r="B61" s="508"/>
      <c r="C61" s="508"/>
      <c r="D61" s="508"/>
      <c r="E61" s="508"/>
      <c r="F61" s="508"/>
      <c r="G61" s="508"/>
      <c r="H61" s="508"/>
      <c r="I61" s="508"/>
      <c r="J61" s="508"/>
    </row>
  </sheetData>
  <mergeCells count="5">
    <mergeCell ref="A1:J1"/>
    <mergeCell ref="E2:F2"/>
    <mergeCell ref="E3:E4"/>
    <mergeCell ref="A58:J58"/>
    <mergeCell ref="F3:F4"/>
  </mergeCells>
  <printOptions horizontalCentered="1"/>
  <pageMargins left="0" right="0" top="0" bottom="0" header="0" footer="0"/>
  <pageSetup scale="61" orientation="landscape" r:id="rId1"/>
</worksheet>
</file>

<file path=xl/worksheets/sheet80.xml><?xml version="1.0" encoding="utf-8"?>
<worksheet xmlns="http://schemas.openxmlformats.org/spreadsheetml/2006/main" xmlns:r="http://schemas.openxmlformats.org/officeDocument/2006/relationships">
  <sheetPr>
    <tabColor rgb="FF00B050"/>
    <pageSetUpPr fitToPage="1"/>
  </sheetPr>
  <dimension ref="A1"/>
  <sheetViews>
    <sheetView workbookViewId="0">
      <selection activeCell="K39" sqref="K39"/>
    </sheetView>
  </sheetViews>
  <sheetFormatPr defaultRowHeight="15"/>
  <sheetData/>
  <pageMargins left="0.7" right="0.7" top="0.75" bottom="0.75" header="0.3" footer="0.3"/>
  <pageSetup orientation="landscape" r:id="rId1"/>
</worksheet>
</file>

<file path=xl/worksheets/sheet81.xml><?xml version="1.0" encoding="utf-8"?>
<worksheet xmlns="http://schemas.openxmlformats.org/spreadsheetml/2006/main" xmlns:r="http://schemas.openxmlformats.org/officeDocument/2006/relationships">
  <sheetPr>
    <pageSetUpPr fitToPage="1"/>
  </sheetPr>
  <dimension ref="A1:P60"/>
  <sheetViews>
    <sheetView topLeftCell="E1" workbookViewId="0">
      <selection activeCell="N5" sqref="N5:N56"/>
    </sheetView>
  </sheetViews>
  <sheetFormatPr defaultRowHeight="15"/>
  <cols>
    <col min="1" max="1" width="20.7109375" customWidth="1"/>
    <col min="2" max="2" width="16.5703125" bestFit="1" customWidth="1"/>
    <col min="3" max="3" width="16.42578125" bestFit="1" customWidth="1"/>
    <col min="4" max="4" width="19.28515625" bestFit="1" customWidth="1"/>
    <col min="5" max="5" width="17.140625" customWidth="1"/>
    <col min="6" max="6" width="17.28515625" customWidth="1"/>
    <col min="7" max="7" width="17.7109375" customWidth="1"/>
    <col min="8" max="8" width="18.140625" customWidth="1"/>
    <col min="9" max="9" width="17" bestFit="1" customWidth="1"/>
    <col min="10" max="10" width="16.5703125" bestFit="1" customWidth="1"/>
    <col min="11" max="11" width="16" customWidth="1"/>
    <col min="12" max="12" width="16.42578125" bestFit="1" customWidth="1"/>
    <col min="14" max="14" width="14.5703125" bestFit="1" customWidth="1"/>
    <col min="16" max="16" width="11.85546875" bestFit="1" customWidth="1"/>
  </cols>
  <sheetData>
    <row r="1" spans="1:16">
      <c r="A1" s="547" t="s">
        <v>214</v>
      </c>
      <c r="B1" s="547"/>
      <c r="C1" s="547"/>
      <c r="D1" s="547"/>
      <c r="E1" s="561"/>
      <c r="F1" s="561"/>
      <c r="G1" s="561"/>
      <c r="H1" s="561"/>
      <c r="I1" s="561"/>
      <c r="J1" s="534"/>
      <c r="K1" s="534"/>
      <c r="L1" s="534"/>
    </row>
    <row r="2" spans="1:16">
      <c r="A2" s="41"/>
      <c r="B2" s="46"/>
      <c r="C2" s="64"/>
      <c r="D2" s="215"/>
      <c r="E2" s="591" t="s">
        <v>91</v>
      </c>
      <c r="F2" s="592"/>
      <c r="G2" s="593" t="s">
        <v>9</v>
      </c>
      <c r="H2" s="594"/>
      <c r="I2" s="595"/>
      <c r="J2" s="596" t="s">
        <v>96</v>
      </c>
      <c r="K2" s="43"/>
      <c r="L2" s="40"/>
    </row>
    <row r="3" spans="1:16" ht="76.5">
      <c r="A3" s="40" t="s">
        <v>10</v>
      </c>
      <c r="B3" s="507" t="s">
        <v>299</v>
      </c>
      <c r="C3" s="495" t="s">
        <v>298</v>
      </c>
      <c r="D3" s="165" t="s">
        <v>116</v>
      </c>
      <c r="E3" s="43" t="s">
        <v>92</v>
      </c>
      <c r="F3" s="67" t="s">
        <v>93</v>
      </c>
      <c r="G3" s="43" t="s">
        <v>7</v>
      </c>
      <c r="H3" s="40" t="s">
        <v>8</v>
      </c>
      <c r="I3" s="67" t="s">
        <v>1</v>
      </c>
      <c r="J3" s="597"/>
      <c r="K3" s="43" t="s">
        <v>94</v>
      </c>
      <c r="L3" s="40" t="s">
        <v>95</v>
      </c>
    </row>
    <row r="4" spans="1:16">
      <c r="A4" s="40"/>
      <c r="B4" s="43"/>
      <c r="C4" s="43"/>
      <c r="D4" s="165"/>
      <c r="E4" s="44"/>
      <c r="F4" s="70"/>
      <c r="G4" s="44"/>
      <c r="H4" s="41"/>
      <c r="I4" s="70"/>
      <c r="J4" s="597"/>
      <c r="K4" s="71"/>
      <c r="L4" s="72"/>
    </row>
    <row r="5" spans="1:16">
      <c r="A5" s="217" t="s">
        <v>77</v>
      </c>
      <c r="B5" s="218">
        <f t="shared" ref="B5:F5" si="0">SUM(B6:B56)</f>
        <v>16306546526</v>
      </c>
      <c r="C5" s="479">
        <f t="shared" si="0"/>
        <v>2290570532</v>
      </c>
      <c r="D5" s="485">
        <f t="shared" si="0"/>
        <v>18597117058</v>
      </c>
      <c r="E5" s="226">
        <f t="shared" si="0"/>
        <v>1358138957</v>
      </c>
      <c r="F5" s="227">
        <f t="shared" si="0"/>
        <v>1132658499</v>
      </c>
      <c r="G5" s="226">
        <f>IF((SUM(G6:G56)='SFAG Assistance'!B5),SUM(G6:G56),ERROR)</f>
        <v>5270450510</v>
      </c>
      <c r="H5" s="225">
        <f>IF((SUM(H6:H56)='SFAG Non-Assistance'!B5),SUM(H6:H56),ERROR)</f>
        <v>8151035590</v>
      </c>
      <c r="I5" s="481">
        <f>IF((G5+H5)='SFAG Assistance'!B5+'SFAG Non-Assistance'!B5,('SFAG Summary'!G5+'SFAG Summary'!H5), "ERROR")</f>
        <v>13421486100</v>
      </c>
      <c r="J5" s="110">
        <f>SUM(J6:J56)</f>
        <v>15912283556</v>
      </c>
      <c r="K5" s="483">
        <f>SUM(K6:K56)</f>
        <v>1307397446</v>
      </c>
      <c r="L5" s="482">
        <f>SUM(L6:L56)</f>
        <v>1377436056</v>
      </c>
      <c r="M5" s="92"/>
      <c r="N5" s="492"/>
      <c r="P5" s="90"/>
    </row>
    <row r="6" spans="1:16">
      <c r="A6" s="221" t="s">
        <v>11</v>
      </c>
      <c r="B6" s="220">
        <v>93315207</v>
      </c>
      <c r="C6" s="480">
        <f>D6-B6</f>
        <v>5903804</v>
      </c>
      <c r="D6" s="486">
        <v>99219011</v>
      </c>
      <c r="E6" s="487">
        <v>0</v>
      </c>
      <c r="F6" s="488">
        <v>2500000</v>
      </c>
      <c r="G6" s="489">
        <v>51602038</v>
      </c>
      <c r="H6" s="490">
        <v>36555338</v>
      </c>
      <c r="I6" s="481">
        <f>IF((G6+H6)='SFAG Assistance'!B6+'SFAG Non-Assistance'!B6,('SFAG Summary'!G6+'SFAG Summary'!H6), "ERROR")</f>
        <v>88157376</v>
      </c>
      <c r="J6" s="110">
        <f>I6+E6+F6</f>
        <v>90657376</v>
      </c>
      <c r="K6" s="491">
        <v>2872568</v>
      </c>
      <c r="L6" s="484">
        <v>5689067</v>
      </c>
      <c r="M6" s="92"/>
      <c r="N6" s="492"/>
    </row>
    <row r="7" spans="1:16">
      <c r="A7" s="221" t="s">
        <v>12</v>
      </c>
      <c r="B7" s="220">
        <v>45260334</v>
      </c>
      <c r="C7" s="480">
        <f t="shared" ref="C7:C56" si="1">D7-B7</f>
        <v>77007331</v>
      </c>
      <c r="D7" s="486">
        <v>122267665</v>
      </c>
      <c r="E7" s="487">
        <v>9052100</v>
      </c>
      <c r="F7" s="488">
        <v>4526000</v>
      </c>
      <c r="G7" s="489">
        <v>13974956</v>
      </c>
      <c r="H7" s="490">
        <v>19243109</v>
      </c>
      <c r="I7" s="481">
        <f>IF((G7+H7)='SFAG Assistance'!B7+'SFAG Non-Assistance'!B7,('SFAG Summary'!G7+'SFAG Summary'!H7), "ERROR")</f>
        <v>33218065</v>
      </c>
      <c r="J7" s="110">
        <f t="shared" ref="J7:J56" si="2">I7+E7+F7</f>
        <v>46796165</v>
      </c>
      <c r="K7" s="491">
        <v>0</v>
      </c>
      <c r="L7" s="484">
        <v>75471500</v>
      </c>
      <c r="M7" s="92"/>
      <c r="N7" s="492"/>
    </row>
    <row r="8" spans="1:16">
      <c r="A8" s="222" t="s">
        <v>13</v>
      </c>
      <c r="B8" s="223">
        <v>200141299</v>
      </c>
      <c r="C8" s="480">
        <f t="shared" si="1"/>
        <v>25184598</v>
      </c>
      <c r="D8" s="486">
        <v>225325897</v>
      </c>
      <c r="E8" s="487">
        <v>0</v>
      </c>
      <c r="F8" s="488">
        <v>20014130</v>
      </c>
      <c r="G8" s="489">
        <v>33846835</v>
      </c>
      <c r="H8" s="490">
        <v>146711186</v>
      </c>
      <c r="I8" s="481">
        <f>IF((G8+H8)='SFAG Assistance'!B8+'SFAG Non-Assistance'!B8,('SFAG Summary'!G8+'SFAG Summary'!H8), "ERROR")</f>
        <v>180558021</v>
      </c>
      <c r="J8" s="110">
        <f t="shared" si="2"/>
        <v>200572151</v>
      </c>
      <c r="K8" s="491">
        <v>0</v>
      </c>
      <c r="L8" s="484">
        <v>24753746</v>
      </c>
      <c r="M8" s="92"/>
      <c r="N8" s="492"/>
    </row>
    <row r="9" spans="1:16">
      <c r="A9" s="224" t="s">
        <v>14</v>
      </c>
      <c r="B9" s="225">
        <v>56732858</v>
      </c>
      <c r="C9" s="480">
        <f t="shared" si="1"/>
        <v>55496094</v>
      </c>
      <c r="D9" s="486">
        <v>112228952</v>
      </c>
      <c r="E9" s="487">
        <v>0</v>
      </c>
      <c r="F9" s="488">
        <v>0</v>
      </c>
      <c r="G9" s="489">
        <v>14576892</v>
      </c>
      <c r="H9" s="490">
        <v>57080013</v>
      </c>
      <c r="I9" s="481">
        <f>IF((G9+H9)='SFAG Assistance'!B9+'SFAG Non-Assistance'!B9,('SFAG Summary'!G9+'SFAG Summary'!H9), "ERROR")</f>
        <v>71656905</v>
      </c>
      <c r="J9" s="110">
        <f t="shared" si="2"/>
        <v>71656905</v>
      </c>
      <c r="K9" s="491">
        <v>0</v>
      </c>
      <c r="L9" s="484">
        <v>40572047</v>
      </c>
      <c r="M9" s="92"/>
      <c r="N9" s="492"/>
    </row>
    <row r="10" spans="1:16">
      <c r="A10" s="229" t="s">
        <v>15</v>
      </c>
      <c r="B10" s="230">
        <v>3659356587</v>
      </c>
      <c r="C10" s="480">
        <f t="shared" si="1"/>
        <v>12000929</v>
      </c>
      <c r="D10" s="486">
        <v>3671357516</v>
      </c>
      <c r="E10" s="487">
        <v>0</v>
      </c>
      <c r="F10" s="488">
        <v>367284323</v>
      </c>
      <c r="G10" s="489">
        <v>1845340659</v>
      </c>
      <c r="H10" s="490">
        <v>1370007239</v>
      </c>
      <c r="I10" s="481">
        <f>IF((G10+H10)='SFAG Assistance'!B10+'SFAG Non-Assistance'!B10,('SFAG Summary'!G10+'SFAG Summary'!H10), "ERROR")</f>
        <v>3215347898</v>
      </c>
      <c r="J10" s="110">
        <f t="shared" si="2"/>
        <v>3582632221</v>
      </c>
      <c r="K10" s="491">
        <v>88725295</v>
      </c>
      <c r="L10" s="484">
        <v>0</v>
      </c>
      <c r="M10" s="92"/>
      <c r="N10" s="492"/>
    </row>
    <row r="11" spans="1:16">
      <c r="A11" s="221" t="s">
        <v>16</v>
      </c>
      <c r="B11" s="220">
        <v>136056690</v>
      </c>
      <c r="C11" s="480">
        <f t="shared" si="1"/>
        <v>3300024</v>
      </c>
      <c r="D11" s="486">
        <v>139356714</v>
      </c>
      <c r="E11" s="487">
        <v>-30901096</v>
      </c>
      <c r="F11" s="488">
        <v>-9803265</v>
      </c>
      <c r="G11" s="489">
        <v>52508128</v>
      </c>
      <c r="H11" s="490">
        <v>109968508</v>
      </c>
      <c r="I11" s="481">
        <f>IF((G11+H11)='SFAG Assistance'!B11+'SFAG Non-Assistance'!B11,('SFAG Summary'!G11+'SFAG Summary'!H11), "ERROR")</f>
        <v>162476636</v>
      </c>
      <c r="J11" s="110">
        <f t="shared" si="2"/>
        <v>121772275</v>
      </c>
      <c r="K11" s="491">
        <v>0</v>
      </c>
      <c r="L11" s="484">
        <v>17584439</v>
      </c>
      <c r="M11" s="92"/>
      <c r="N11" s="492"/>
    </row>
    <row r="12" spans="1:16">
      <c r="A12" s="221" t="s">
        <v>17</v>
      </c>
      <c r="B12" s="220">
        <v>266788107</v>
      </c>
      <c r="C12" s="480">
        <f t="shared" si="1"/>
        <v>0</v>
      </c>
      <c r="D12" s="486">
        <v>266788107</v>
      </c>
      <c r="E12" s="487">
        <v>0</v>
      </c>
      <c r="F12" s="488">
        <v>26678810</v>
      </c>
      <c r="G12" s="489">
        <v>8904348</v>
      </c>
      <c r="H12" s="490">
        <v>231204949</v>
      </c>
      <c r="I12" s="481">
        <f>IF((G12+H12)='SFAG Assistance'!B12+'SFAG Non-Assistance'!B12,('SFAG Summary'!G12+'SFAG Summary'!H12), "ERROR")</f>
        <v>240109297</v>
      </c>
      <c r="J12" s="110">
        <f t="shared" si="2"/>
        <v>266788107</v>
      </c>
      <c r="K12" s="491">
        <v>0</v>
      </c>
      <c r="L12" s="484">
        <v>0</v>
      </c>
      <c r="M12" s="92"/>
      <c r="N12" s="492"/>
    </row>
    <row r="13" spans="1:16">
      <c r="A13" s="221" t="s">
        <v>18</v>
      </c>
      <c r="B13" s="220">
        <v>32290981</v>
      </c>
      <c r="C13" s="480">
        <f t="shared" si="1"/>
        <v>5678627</v>
      </c>
      <c r="D13" s="486">
        <v>37969608</v>
      </c>
      <c r="E13" s="487">
        <v>0</v>
      </c>
      <c r="F13" s="488">
        <v>0</v>
      </c>
      <c r="G13" s="489">
        <v>-2073604</v>
      </c>
      <c r="H13" s="490">
        <v>30467219</v>
      </c>
      <c r="I13" s="481">
        <f>IF((G13+H13)='SFAG Assistance'!B13+'SFAG Non-Assistance'!B13,('SFAG Summary'!G13+'SFAG Summary'!H13), "ERROR")</f>
        <v>28393615</v>
      </c>
      <c r="J13" s="110">
        <f t="shared" si="2"/>
        <v>28393615</v>
      </c>
      <c r="K13" s="491">
        <v>3897366</v>
      </c>
      <c r="L13" s="484">
        <v>5678627</v>
      </c>
      <c r="M13" s="92"/>
      <c r="N13" s="492"/>
    </row>
    <row r="14" spans="1:16">
      <c r="A14" s="221" t="s">
        <v>19</v>
      </c>
      <c r="B14" s="220">
        <v>92609815</v>
      </c>
      <c r="C14" s="480">
        <f t="shared" si="1"/>
        <v>24302016</v>
      </c>
      <c r="D14" s="486">
        <v>116911831</v>
      </c>
      <c r="E14" s="487">
        <v>0</v>
      </c>
      <c r="F14" s="488">
        <v>3935917</v>
      </c>
      <c r="G14" s="489">
        <v>5541740</v>
      </c>
      <c r="H14" s="490">
        <v>59441780</v>
      </c>
      <c r="I14" s="481">
        <f>IF((G14+H14)='SFAG Assistance'!B14+'SFAG Non-Assistance'!B14,('SFAG Summary'!G14+'SFAG Summary'!H14), "ERROR")</f>
        <v>64983520</v>
      </c>
      <c r="J14" s="110">
        <f t="shared" si="2"/>
        <v>68919437</v>
      </c>
      <c r="K14" s="491">
        <v>9469802</v>
      </c>
      <c r="L14" s="484">
        <v>38522592</v>
      </c>
      <c r="M14" s="92"/>
      <c r="N14" s="492"/>
    </row>
    <row r="15" spans="1:16">
      <c r="A15" s="221" t="s">
        <v>20</v>
      </c>
      <c r="B15" s="220">
        <v>562340120</v>
      </c>
      <c r="C15" s="480">
        <f t="shared" si="1"/>
        <v>47043945</v>
      </c>
      <c r="D15" s="486">
        <v>609384065</v>
      </c>
      <c r="E15" s="487">
        <v>105948598</v>
      </c>
      <c r="F15" s="488">
        <v>56031764</v>
      </c>
      <c r="G15" s="489">
        <v>46312587</v>
      </c>
      <c r="H15" s="490">
        <v>351979966</v>
      </c>
      <c r="I15" s="481">
        <f>IF((G15+H15)='SFAG Assistance'!B15+'SFAG Non-Assistance'!B15,('SFAG Summary'!G15+'SFAG Summary'!H15), "ERROR")</f>
        <v>398292553</v>
      </c>
      <c r="J15" s="110">
        <f t="shared" si="2"/>
        <v>560272915</v>
      </c>
      <c r="K15" s="491">
        <v>49111149</v>
      </c>
      <c r="L15" s="484">
        <v>1</v>
      </c>
      <c r="M15" s="92"/>
      <c r="N15" s="492"/>
    </row>
    <row r="16" spans="1:16">
      <c r="A16" s="221" t="s">
        <v>21</v>
      </c>
      <c r="B16" s="220">
        <v>330741739</v>
      </c>
      <c r="C16" s="480">
        <f t="shared" si="1"/>
        <v>91256525</v>
      </c>
      <c r="D16" s="486">
        <v>421998264</v>
      </c>
      <c r="E16" s="487">
        <v>0</v>
      </c>
      <c r="F16" s="488">
        <v>0</v>
      </c>
      <c r="G16" s="489">
        <v>51215589</v>
      </c>
      <c r="H16" s="490">
        <v>298095311</v>
      </c>
      <c r="I16" s="481">
        <f>IF((G16+H16)='SFAG Assistance'!B16+'SFAG Non-Assistance'!B16,('SFAG Summary'!G16+'SFAG Summary'!H16), "ERROR")</f>
        <v>349310900</v>
      </c>
      <c r="J16" s="110">
        <f t="shared" si="2"/>
        <v>349310900</v>
      </c>
      <c r="K16" s="491">
        <v>34984544</v>
      </c>
      <c r="L16" s="484">
        <v>37702820</v>
      </c>
      <c r="M16" s="92"/>
      <c r="N16" s="492"/>
    </row>
    <row r="17" spans="1:14">
      <c r="A17" s="221" t="s">
        <v>22</v>
      </c>
      <c r="B17" s="220">
        <v>98904788</v>
      </c>
      <c r="C17" s="480">
        <f t="shared" si="1"/>
        <v>18591704</v>
      </c>
      <c r="D17" s="486">
        <v>117496492</v>
      </c>
      <c r="E17" s="487">
        <v>15000000</v>
      </c>
      <c r="F17" s="488">
        <v>9890000</v>
      </c>
      <c r="G17" s="489">
        <v>29490246</v>
      </c>
      <c r="H17" s="490">
        <v>21088232</v>
      </c>
      <c r="I17" s="481">
        <f>IF((G17+H17)='SFAG Assistance'!B17+'SFAG Non-Assistance'!B17,('SFAG Summary'!G17+'SFAG Summary'!H17), "ERROR")</f>
        <v>50578478</v>
      </c>
      <c r="J17" s="110">
        <f t="shared" si="2"/>
        <v>75468478</v>
      </c>
      <c r="K17" s="491">
        <v>13224444</v>
      </c>
      <c r="L17" s="484">
        <v>28803570</v>
      </c>
      <c r="M17" s="92"/>
      <c r="N17" s="492"/>
    </row>
    <row r="18" spans="1:14">
      <c r="A18" s="221" t="s">
        <v>23</v>
      </c>
      <c r="B18" s="220">
        <v>30412562</v>
      </c>
      <c r="C18" s="480">
        <f t="shared" si="1"/>
        <v>30813259</v>
      </c>
      <c r="D18" s="486">
        <v>61225821</v>
      </c>
      <c r="E18" s="487">
        <v>7831200</v>
      </c>
      <c r="F18" s="488">
        <v>1292533</v>
      </c>
      <c r="G18" s="489">
        <v>704857</v>
      </c>
      <c r="H18" s="490">
        <v>19998519</v>
      </c>
      <c r="I18" s="481">
        <f>IF((G18+H18)='SFAG Assistance'!B18+'SFAG Non-Assistance'!B18,('SFAG Summary'!G18+'SFAG Summary'!H18), "ERROR")</f>
        <v>20703376</v>
      </c>
      <c r="J18" s="110">
        <f t="shared" si="2"/>
        <v>29827109</v>
      </c>
      <c r="K18" s="491">
        <v>31398712</v>
      </c>
      <c r="L18" s="484">
        <v>0</v>
      </c>
      <c r="M18" s="92"/>
      <c r="N18" s="492"/>
    </row>
    <row r="19" spans="1:14">
      <c r="A19" s="221" t="s">
        <v>24</v>
      </c>
      <c r="B19" s="220">
        <v>585056960</v>
      </c>
      <c r="C19" s="480">
        <f t="shared" si="1"/>
        <v>0</v>
      </c>
      <c r="D19" s="486">
        <v>585056960</v>
      </c>
      <c r="E19" s="487">
        <v>0</v>
      </c>
      <c r="F19" s="488">
        <v>1200000</v>
      </c>
      <c r="G19" s="489">
        <v>95212344</v>
      </c>
      <c r="H19" s="490">
        <v>488644616</v>
      </c>
      <c r="I19" s="481">
        <f>IF((G19+H19)='SFAG Assistance'!B19+'SFAG Non-Assistance'!B19,('SFAG Summary'!G19+'SFAG Summary'!H19), "ERROR")</f>
        <v>583856960</v>
      </c>
      <c r="J19" s="110">
        <f t="shared" si="2"/>
        <v>585056960</v>
      </c>
      <c r="K19" s="491">
        <v>0</v>
      </c>
      <c r="L19" s="484">
        <v>0</v>
      </c>
      <c r="M19" s="92"/>
      <c r="N19" s="492"/>
    </row>
    <row r="20" spans="1:14">
      <c r="A20" s="221" t="s">
        <v>25</v>
      </c>
      <c r="B20" s="220">
        <v>206799109</v>
      </c>
      <c r="C20" s="480">
        <f t="shared" si="1"/>
        <v>108773785</v>
      </c>
      <c r="D20" s="486">
        <v>315572894</v>
      </c>
      <c r="E20" s="487">
        <v>23328799</v>
      </c>
      <c r="F20" s="488">
        <v>2000000</v>
      </c>
      <c r="G20" s="489">
        <v>32092095</v>
      </c>
      <c r="H20" s="490">
        <v>69133330</v>
      </c>
      <c r="I20" s="481">
        <f>IF((G20+H20)='SFAG Assistance'!B20+'SFAG Non-Assistance'!B20,('SFAG Summary'!G20+'SFAG Summary'!H20), "ERROR")</f>
        <v>101225425</v>
      </c>
      <c r="J20" s="110">
        <f t="shared" si="2"/>
        <v>126554224</v>
      </c>
      <c r="K20" s="491">
        <v>189018668</v>
      </c>
      <c r="L20" s="484">
        <v>2</v>
      </c>
      <c r="M20" s="92"/>
      <c r="N20" s="492"/>
    </row>
    <row r="21" spans="1:14">
      <c r="A21" s="221" t="s">
        <v>26</v>
      </c>
      <c r="B21" s="220">
        <v>131030394</v>
      </c>
      <c r="C21" s="480">
        <f t="shared" si="1"/>
        <v>3378938</v>
      </c>
      <c r="D21" s="486">
        <v>134409332</v>
      </c>
      <c r="E21" s="487">
        <v>22732687</v>
      </c>
      <c r="F21" s="488">
        <v>12962008</v>
      </c>
      <c r="G21" s="489">
        <v>10548473</v>
      </c>
      <c r="H21" s="490">
        <v>75626239</v>
      </c>
      <c r="I21" s="481">
        <f>IF((G21+H21)='SFAG Assistance'!B21+'SFAG Non-Assistance'!B21,('SFAG Summary'!G21+'SFAG Summary'!H21), "ERROR")</f>
        <v>86174712</v>
      </c>
      <c r="J21" s="110">
        <f t="shared" si="2"/>
        <v>121869407</v>
      </c>
      <c r="K21" s="491">
        <v>3851464</v>
      </c>
      <c r="L21" s="484">
        <v>8688461</v>
      </c>
      <c r="M21" s="92"/>
      <c r="N21" s="492"/>
    </row>
    <row r="22" spans="1:14">
      <c r="A22" s="221" t="s">
        <v>27</v>
      </c>
      <c r="B22" s="220">
        <v>101931061</v>
      </c>
      <c r="C22" s="480">
        <f t="shared" si="1"/>
        <v>22537159</v>
      </c>
      <c r="D22" s="486">
        <v>124468220</v>
      </c>
      <c r="E22" s="487">
        <v>13710977</v>
      </c>
      <c r="F22" s="488">
        <v>10193106</v>
      </c>
      <c r="G22" s="489">
        <v>36790628</v>
      </c>
      <c r="H22" s="490">
        <v>24739301</v>
      </c>
      <c r="I22" s="481">
        <f>IF((G22+H22)='SFAG Assistance'!B22+'SFAG Non-Assistance'!B22,('SFAG Summary'!G22+'SFAG Summary'!H22), "ERROR")</f>
        <v>61529929</v>
      </c>
      <c r="J22" s="110">
        <f t="shared" si="2"/>
        <v>85434012</v>
      </c>
      <c r="K22" s="491">
        <v>0</v>
      </c>
      <c r="L22" s="484">
        <v>39034208</v>
      </c>
      <c r="M22" s="92"/>
      <c r="N22" s="492"/>
    </row>
    <row r="23" spans="1:14">
      <c r="A23" s="221" t="s">
        <v>28</v>
      </c>
      <c r="B23" s="220">
        <v>181287669</v>
      </c>
      <c r="C23" s="480">
        <f t="shared" si="1"/>
        <v>34964183</v>
      </c>
      <c r="D23" s="486">
        <v>216251852</v>
      </c>
      <c r="E23" s="487">
        <v>47789725</v>
      </c>
      <c r="F23" s="488">
        <v>0</v>
      </c>
      <c r="G23" s="489">
        <v>95635536</v>
      </c>
      <c r="H23" s="490">
        <v>70911390</v>
      </c>
      <c r="I23" s="481">
        <f>IF((G23+H23)='SFAG Assistance'!B23+'SFAG Non-Assistance'!B23,('SFAG Summary'!G23+'SFAG Summary'!H23), "ERROR")</f>
        <v>166546926</v>
      </c>
      <c r="J23" s="110">
        <f>I23+E23+F23</f>
        <v>214336651</v>
      </c>
      <c r="K23" s="491">
        <v>1915200</v>
      </c>
      <c r="L23" s="484">
        <v>1</v>
      </c>
      <c r="M23" s="92"/>
      <c r="N23" s="492"/>
    </row>
    <row r="24" spans="1:14">
      <c r="A24" s="221" t="s">
        <v>29</v>
      </c>
      <c r="B24" s="220">
        <v>163971985</v>
      </c>
      <c r="C24" s="480">
        <f t="shared" si="1"/>
        <v>0</v>
      </c>
      <c r="D24" s="486">
        <v>163971985</v>
      </c>
      <c r="E24" s="487">
        <v>0</v>
      </c>
      <c r="F24" s="488">
        <v>16397199</v>
      </c>
      <c r="G24" s="489">
        <v>15749659</v>
      </c>
      <c r="H24" s="490">
        <v>131653701</v>
      </c>
      <c r="I24" s="481">
        <f>IF((G24+H24)='SFAG Assistance'!B24+'SFAG Non-Assistance'!B24,('SFAG Summary'!G24+'SFAG Summary'!H24), "ERROR")</f>
        <v>147403360</v>
      </c>
      <c r="J24" s="110">
        <f t="shared" si="2"/>
        <v>163800559</v>
      </c>
      <c r="K24" s="491">
        <v>171426</v>
      </c>
      <c r="L24" s="484">
        <v>0</v>
      </c>
      <c r="M24" s="92"/>
      <c r="N24" s="492"/>
    </row>
    <row r="25" spans="1:14">
      <c r="A25" s="221" t="s">
        <v>30</v>
      </c>
      <c r="B25" s="220">
        <v>78120889</v>
      </c>
      <c r="C25" s="480">
        <f t="shared" si="1"/>
        <v>0</v>
      </c>
      <c r="D25" s="486">
        <v>78120889</v>
      </c>
      <c r="E25" s="487">
        <v>0</v>
      </c>
      <c r="F25" s="488">
        <v>0</v>
      </c>
      <c r="G25" s="489">
        <v>51855245</v>
      </c>
      <c r="H25" s="490">
        <v>22847628</v>
      </c>
      <c r="I25" s="481">
        <f>IF((G25+H25)='SFAG Assistance'!B25+'SFAG Non-Assistance'!B25,('SFAG Summary'!G25+'SFAG Summary'!H25), "ERROR")</f>
        <v>74702873</v>
      </c>
      <c r="J25" s="110">
        <f t="shared" si="2"/>
        <v>74702873</v>
      </c>
      <c r="K25" s="491">
        <v>0</v>
      </c>
      <c r="L25" s="484">
        <v>3418016</v>
      </c>
      <c r="M25" s="92"/>
      <c r="N25" s="492"/>
    </row>
    <row r="26" spans="1:14">
      <c r="A26" s="221" t="s">
        <v>31</v>
      </c>
      <c r="B26" s="220">
        <v>229098032</v>
      </c>
      <c r="C26" s="480">
        <f t="shared" si="1"/>
        <v>0</v>
      </c>
      <c r="D26" s="486">
        <v>229098032</v>
      </c>
      <c r="E26" s="487">
        <v>0</v>
      </c>
      <c r="F26" s="488">
        <v>22909803</v>
      </c>
      <c r="G26" s="489">
        <v>73527629</v>
      </c>
      <c r="H26" s="490">
        <v>132660600</v>
      </c>
      <c r="I26" s="481">
        <f>IF((G26+H26)='SFAG Assistance'!B26+'SFAG Non-Assistance'!B26,('SFAG Summary'!G26+'SFAG Summary'!H26), "ERROR")</f>
        <v>206188229</v>
      </c>
      <c r="J26" s="110">
        <f t="shared" si="2"/>
        <v>229098032</v>
      </c>
      <c r="K26" s="491">
        <v>0</v>
      </c>
      <c r="L26" s="484">
        <v>0</v>
      </c>
      <c r="M26" s="92"/>
      <c r="N26" s="492"/>
    </row>
    <row r="27" spans="1:14">
      <c r="A27" s="221" t="s">
        <v>32</v>
      </c>
      <c r="B27" s="220">
        <v>459371116</v>
      </c>
      <c r="C27" s="480">
        <f t="shared" si="1"/>
        <v>0</v>
      </c>
      <c r="D27" s="486">
        <v>459371116</v>
      </c>
      <c r="E27" s="487">
        <v>91874225</v>
      </c>
      <c r="F27" s="488">
        <v>45937112</v>
      </c>
      <c r="G27" s="489">
        <v>13548</v>
      </c>
      <c r="H27" s="490">
        <v>321546231</v>
      </c>
      <c r="I27" s="481">
        <f>IF((G27+H27)='SFAG Assistance'!B27+'SFAG Non-Assistance'!B27,('SFAG Summary'!G27+'SFAG Summary'!H27), "ERROR")</f>
        <v>321559779</v>
      </c>
      <c r="J27" s="110">
        <f t="shared" si="2"/>
        <v>459371116</v>
      </c>
      <c r="K27" s="491">
        <v>0</v>
      </c>
      <c r="L27" s="484">
        <v>0</v>
      </c>
      <c r="M27" s="92"/>
      <c r="N27" s="492"/>
    </row>
    <row r="28" spans="1:14">
      <c r="A28" s="221" t="s">
        <v>33</v>
      </c>
      <c r="B28" s="220">
        <v>775352858</v>
      </c>
      <c r="C28" s="480">
        <f t="shared" si="1"/>
        <v>160261685</v>
      </c>
      <c r="D28" s="486">
        <v>935614543</v>
      </c>
      <c r="E28" s="487">
        <v>0</v>
      </c>
      <c r="F28" s="488">
        <v>77535285</v>
      </c>
      <c r="G28" s="489">
        <v>143926864</v>
      </c>
      <c r="H28" s="490">
        <v>595175671</v>
      </c>
      <c r="I28" s="481">
        <f>IF((G28+H28)='SFAG Assistance'!B28+'SFAG Non-Assistance'!B28,('SFAG Summary'!G28+'SFAG Summary'!H28), "ERROR")</f>
        <v>739102535</v>
      </c>
      <c r="J28" s="110">
        <f t="shared" si="2"/>
        <v>816637820</v>
      </c>
      <c r="K28" s="491">
        <v>0</v>
      </c>
      <c r="L28" s="484">
        <v>118976723</v>
      </c>
      <c r="M28" s="92"/>
      <c r="N28" s="492"/>
    </row>
    <row r="29" spans="1:14">
      <c r="A29" s="221" t="s">
        <v>34</v>
      </c>
      <c r="B29" s="220">
        <v>263434070</v>
      </c>
      <c r="C29" s="480">
        <f t="shared" si="1"/>
        <v>120695005</v>
      </c>
      <c r="D29" s="486">
        <v>384129075</v>
      </c>
      <c r="E29" s="487">
        <v>62086000</v>
      </c>
      <c r="F29" s="488">
        <v>4790000</v>
      </c>
      <c r="G29" s="489">
        <v>49100172</v>
      </c>
      <c r="H29" s="490">
        <v>144209650</v>
      </c>
      <c r="I29" s="481">
        <f>IF((G29+H29)='SFAG Assistance'!B29+'SFAG Non-Assistance'!B29,('SFAG Summary'!G29+'SFAG Summary'!H29), "ERROR")</f>
        <v>193309822</v>
      </c>
      <c r="J29" s="110">
        <f t="shared" si="2"/>
        <v>260185822</v>
      </c>
      <c r="K29" s="491">
        <v>54302020</v>
      </c>
      <c r="L29" s="484">
        <v>69641233</v>
      </c>
      <c r="M29" s="92"/>
      <c r="N29" s="492"/>
    </row>
    <row r="30" spans="1:14">
      <c r="A30" s="221" t="s">
        <v>35</v>
      </c>
      <c r="B30" s="220">
        <v>86767579</v>
      </c>
      <c r="C30" s="480">
        <f t="shared" si="1"/>
        <v>7424667</v>
      </c>
      <c r="D30" s="486">
        <v>94192246</v>
      </c>
      <c r="E30" s="487">
        <v>17353516</v>
      </c>
      <c r="F30" s="488">
        <v>8676758</v>
      </c>
      <c r="G30" s="489">
        <v>22373670</v>
      </c>
      <c r="H30" s="490">
        <v>35963591</v>
      </c>
      <c r="I30" s="481">
        <f>IF((G30+H30)='SFAG Assistance'!B30+'SFAG Non-Assistance'!B30,('SFAG Summary'!G30+'SFAG Summary'!H30), "ERROR")</f>
        <v>58337261</v>
      </c>
      <c r="J30" s="110">
        <f t="shared" si="2"/>
        <v>84367535</v>
      </c>
      <c r="K30" s="491">
        <v>5617940</v>
      </c>
      <c r="L30" s="484">
        <v>4206771</v>
      </c>
      <c r="M30" s="92"/>
      <c r="N30" s="492"/>
    </row>
    <row r="31" spans="1:14">
      <c r="A31" s="221" t="s">
        <v>36</v>
      </c>
      <c r="B31" s="220">
        <v>217051740</v>
      </c>
      <c r="C31" s="480">
        <f t="shared" si="1"/>
        <v>0</v>
      </c>
      <c r="D31" s="486">
        <v>217051740</v>
      </c>
      <c r="E31" s="487">
        <v>23000000</v>
      </c>
      <c r="F31" s="488">
        <v>21701176</v>
      </c>
      <c r="G31" s="489">
        <v>1253790</v>
      </c>
      <c r="H31" s="490">
        <v>158207712</v>
      </c>
      <c r="I31" s="481">
        <f>IF((G31+H31)='SFAG Assistance'!B31+'SFAG Non-Assistance'!B31,('SFAG Summary'!G31+'SFAG Summary'!H31), "ERROR")</f>
        <v>159461502</v>
      </c>
      <c r="J31" s="110">
        <f t="shared" si="2"/>
        <v>204162678</v>
      </c>
      <c r="K31" s="491">
        <v>3</v>
      </c>
      <c r="L31" s="484">
        <v>12889059</v>
      </c>
      <c r="M31" s="92"/>
      <c r="N31" s="492"/>
    </row>
    <row r="32" spans="1:14">
      <c r="A32" s="221" t="s">
        <v>37</v>
      </c>
      <c r="B32" s="220">
        <v>38039116</v>
      </c>
      <c r="C32" s="480">
        <f t="shared" si="1"/>
        <v>47553987</v>
      </c>
      <c r="D32" s="486">
        <v>85593103</v>
      </c>
      <c r="E32" s="487">
        <v>9040310</v>
      </c>
      <c r="F32" s="488">
        <v>2354101</v>
      </c>
      <c r="G32" s="489">
        <v>18497221</v>
      </c>
      <c r="H32" s="490">
        <v>11839437</v>
      </c>
      <c r="I32" s="481">
        <f>IF((G32+H32)='SFAG Assistance'!B32+'SFAG Non-Assistance'!B32,('SFAG Summary'!G32+'SFAG Summary'!H32), "ERROR")</f>
        <v>30336658</v>
      </c>
      <c r="J32" s="110">
        <f t="shared" si="2"/>
        <v>41731069</v>
      </c>
      <c r="K32" s="491">
        <v>841400</v>
      </c>
      <c r="L32" s="484">
        <v>43020634</v>
      </c>
      <c r="M32" s="92"/>
      <c r="N32" s="492"/>
    </row>
    <row r="33" spans="1:14">
      <c r="A33" s="221" t="s">
        <v>38</v>
      </c>
      <c r="B33" s="220">
        <v>57104913</v>
      </c>
      <c r="C33" s="480">
        <f t="shared" si="1"/>
        <v>50908622</v>
      </c>
      <c r="D33" s="486">
        <v>108013535</v>
      </c>
      <c r="E33" s="487">
        <v>17000000</v>
      </c>
      <c r="F33" s="488">
        <v>0</v>
      </c>
      <c r="G33" s="489">
        <v>17128825</v>
      </c>
      <c r="H33" s="490">
        <v>17832365</v>
      </c>
      <c r="I33" s="481">
        <f>IF((G33+H33)='SFAG Assistance'!B33+'SFAG Non-Assistance'!B33,('SFAG Summary'!G33+'SFAG Summary'!H33), "ERROR")</f>
        <v>34961190</v>
      </c>
      <c r="J33" s="110">
        <f t="shared" si="2"/>
        <v>51961190</v>
      </c>
      <c r="K33" s="491">
        <v>144447</v>
      </c>
      <c r="L33" s="484">
        <v>55907898</v>
      </c>
      <c r="M33" s="92"/>
      <c r="N33" s="492"/>
    </row>
    <row r="34" spans="1:14">
      <c r="A34" s="221" t="s">
        <v>39</v>
      </c>
      <c r="B34" s="220">
        <v>43907517</v>
      </c>
      <c r="C34" s="480">
        <f t="shared" si="1"/>
        <v>11027585</v>
      </c>
      <c r="D34" s="486">
        <v>54935102</v>
      </c>
      <c r="E34" s="487">
        <v>850000</v>
      </c>
      <c r="F34" s="488">
        <v>0</v>
      </c>
      <c r="G34" s="489">
        <v>18518822</v>
      </c>
      <c r="H34" s="490">
        <v>26596277</v>
      </c>
      <c r="I34" s="481">
        <f>IF((G34+H34)='SFAG Assistance'!B34+'SFAG Non-Assistance'!B34,('SFAG Summary'!G34+'SFAG Summary'!H34), "ERROR")</f>
        <v>45115099</v>
      </c>
      <c r="J34" s="110">
        <f t="shared" si="2"/>
        <v>45965099</v>
      </c>
      <c r="K34" s="491">
        <v>0</v>
      </c>
      <c r="L34" s="484">
        <v>8970003</v>
      </c>
      <c r="M34" s="92"/>
      <c r="N34" s="492"/>
    </row>
    <row r="35" spans="1:14">
      <c r="A35" s="221" t="s">
        <v>40</v>
      </c>
      <c r="B35" s="220">
        <v>38521261</v>
      </c>
      <c r="C35" s="480">
        <f t="shared" si="1"/>
        <v>6795718</v>
      </c>
      <c r="D35" s="486">
        <v>45316979</v>
      </c>
      <c r="E35" s="487">
        <v>1863063</v>
      </c>
      <c r="F35" s="488">
        <v>936937</v>
      </c>
      <c r="G35" s="489">
        <v>17704737</v>
      </c>
      <c r="H35" s="490">
        <v>19844051</v>
      </c>
      <c r="I35" s="481">
        <f>IF((G35+H35)='SFAG Assistance'!B35+'SFAG Non-Assistance'!B35,('SFAG Summary'!G35+'SFAG Summary'!H35), "ERROR")</f>
        <v>37548788</v>
      </c>
      <c r="J35" s="110">
        <f t="shared" si="2"/>
        <v>40348788</v>
      </c>
      <c r="K35" s="491">
        <v>0</v>
      </c>
      <c r="L35" s="484">
        <v>4968191</v>
      </c>
      <c r="M35" s="92"/>
      <c r="N35" s="492"/>
    </row>
    <row r="36" spans="1:14">
      <c r="A36" s="221" t="s">
        <v>41</v>
      </c>
      <c r="B36" s="220">
        <v>404034823</v>
      </c>
      <c r="C36" s="480">
        <f t="shared" si="1"/>
        <v>82938836</v>
      </c>
      <c r="D36" s="486">
        <v>486973659</v>
      </c>
      <c r="E36" s="487">
        <v>57513000</v>
      </c>
      <c r="F36" s="488">
        <v>12703500</v>
      </c>
      <c r="G36" s="489">
        <v>119191412</v>
      </c>
      <c r="H36" s="490">
        <v>125851688</v>
      </c>
      <c r="I36" s="481">
        <f>IF((G36+H36)='SFAG Assistance'!B36+'SFAG Non-Assistance'!B36,('SFAG Summary'!G36+'SFAG Summary'!H36), "ERROR")</f>
        <v>245043100</v>
      </c>
      <c r="J36" s="110">
        <f t="shared" si="2"/>
        <v>315259600</v>
      </c>
      <c r="K36" s="491">
        <v>148179088</v>
      </c>
      <c r="L36" s="484">
        <v>23534971</v>
      </c>
      <c r="M36" s="92"/>
      <c r="N36" s="492"/>
    </row>
    <row r="37" spans="1:14">
      <c r="A37" s="221" t="s">
        <v>42</v>
      </c>
      <c r="B37" s="220">
        <v>110578100</v>
      </c>
      <c r="C37" s="480">
        <f t="shared" si="1"/>
        <v>13534389</v>
      </c>
      <c r="D37" s="486">
        <v>124112489</v>
      </c>
      <c r="E37" s="487">
        <v>23777500</v>
      </c>
      <c r="F37" s="488">
        <v>0</v>
      </c>
      <c r="G37" s="489">
        <v>54180195</v>
      </c>
      <c r="H37" s="490">
        <v>18307378</v>
      </c>
      <c r="I37" s="481">
        <f>IF((G37+H37)='SFAG Assistance'!B37+'SFAG Non-Assistance'!B37,('SFAG Summary'!G37+'SFAG Summary'!H37), "ERROR")</f>
        <v>72487573</v>
      </c>
      <c r="J37" s="110">
        <f t="shared" si="2"/>
        <v>96265073</v>
      </c>
      <c r="K37" s="491">
        <v>27847416</v>
      </c>
      <c r="L37" s="484">
        <v>0</v>
      </c>
      <c r="M37" s="92"/>
      <c r="N37" s="492"/>
    </row>
    <row r="38" spans="1:14">
      <c r="A38" s="221" t="s">
        <v>43</v>
      </c>
      <c r="B38" s="220">
        <v>2442930602</v>
      </c>
      <c r="C38" s="480">
        <f t="shared" si="1"/>
        <v>516941094</v>
      </c>
      <c r="D38" s="486">
        <v>2959871696</v>
      </c>
      <c r="E38" s="487">
        <v>366858780</v>
      </c>
      <c r="F38" s="488">
        <v>190479111</v>
      </c>
      <c r="G38" s="489">
        <v>972822184</v>
      </c>
      <c r="H38" s="490">
        <v>908078552</v>
      </c>
      <c r="I38" s="481">
        <f>IF((G38+H38)='SFAG Assistance'!B38+'SFAG Non-Assistance'!B38,('SFAG Summary'!G38+'SFAG Summary'!H38), "ERROR")</f>
        <v>1880900736</v>
      </c>
      <c r="J38" s="110">
        <f t="shared" si="2"/>
        <v>2438238627</v>
      </c>
      <c r="K38" s="491">
        <v>221379448</v>
      </c>
      <c r="L38" s="484">
        <v>300253621</v>
      </c>
      <c r="M38" s="92"/>
      <c r="N38" s="492"/>
    </row>
    <row r="39" spans="1:14">
      <c r="A39" s="221" t="s">
        <v>44</v>
      </c>
      <c r="B39" s="220">
        <v>302239599</v>
      </c>
      <c r="C39" s="480">
        <f t="shared" si="1"/>
        <v>212774121</v>
      </c>
      <c r="D39" s="486">
        <v>515013720</v>
      </c>
      <c r="E39" s="487">
        <v>79437673</v>
      </c>
      <c r="F39" s="488">
        <v>13002987</v>
      </c>
      <c r="G39" s="489">
        <v>36943669</v>
      </c>
      <c r="H39" s="490">
        <v>194750701</v>
      </c>
      <c r="I39" s="481">
        <f>IF((G39+H39)='SFAG Assistance'!B39+'SFAG Non-Assistance'!B39,('SFAG Summary'!G39+'SFAG Summary'!H39), "ERROR")</f>
        <v>231694370</v>
      </c>
      <c r="J39" s="110">
        <f t="shared" si="2"/>
        <v>324135030</v>
      </c>
      <c r="K39" s="491">
        <v>187361037</v>
      </c>
      <c r="L39" s="484">
        <v>3517653</v>
      </c>
      <c r="M39" s="92"/>
      <c r="N39" s="492"/>
    </row>
    <row r="40" spans="1:14">
      <c r="A40" s="221" t="s">
        <v>45</v>
      </c>
      <c r="B40" s="220">
        <v>26399809</v>
      </c>
      <c r="C40" s="480">
        <f t="shared" si="1"/>
        <v>16140737</v>
      </c>
      <c r="D40" s="486">
        <v>42540546</v>
      </c>
      <c r="E40" s="487">
        <v>0</v>
      </c>
      <c r="F40" s="488">
        <v>0</v>
      </c>
      <c r="G40" s="489">
        <v>14140806</v>
      </c>
      <c r="H40" s="490">
        <v>14128600</v>
      </c>
      <c r="I40" s="481">
        <f>IF((G40+H40)='SFAG Assistance'!B40+'SFAG Non-Assistance'!B40,('SFAG Summary'!G40+'SFAG Summary'!H40), "ERROR")</f>
        <v>28269406</v>
      </c>
      <c r="J40" s="110">
        <f t="shared" si="2"/>
        <v>28269406</v>
      </c>
      <c r="K40" s="491">
        <v>0</v>
      </c>
      <c r="L40" s="484">
        <v>14271140</v>
      </c>
      <c r="M40" s="92"/>
      <c r="N40" s="492"/>
    </row>
    <row r="41" spans="1:14">
      <c r="A41" s="221" t="s">
        <v>46</v>
      </c>
      <c r="B41" s="220">
        <v>727968260</v>
      </c>
      <c r="C41" s="480">
        <f t="shared" si="1"/>
        <v>0</v>
      </c>
      <c r="D41" s="486">
        <v>727968260</v>
      </c>
      <c r="E41" s="487">
        <v>0</v>
      </c>
      <c r="F41" s="488">
        <v>56021758</v>
      </c>
      <c r="G41" s="489">
        <v>224574049</v>
      </c>
      <c r="H41" s="490">
        <v>390483716</v>
      </c>
      <c r="I41" s="481">
        <f>IF((G41+H41)='SFAG Assistance'!B41+'SFAG Non-Assistance'!B41,('SFAG Summary'!G41+'SFAG Summary'!H41), "ERROR")</f>
        <v>615057765</v>
      </c>
      <c r="J41" s="110">
        <f t="shared" si="2"/>
        <v>671079523</v>
      </c>
      <c r="K41" s="491">
        <v>42062103</v>
      </c>
      <c r="L41" s="484">
        <v>14826634</v>
      </c>
      <c r="M41" s="92"/>
      <c r="N41" s="492"/>
    </row>
    <row r="42" spans="1:14">
      <c r="A42" s="221" t="s">
        <v>47</v>
      </c>
      <c r="B42" s="220">
        <v>145281442</v>
      </c>
      <c r="C42" s="480">
        <f t="shared" si="1"/>
        <v>33658530</v>
      </c>
      <c r="D42" s="486">
        <v>178939972</v>
      </c>
      <c r="E42" s="487">
        <v>29056288</v>
      </c>
      <c r="F42" s="488">
        <v>14528144</v>
      </c>
      <c r="G42" s="489">
        <v>33778188</v>
      </c>
      <c r="H42" s="490">
        <v>54661446</v>
      </c>
      <c r="I42" s="481">
        <f>IF((G42+H42)='SFAG Assistance'!B42+'SFAG Non-Assistance'!B42,('SFAG Summary'!G42+'SFAG Summary'!H42), "ERROR")</f>
        <v>88439634</v>
      </c>
      <c r="J42" s="110">
        <f t="shared" si="2"/>
        <v>132024066</v>
      </c>
      <c r="K42" s="491">
        <v>46915906</v>
      </c>
      <c r="L42" s="484">
        <v>0</v>
      </c>
      <c r="M42" s="92"/>
      <c r="N42" s="492"/>
    </row>
    <row r="43" spans="1:14">
      <c r="A43" s="221" t="s">
        <v>48</v>
      </c>
      <c r="B43" s="220">
        <v>166798629</v>
      </c>
      <c r="C43" s="480">
        <f t="shared" si="1"/>
        <v>0</v>
      </c>
      <c r="D43" s="486">
        <v>166798629</v>
      </c>
      <c r="E43" s="487">
        <v>0</v>
      </c>
      <c r="F43" s="488">
        <v>0</v>
      </c>
      <c r="G43" s="489">
        <v>80740830</v>
      </c>
      <c r="H43" s="490">
        <v>85897527</v>
      </c>
      <c r="I43" s="481">
        <f>IF((G43+H43)='SFAG Assistance'!B43+'SFAG Non-Assistance'!B43,('SFAG Summary'!G43+'SFAG Summary'!H43), "ERROR")</f>
        <v>166638357</v>
      </c>
      <c r="J43" s="110">
        <f t="shared" si="2"/>
        <v>166638357</v>
      </c>
      <c r="K43" s="491">
        <v>0</v>
      </c>
      <c r="L43" s="484">
        <v>160272</v>
      </c>
      <c r="M43" s="92"/>
      <c r="N43" s="492"/>
    </row>
    <row r="44" spans="1:14">
      <c r="A44" s="221" t="s">
        <v>49</v>
      </c>
      <c r="B44" s="220">
        <v>719499305</v>
      </c>
      <c r="C44" s="480">
        <f t="shared" si="1"/>
        <v>223646941</v>
      </c>
      <c r="D44" s="486">
        <v>943146246</v>
      </c>
      <c r="E44" s="487">
        <v>150817250</v>
      </c>
      <c r="F44" s="488">
        <v>30977000</v>
      </c>
      <c r="G44" s="489">
        <v>254277894</v>
      </c>
      <c r="H44" s="490">
        <v>242690145</v>
      </c>
      <c r="I44" s="481">
        <f>IF((G44+H44)='SFAG Assistance'!B44+'SFAG Non-Assistance'!B44,('SFAG Summary'!G44+'SFAG Summary'!H44), "ERROR")</f>
        <v>496968039</v>
      </c>
      <c r="J44" s="110">
        <f t="shared" si="2"/>
        <v>678762289</v>
      </c>
      <c r="K44" s="491">
        <v>70448552</v>
      </c>
      <c r="L44" s="484">
        <v>193935405</v>
      </c>
      <c r="M44" s="92"/>
      <c r="N44" s="492"/>
    </row>
    <row r="45" spans="1:14">
      <c r="A45" s="221" t="s">
        <v>50</v>
      </c>
      <c r="B45" s="220">
        <v>95021587</v>
      </c>
      <c r="C45" s="480">
        <f t="shared" si="1"/>
        <v>12812175</v>
      </c>
      <c r="D45" s="486">
        <v>107833762</v>
      </c>
      <c r="E45" s="487">
        <v>11345913</v>
      </c>
      <c r="F45" s="488">
        <v>8760000</v>
      </c>
      <c r="G45" s="489">
        <v>37443599</v>
      </c>
      <c r="H45" s="490">
        <v>38023203</v>
      </c>
      <c r="I45" s="481">
        <f>IF((G45+H45)='SFAG Assistance'!B45+'SFAG Non-Assistance'!B45,('SFAG Summary'!G45+'SFAG Summary'!H45), "ERROR")</f>
        <v>75466802</v>
      </c>
      <c r="J45" s="110">
        <f t="shared" si="2"/>
        <v>95572715</v>
      </c>
      <c r="K45" s="491">
        <v>12261047</v>
      </c>
      <c r="L45" s="484">
        <v>0</v>
      </c>
      <c r="M45" s="92"/>
      <c r="N45" s="492"/>
    </row>
    <row r="46" spans="1:14">
      <c r="A46" s="221" t="s">
        <v>51</v>
      </c>
      <c r="B46" s="220">
        <v>99967824</v>
      </c>
      <c r="C46" s="480">
        <f t="shared" si="1"/>
        <v>0</v>
      </c>
      <c r="D46" s="486">
        <v>99967824</v>
      </c>
      <c r="E46" s="487">
        <v>0</v>
      </c>
      <c r="F46" s="488">
        <v>0</v>
      </c>
      <c r="G46" s="489">
        <v>23506129</v>
      </c>
      <c r="H46" s="490">
        <v>62887385</v>
      </c>
      <c r="I46" s="481">
        <f>IF((G46+H46)='SFAG Assistance'!B46+'SFAG Non-Assistance'!B46,('SFAG Summary'!G46+'SFAG Summary'!H46), "ERROR")</f>
        <v>86393514</v>
      </c>
      <c r="J46" s="110">
        <f t="shared" si="2"/>
        <v>86393514</v>
      </c>
      <c r="K46" s="491">
        <v>0</v>
      </c>
      <c r="L46" s="484">
        <v>13574310</v>
      </c>
      <c r="M46" s="92"/>
      <c r="N46" s="492"/>
    </row>
    <row r="47" spans="1:14">
      <c r="A47" s="221" t="s">
        <v>52</v>
      </c>
      <c r="B47" s="220">
        <v>21279651</v>
      </c>
      <c r="C47" s="480">
        <f t="shared" si="1"/>
        <v>12343642</v>
      </c>
      <c r="D47" s="486">
        <v>33623293</v>
      </c>
      <c r="E47" s="487">
        <v>0</v>
      </c>
      <c r="F47" s="488">
        <v>2127965</v>
      </c>
      <c r="G47" s="489">
        <v>13434382</v>
      </c>
      <c r="H47" s="490">
        <v>5357572</v>
      </c>
      <c r="I47" s="481">
        <f>IF((G47+H47)='SFAG Assistance'!B47+'SFAG Non-Assistance'!B47,('SFAG Summary'!G47+'SFAG Summary'!H47), "ERROR")</f>
        <v>18791954</v>
      </c>
      <c r="J47" s="110">
        <f t="shared" si="2"/>
        <v>20919919</v>
      </c>
      <c r="K47" s="491">
        <v>0</v>
      </c>
      <c r="L47" s="484">
        <v>12703374</v>
      </c>
      <c r="M47" s="92"/>
      <c r="N47" s="492"/>
    </row>
    <row r="48" spans="1:14">
      <c r="A48" s="221" t="s">
        <v>53</v>
      </c>
      <c r="B48" s="220">
        <v>191523797</v>
      </c>
      <c r="C48" s="480">
        <f t="shared" si="1"/>
        <v>60686092</v>
      </c>
      <c r="D48" s="486">
        <v>252209889</v>
      </c>
      <c r="E48" s="487">
        <v>32224287</v>
      </c>
      <c r="F48" s="488">
        <v>0</v>
      </c>
      <c r="G48" s="489">
        <v>132753433</v>
      </c>
      <c r="H48" s="490">
        <v>66757673</v>
      </c>
      <c r="I48" s="481">
        <f>IF((G48+H48)='SFAG Assistance'!B48+'SFAG Non-Assistance'!B48,('SFAG Summary'!G48+'SFAG Summary'!H48), "ERROR")</f>
        <v>199511106</v>
      </c>
      <c r="J48" s="110">
        <f t="shared" si="2"/>
        <v>231735393</v>
      </c>
      <c r="K48" s="491">
        <v>0</v>
      </c>
      <c r="L48" s="484">
        <v>20474496</v>
      </c>
      <c r="M48" s="92"/>
      <c r="N48" s="492"/>
    </row>
    <row r="49" spans="1:14">
      <c r="A49" s="221" t="s">
        <v>54</v>
      </c>
      <c r="B49" s="220">
        <v>486256752</v>
      </c>
      <c r="C49" s="480">
        <f t="shared" si="1"/>
        <v>1</v>
      </c>
      <c r="D49" s="486">
        <v>486256753</v>
      </c>
      <c r="E49" s="487">
        <v>0</v>
      </c>
      <c r="F49" s="488">
        <v>33565875</v>
      </c>
      <c r="G49" s="489">
        <v>77912368</v>
      </c>
      <c r="H49" s="490">
        <v>319933801</v>
      </c>
      <c r="I49" s="481">
        <f>IF((G49+H49)='SFAG Assistance'!B49+'SFAG Non-Assistance'!B49,('SFAG Summary'!G49+'SFAG Summary'!H49), "ERROR")</f>
        <v>397846169</v>
      </c>
      <c r="J49" s="110">
        <f t="shared" si="2"/>
        <v>431412044</v>
      </c>
      <c r="K49" s="491">
        <v>54844709</v>
      </c>
      <c r="L49" s="484">
        <v>0</v>
      </c>
      <c r="M49" s="92"/>
      <c r="N49" s="492"/>
    </row>
    <row r="50" spans="1:14">
      <c r="A50" s="221" t="s">
        <v>55</v>
      </c>
      <c r="B50" s="220">
        <v>75609475</v>
      </c>
      <c r="C50" s="480">
        <f t="shared" si="1"/>
        <v>81070131</v>
      </c>
      <c r="D50" s="486">
        <v>156679606</v>
      </c>
      <c r="E50" s="487">
        <v>0</v>
      </c>
      <c r="F50" s="488">
        <v>7623137</v>
      </c>
      <c r="G50" s="489">
        <v>21781865</v>
      </c>
      <c r="H50" s="490">
        <v>40822057</v>
      </c>
      <c r="I50" s="481">
        <f>IF((G50+H50)='SFAG Assistance'!B50+'SFAG Non-Assistance'!B50,('SFAG Summary'!G50+'SFAG Summary'!H50), "ERROR")</f>
        <v>62603922</v>
      </c>
      <c r="J50" s="110">
        <f t="shared" si="2"/>
        <v>70227059</v>
      </c>
      <c r="K50" s="491">
        <v>0</v>
      </c>
      <c r="L50" s="484">
        <v>86452547</v>
      </c>
      <c r="M50" s="92"/>
      <c r="N50" s="492"/>
    </row>
    <row r="51" spans="1:14">
      <c r="A51" s="221" t="s">
        <v>56</v>
      </c>
      <c r="B51" s="220">
        <v>47353181</v>
      </c>
      <c r="C51" s="480">
        <f t="shared" si="1"/>
        <v>0</v>
      </c>
      <c r="D51" s="486">
        <v>47353181</v>
      </c>
      <c r="E51" s="487">
        <v>9224074</v>
      </c>
      <c r="F51" s="488">
        <v>4735318</v>
      </c>
      <c r="G51" s="489">
        <v>8389138</v>
      </c>
      <c r="H51" s="490">
        <v>25004651</v>
      </c>
      <c r="I51" s="481">
        <f>IF((G51+H51)='SFAG Assistance'!B51+'SFAG Non-Assistance'!B51,('SFAG Summary'!G51+'SFAG Summary'!H51), "ERROR")</f>
        <v>33393789</v>
      </c>
      <c r="J51" s="110">
        <f t="shared" si="2"/>
        <v>47353181</v>
      </c>
      <c r="K51" s="491">
        <v>0</v>
      </c>
      <c r="L51" s="484">
        <v>0</v>
      </c>
      <c r="M51" s="92"/>
      <c r="N51" s="492"/>
    </row>
    <row r="52" spans="1:14">
      <c r="A52" s="221" t="s">
        <v>57</v>
      </c>
      <c r="B52" s="220">
        <v>158285172</v>
      </c>
      <c r="C52" s="480">
        <f t="shared" si="1"/>
        <v>18576324</v>
      </c>
      <c r="D52" s="486">
        <v>176861496</v>
      </c>
      <c r="E52" s="487">
        <v>21217845</v>
      </c>
      <c r="F52" s="488">
        <v>12724123</v>
      </c>
      <c r="G52" s="489">
        <v>46307310</v>
      </c>
      <c r="H52" s="490">
        <v>69945052</v>
      </c>
      <c r="I52" s="481">
        <f>IF((G52+H52)='SFAG Assistance'!B52+'SFAG Non-Assistance'!B52,('SFAG Summary'!G52+'SFAG Summary'!H52), "ERROR")</f>
        <v>116252362</v>
      </c>
      <c r="J52" s="110">
        <f t="shared" si="2"/>
        <v>150194330</v>
      </c>
      <c r="K52" s="491">
        <v>1568657</v>
      </c>
      <c r="L52" s="484">
        <v>25098509</v>
      </c>
      <c r="M52" s="92"/>
      <c r="N52" s="492"/>
    </row>
    <row r="53" spans="1:14">
      <c r="A53" s="221" t="s">
        <v>58</v>
      </c>
      <c r="B53" s="220">
        <v>380544968</v>
      </c>
      <c r="C53" s="480">
        <f t="shared" si="1"/>
        <v>2536380</v>
      </c>
      <c r="D53" s="486">
        <v>383081348</v>
      </c>
      <c r="E53" s="487">
        <v>76206373</v>
      </c>
      <c r="F53" s="488">
        <v>7176000</v>
      </c>
      <c r="G53" s="489">
        <v>175715662</v>
      </c>
      <c r="H53" s="490">
        <v>123933665</v>
      </c>
      <c r="I53" s="481">
        <f>IF((G53+H53)='SFAG Assistance'!B53+'SFAG Non-Assistance'!B53,('SFAG Summary'!G53+'SFAG Summary'!H53), "ERROR")</f>
        <v>299649327</v>
      </c>
      <c r="J53" s="110">
        <f t="shared" si="2"/>
        <v>383031700</v>
      </c>
      <c r="K53" s="491">
        <v>0</v>
      </c>
      <c r="L53" s="484">
        <v>49648</v>
      </c>
      <c r="M53" s="92"/>
      <c r="N53" s="492"/>
    </row>
    <row r="54" spans="1:14">
      <c r="A54" s="221" t="s">
        <v>59</v>
      </c>
      <c r="B54" s="220">
        <v>110176310</v>
      </c>
      <c r="C54" s="480">
        <f t="shared" si="1"/>
        <v>0</v>
      </c>
      <c r="D54" s="486">
        <v>110176310</v>
      </c>
      <c r="E54" s="487">
        <v>0</v>
      </c>
      <c r="F54" s="488">
        <v>11017631</v>
      </c>
      <c r="G54" s="489">
        <v>46661981</v>
      </c>
      <c r="H54" s="490">
        <v>52496698</v>
      </c>
      <c r="I54" s="481">
        <f>IF((G54+H54)='SFAG Assistance'!B54+'SFAG Non-Assistance'!B54,('SFAG Summary'!G54+'SFAG Summary'!H54), "ERROR")</f>
        <v>99158679</v>
      </c>
      <c r="J54" s="110">
        <f t="shared" si="2"/>
        <v>110176310</v>
      </c>
      <c r="K54" s="491">
        <v>0</v>
      </c>
      <c r="L54" s="484">
        <v>0</v>
      </c>
      <c r="M54" s="92"/>
      <c r="N54" s="492"/>
    </row>
    <row r="55" spans="1:14">
      <c r="A55" s="221" t="s">
        <v>60</v>
      </c>
      <c r="B55" s="220">
        <v>314499354</v>
      </c>
      <c r="C55" s="480">
        <f t="shared" si="1"/>
        <v>0</v>
      </c>
      <c r="D55" s="486">
        <v>314499354</v>
      </c>
      <c r="E55" s="487">
        <v>62899870</v>
      </c>
      <c r="F55" s="488">
        <v>15422200</v>
      </c>
      <c r="G55" s="489">
        <v>41799610</v>
      </c>
      <c r="H55" s="490">
        <v>194377674</v>
      </c>
      <c r="I55" s="481">
        <f>IF((G55+H55)='SFAG Assistance'!B55+'SFAG Non-Assistance'!B55,('SFAG Summary'!G55+'SFAG Summary'!H55), "ERROR")</f>
        <v>236177284</v>
      </c>
      <c r="J55" s="110">
        <f t="shared" si="2"/>
        <v>314499354</v>
      </c>
      <c r="K55" s="491">
        <v>0</v>
      </c>
      <c r="L55" s="484">
        <v>0</v>
      </c>
      <c r="M55" s="92"/>
      <c r="N55" s="492"/>
    </row>
    <row r="56" spans="1:14">
      <c r="A56" s="221" t="s">
        <v>61</v>
      </c>
      <c r="B56" s="220">
        <v>18500530</v>
      </c>
      <c r="C56" s="480">
        <f t="shared" si="1"/>
        <v>32010949</v>
      </c>
      <c r="D56" s="486">
        <v>50511479</v>
      </c>
      <c r="E56" s="487">
        <v>0</v>
      </c>
      <c r="F56" s="488">
        <v>1850053</v>
      </c>
      <c r="G56" s="489">
        <v>2221277</v>
      </c>
      <c r="H56" s="490">
        <v>17373247</v>
      </c>
      <c r="I56" s="481">
        <f>IF((G56+H56)='SFAG Assistance'!B56+'SFAG Non-Assistance'!B56,('SFAG Summary'!G56+'SFAG Summary'!H56), "ERROR")</f>
        <v>19594524</v>
      </c>
      <c r="J56" s="110">
        <f t="shared" si="2"/>
        <v>21444577</v>
      </c>
      <c r="K56" s="491">
        <v>4983035</v>
      </c>
      <c r="L56" s="484">
        <v>24083867</v>
      </c>
      <c r="M56" s="92"/>
      <c r="N56" s="492"/>
    </row>
    <row r="58" spans="1:14">
      <c r="A58" s="503"/>
      <c r="B58" s="504"/>
      <c r="C58" s="504"/>
      <c r="D58" s="504"/>
      <c r="E58" s="504"/>
      <c r="F58" s="504"/>
      <c r="G58" s="504"/>
      <c r="H58" s="504"/>
      <c r="I58" s="504"/>
      <c r="J58" s="504"/>
      <c r="K58" s="504"/>
      <c r="L58" s="504"/>
    </row>
    <row r="59" spans="1:14">
      <c r="A59" s="499"/>
      <c r="B59" s="499"/>
      <c r="C59" s="499"/>
      <c r="D59" s="499"/>
      <c r="E59" s="499"/>
      <c r="F59" s="499"/>
    </row>
    <row r="60" spans="1:14">
      <c r="A60" s="499"/>
      <c r="B60" s="499"/>
      <c r="C60" s="499"/>
      <c r="D60" s="499"/>
      <c r="E60" s="499"/>
      <c r="F60" s="499"/>
    </row>
  </sheetData>
  <mergeCells count="4">
    <mergeCell ref="A1:L1"/>
    <mergeCell ref="E2:F2"/>
    <mergeCell ref="G2:I2"/>
    <mergeCell ref="J2:J4"/>
  </mergeCells>
  <printOptions horizontalCentered="1"/>
  <pageMargins left="0" right="0" top="0" bottom="0" header="0" footer="0"/>
  <pageSetup scale="64" orientation="landscape" r:id="rId1"/>
</worksheet>
</file>

<file path=xl/worksheets/sheet82.xml><?xml version="1.0" encoding="utf-8"?>
<worksheet xmlns="http://schemas.openxmlformats.org/spreadsheetml/2006/main" xmlns:r="http://schemas.openxmlformats.org/officeDocument/2006/relationships">
  <sheetPr>
    <pageSetUpPr fitToPage="1"/>
  </sheetPr>
  <dimension ref="A1:F61"/>
  <sheetViews>
    <sheetView workbookViewId="0">
      <selection activeCell="F61" sqref="F61"/>
    </sheetView>
  </sheetViews>
  <sheetFormatPr defaultRowHeight="15"/>
  <cols>
    <col min="1" max="1" width="20.140625" customWidth="1"/>
    <col min="2" max="4" width="15.42578125" customWidth="1"/>
    <col min="5" max="5" width="15.85546875" customWidth="1"/>
    <col min="6" max="6" width="15.42578125" customWidth="1"/>
  </cols>
  <sheetData>
    <row r="1" spans="1:6">
      <c r="A1" s="552" t="s">
        <v>215</v>
      </c>
      <c r="B1" s="558"/>
      <c r="C1" s="558"/>
      <c r="D1" s="558"/>
      <c r="E1" s="558"/>
      <c r="F1" s="559"/>
    </row>
    <row r="2" spans="1:6">
      <c r="A2" s="551" t="s">
        <v>10</v>
      </c>
      <c r="B2" s="164"/>
      <c r="C2" s="164"/>
      <c r="D2" s="164"/>
      <c r="E2" s="164"/>
      <c r="F2" s="164"/>
    </row>
    <row r="3" spans="1:6" ht="36" customHeight="1">
      <c r="A3" s="551"/>
      <c r="B3" s="164" t="s">
        <v>74</v>
      </c>
      <c r="C3" s="164" t="s">
        <v>62</v>
      </c>
      <c r="D3" s="164" t="s">
        <v>63</v>
      </c>
      <c r="E3" s="164" t="s">
        <v>75</v>
      </c>
      <c r="F3" s="164" t="s">
        <v>76</v>
      </c>
    </row>
    <row r="4" spans="1:6">
      <c r="A4" s="551"/>
      <c r="B4" s="164"/>
      <c r="C4" s="164"/>
      <c r="D4" s="164"/>
      <c r="E4" s="164"/>
      <c r="F4" s="164"/>
    </row>
    <row r="5" spans="1:6">
      <c r="A5" s="231" t="s">
        <v>77</v>
      </c>
      <c r="B5" s="232">
        <f>SUM(B6:B56)</f>
        <v>5270450510</v>
      </c>
      <c r="C5" s="232">
        <f>SUM(C6:C56)</f>
        <v>4470515693</v>
      </c>
      <c r="D5" s="232">
        <f t="shared" ref="D5:F5" si="0">SUM(D6:D56)</f>
        <v>103885511</v>
      </c>
      <c r="E5" s="232">
        <f t="shared" si="0"/>
        <v>226612038</v>
      </c>
      <c r="F5" s="232">
        <f t="shared" si="0"/>
        <v>469437268</v>
      </c>
    </row>
    <row r="6" spans="1:6">
      <c r="A6" s="81" t="s">
        <v>11</v>
      </c>
      <c r="B6" s="233">
        <f>SUM(C6:F6)</f>
        <v>51602038</v>
      </c>
      <c r="C6" s="233">
        <v>49633048</v>
      </c>
      <c r="D6" s="233">
        <v>0</v>
      </c>
      <c r="E6" s="233">
        <v>1968990</v>
      </c>
      <c r="F6" s="233">
        <v>0</v>
      </c>
    </row>
    <row r="7" spans="1:6">
      <c r="A7" s="81" t="s">
        <v>12</v>
      </c>
      <c r="B7" s="233">
        <f t="shared" ref="B7:B56" si="1">SUM(C7:F7)</f>
        <v>13974956</v>
      </c>
      <c r="C7" s="233">
        <v>10062880</v>
      </c>
      <c r="D7" s="233">
        <v>3028275</v>
      </c>
      <c r="E7" s="233">
        <v>883801</v>
      </c>
      <c r="F7" s="233">
        <v>0</v>
      </c>
    </row>
    <row r="8" spans="1:6">
      <c r="A8" s="81" t="s">
        <v>13</v>
      </c>
      <c r="B8" s="233">
        <f t="shared" si="1"/>
        <v>33846835</v>
      </c>
      <c r="C8" s="233">
        <v>32011557</v>
      </c>
      <c r="D8" s="233">
        <v>0</v>
      </c>
      <c r="E8" s="233">
        <v>1835278</v>
      </c>
      <c r="F8" s="233">
        <v>0</v>
      </c>
    </row>
    <row r="9" spans="1:6">
      <c r="A9" s="81" t="s">
        <v>14</v>
      </c>
      <c r="B9" s="233">
        <f t="shared" si="1"/>
        <v>14576892</v>
      </c>
      <c r="C9" s="233">
        <v>14576892</v>
      </c>
      <c r="D9" s="233">
        <v>0</v>
      </c>
      <c r="E9" s="233">
        <v>0</v>
      </c>
      <c r="F9" s="233">
        <v>0</v>
      </c>
    </row>
    <row r="10" spans="1:6">
      <c r="A10" s="81" t="s">
        <v>15</v>
      </c>
      <c r="B10" s="233">
        <f t="shared" si="1"/>
        <v>1845340659</v>
      </c>
      <c r="C10" s="233">
        <v>1482441239</v>
      </c>
      <c r="D10" s="233">
        <v>39053793</v>
      </c>
      <c r="E10" s="233">
        <v>107943536</v>
      </c>
      <c r="F10" s="233">
        <v>215902091</v>
      </c>
    </row>
    <row r="11" spans="1:6">
      <c r="A11" s="81" t="s">
        <v>16</v>
      </c>
      <c r="B11" s="233">
        <f t="shared" si="1"/>
        <v>52508128</v>
      </c>
      <c r="C11" s="233">
        <v>48681987</v>
      </c>
      <c r="D11" s="233">
        <v>0</v>
      </c>
      <c r="E11" s="233">
        <v>3826141</v>
      </c>
      <c r="F11" s="233">
        <v>0</v>
      </c>
    </row>
    <row r="12" spans="1:6">
      <c r="A12" s="81" t="s">
        <v>17</v>
      </c>
      <c r="B12" s="233">
        <f t="shared" si="1"/>
        <v>8904348</v>
      </c>
      <c r="C12" s="233">
        <v>7434035</v>
      </c>
      <c r="D12" s="233">
        <v>0</v>
      </c>
      <c r="E12" s="233">
        <v>0</v>
      </c>
      <c r="F12" s="233">
        <v>1470313</v>
      </c>
    </row>
    <row r="13" spans="1:6">
      <c r="A13" s="81" t="s">
        <v>18</v>
      </c>
      <c r="B13" s="233">
        <f t="shared" si="1"/>
        <v>-2073604</v>
      </c>
      <c r="C13" s="233">
        <v>1830839</v>
      </c>
      <c r="D13" s="233">
        <v>-3573214</v>
      </c>
      <c r="E13" s="233">
        <v>-329794</v>
      </c>
      <c r="F13" s="233">
        <v>-1435</v>
      </c>
    </row>
    <row r="14" spans="1:6">
      <c r="A14" s="81" t="s">
        <v>19</v>
      </c>
      <c r="B14" s="233">
        <f t="shared" si="1"/>
        <v>5541740</v>
      </c>
      <c r="C14" s="233">
        <v>5541740</v>
      </c>
      <c r="D14" s="233">
        <v>0</v>
      </c>
      <c r="E14" s="233">
        <v>0</v>
      </c>
      <c r="F14" s="233">
        <v>0</v>
      </c>
    </row>
    <row r="15" spans="1:6">
      <c r="A15" s="81" t="s">
        <v>20</v>
      </c>
      <c r="B15" s="233">
        <f t="shared" si="1"/>
        <v>46312587</v>
      </c>
      <c r="C15" s="233">
        <v>31977991</v>
      </c>
      <c r="D15" s="233">
        <v>13825666</v>
      </c>
      <c r="E15" s="233">
        <v>508930</v>
      </c>
      <c r="F15" s="233">
        <v>0</v>
      </c>
    </row>
    <row r="16" spans="1:6">
      <c r="A16" s="81" t="s">
        <v>21</v>
      </c>
      <c r="B16" s="233">
        <f t="shared" si="1"/>
        <v>51215589</v>
      </c>
      <c r="C16" s="233">
        <v>41558502</v>
      </c>
      <c r="D16" s="233">
        <v>0</v>
      </c>
      <c r="E16" s="233">
        <v>9657087</v>
      </c>
      <c r="F16" s="233">
        <v>0</v>
      </c>
    </row>
    <row r="17" spans="1:6">
      <c r="A17" s="81" t="s">
        <v>22</v>
      </c>
      <c r="B17" s="233">
        <f t="shared" si="1"/>
        <v>29490246</v>
      </c>
      <c r="C17" s="233">
        <v>28752984</v>
      </c>
      <c r="D17" s="233">
        <v>0</v>
      </c>
      <c r="E17" s="233">
        <v>737262</v>
      </c>
      <c r="F17" s="233">
        <v>0</v>
      </c>
    </row>
    <row r="18" spans="1:6">
      <c r="A18" s="81" t="s">
        <v>23</v>
      </c>
      <c r="B18" s="233">
        <f t="shared" si="1"/>
        <v>704857</v>
      </c>
      <c r="C18" s="233">
        <v>482039</v>
      </c>
      <c r="D18" s="233">
        <v>102115</v>
      </c>
      <c r="E18" s="233">
        <v>120703</v>
      </c>
      <c r="F18" s="233">
        <v>0</v>
      </c>
    </row>
    <row r="19" spans="1:6">
      <c r="A19" s="81" t="s">
        <v>24</v>
      </c>
      <c r="B19" s="233">
        <f t="shared" si="1"/>
        <v>95212344</v>
      </c>
      <c r="C19" s="233">
        <v>89842598</v>
      </c>
      <c r="D19" s="233">
        <v>0</v>
      </c>
      <c r="E19" s="233">
        <v>5369746</v>
      </c>
      <c r="F19" s="233">
        <v>0</v>
      </c>
    </row>
    <row r="20" spans="1:6">
      <c r="A20" s="81" t="s">
        <v>25</v>
      </c>
      <c r="B20" s="233">
        <f t="shared" si="1"/>
        <v>32092095</v>
      </c>
      <c r="C20" s="233">
        <v>32092095</v>
      </c>
      <c r="D20" s="233">
        <v>0</v>
      </c>
      <c r="E20" s="233">
        <v>0</v>
      </c>
      <c r="F20" s="233">
        <v>0</v>
      </c>
    </row>
    <row r="21" spans="1:6">
      <c r="A21" s="81" t="s">
        <v>26</v>
      </c>
      <c r="B21" s="233">
        <f t="shared" si="1"/>
        <v>10548473</v>
      </c>
      <c r="C21" s="233">
        <v>10548473</v>
      </c>
      <c r="D21" s="233">
        <v>0</v>
      </c>
      <c r="E21" s="233">
        <v>0</v>
      </c>
      <c r="F21" s="233">
        <v>0</v>
      </c>
    </row>
    <row r="22" spans="1:6">
      <c r="A22" s="81" t="s">
        <v>27</v>
      </c>
      <c r="B22" s="233">
        <f t="shared" si="1"/>
        <v>36790628</v>
      </c>
      <c r="C22" s="233">
        <v>17071684</v>
      </c>
      <c r="D22" s="233">
        <v>0</v>
      </c>
      <c r="E22" s="233">
        <v>5244083</v>
      </c>
      <c r="F22" s="233">
        <v>14474861</v>
      </c>
    </row>
    <row r="23" spans="1:6">
      <c r="A23" s="81" t="s">
        <v>28</v>
      </c>
      <c r="B23" s="233">
        <f t="shared" si="1"/>
        <v>95635536</v>
      </c>
      <c r="C23" s="233">
        <v>72838379</v>
      </c>
      <c r="D23" s="233">
        <v>15762005</v>
      </c>
      <c r="E23" s="233">
        <v>7035152</v>
      </c>
      <c r="F23" s="233">
        <v>0</v>
      </c>
    </row>
    <row r="24" spans="1:6">
      <c r="A24" s="81" t="s">
        <v>29</v>
      </c>
      <c r="B24" s="233">
        <f t="shared" si="1"/>
        <v>15749659</v>
      </c>
      <c r="C24" s="233">
        <v>14449770</v>
      </c>
      <c r="D24" s="233">
        <v>0</v>
      </c>
      <c r="E24" s="233">
        <v>1299889</v>
      </c>
      <c r="F24" s="233">
        <v>0</v>
      </c>
    </row>
    <row r="25" spans="1:6">
      <c r="A25" s="81" t="s">
        <v>30</v>
      </c>
      <c r="B25" s="233">
        <f t="shared" si="1"/>
        <v>51855245</v>
      </c>
      <c r="C25" s="233">
        <v>41798058</v>
      </c>
      <c r="D25" s="233">
        <v>3078729</v>
      </c>
      <c r="E25" s="233">
        <v>6978458</v>
      </c>
      <c r="F25" s="233">
        <v>0</v>
      </c>
    </row>
    <row r="26" spans="1:6">
      <c r="A26" s="81" t="s">
        <v>31</v>
      </c>
      <c r="B26" s="233">
        <f t="shared" si="1"/>
        <v>73527629</v>
      </c>
      <c r="C26" s="233">
        <v>73527629</v>
      </c>
      <c r="D26" s="233">
        <v>0</v>
      </c>
      <c r="E26" s="233">
        <v>0</v>
      </c>
      <c r="F26" s="233">
        <v>0</v>
      </c>
    </row>
    <row r="27" spans="1:6">
      <c r="A27" s="81" t="s">
        <v>32</v>
      </c>
      <c r="B27" s="233">
        <f t="shared" si="1"/>
        <v>13548</v>
      </c>
      <c r="C27" s="233">
        <v>13548</v>
      </c>
      <c r="D27" s="233">
        <v>0</v>
      </c>
      <c r="E27" s="233">
        <v>0</v>
      </c>
      <c r="F27" s="233">
        <v>0</v>
      </c>
    </row>
    <row r="28" spans="1:6">
      <c r="A28" s="81" t="s">
        <v>33</v>
      </c>
      <c r="B28" s="233">
        <f t="shared" si="1"/>
        <v>143926864</v>
      </c>
      <c r="C28" s="233">
        <v>143926864</v>
      </c>
      <c r="D28" s="233">
        <v>0</v>
      </c>
      <c r="E28" s="233">
        <v>0</v>
      </c>
      <c r="F28" s="233">
        <v>0</v>
      </c>
    </row>
    <row r="29" spans="1:6">
      <c r="A29" s="81" t="s">
        <v>34</v>
      </c>
      <c r="B29" s="233">
        <f t="shared" si="1"/>
        <v>49100172</v>
      </c>
      <c r="C29" s="233">
        <v>49100172</v>
      </c>
      <c r="D29" s="233">
        <v>0</v>
      </c>
      <c r="E29" s="233">
        <v>0</v>
      </c>
      <c r="F29" s="233">
        <v>0</v>
      </c>
    </row>
    <row r="30" spans="1:6">
      <c r="A30" s="81" t="s">
        <v>35</v>
      </c>
      <c r="B30" s="233">
        <f t="shared" si="1"/>
        <v>22373670</v>
      </c>
      <c r="C30" s="233">
        <v>12022394</v>
      </c>
      <c r="D30" s="233">
        <v>0</v>
      </c>
      <c r="E30" s="233">
        <v>10351276</v>
      </c>
      <c r="F30" s="233">
        <v>0</v>
      </c>
    </row>
    <row r="31" spans="1:6">
      <c r="A31" s="81" t="s">
        <v>36</v>
      </c>
      <c r="B31" s="233">
        <f t="shared" si="1"/>
        <v>1253790</v>
      </c>
      <c r="C31" s="233">
        <v>1253790</v>
      </c>
      <c r="D31" s="233">
        <v>0</v>
      </c>
      <c r="E31" s="233">
        <v>0</v>
      </c>
      <c r="F31" s="233">
        <v>0</v>
      </c>
    </row>
    <row r="32" spans="1:6">
      <c r="A32" s="81" t="s">
        <v>37</v>
      </c>
      <c r="B32" s="233">
        <f t="shared" si="1"/>
        <v>18497221</v>
      </c>
      <c r="C32" s="233">
        <v>16078579</v>
      </c>
      <c r="D32" s="233">
        <v>0</v>
      </c>
      <c r="E32" s="233">
        <v>0</v>
      </c>
      <c r="F32" s="233">
        <v>2418642</v>
      </c>
    </row>
    <row r="33" spans="1:6">
      <c r="A33" s="81" t="s">
        <v>38</v>
      </c>
      <c r="B33" s="233">
        <f t="shared" si="1"/>
        <v>17128825</v>
      </c>
      <c r="C33" s="233">
        <v>17128825</v>
      </c>
      <c r="D33" s="233">
        <v>0</v>
      </c>
      <c r="E33" s="233">
        <v>0</v>
      </c>
      <c r="F33" s="233">
        <v>0</v>
      </c>
    </row>
    <row r="34" spans="1:6">
      <c r="A34" s="81" t="s">
        <v>39</v>
      </c>
      <c r="B34" s="233">
        <f t="shared" si="1"/>
        <v>18518822</v>
      </c>
      <c r="C34" s="233">
        <v>17904902</v>
      </c>
      <c r="D34" s="233">
        <v>0</v>
      </c>
      <c r="E34" s="233">
        <v>613920</v>
      </c>
      <c r="F34" s="233">
        <v>0</v>
      </c>
    </row>
    <row r="35" spans="1:6">
      <c r="A35" s="81" t="s">
        <v>40</v>
      </c>
      <c r="B35" s="233">
        <f t="shared" si="1"/>
        <v>17704737</v>
      </c>
      <c r="C35" s="233">
        <v>10787736</v>
      </c>
      <c r="D35" s="233">
        <v>0</v>
      </c>
      <c r="E35" s="233">
        <v>0</v>
      </c>
      <c r="F35" s="233">
        <v>6917001</v>
      </c>
    </row>
    <row r="36" spans="1:6">
      <c r="A36" s="81" t="s">
        <v>41</v>
      </c>
      <c r="B36" s="233">
        <f t="shared" si="1"/>
        <v>119191412</v>
      </c>
      <c r="C36" s="233">
        <v>116066117</v>
      </c>
      <c r="D36" s="233">
        <v>-5000000</v>
      </c>
      <c r="E36" s="233">
        <v>8125295</v>
      </c>
      <c r="F36" s="233">
        <v>0</v>
      </c>
    </row>
    <row r="37" spans="1:6">
      <c r="A37" s="81" t="s">
        <v>42</v>
      </c>
      <c r="B37" s="233">
        <f t="shared" si="1"/>
        <v>54180195</v>
      </c>
      <c r="C37" s="233">
        <v>54152500</v>
      </c>
      <c r="D37" s="233">
        <v>0</v>
      </c>
      <c r="E37" s="233">
        <v>27695</v>
      </c>
      <c r="F37" s="233">
        <v>0</v>
      </c>
    </row>
    <row r="38" spans="1:6">
      <c r="A38" s="81" t="s">
        <v>43</v>
      </c>
      <c r="B38" s="233">
        <f t="shared" si="1"/>
        <v>972822184</v>
      </c>
      <c r="C38" s="233">
        <v>843150416</v>
      </c>
      <c r="D38" s="233">
        <v>0</v>
      </c>
      <c r="E38" s="233">
        <v>0</v>
      </c>
      <c r="F38" s="233">
        <v>129671768</v>
      </c>
    </row>
    <row r="39" spans="1:6">
      <c r="A39" s="81" t="s">
        <v>44</v>
      </c>
      <c r="B39" s="233">
        <f t="shared" si="1"/>
        <v>36943669</v>
      </c>
      <c r="C39" s="233">
        <v>36539617</v>
      </c>
      <c r="D39" s="233">
        <v>0</v>
      </c>
      <c r="E39" s="233">
        <v>0</v>
      </c>
      <c r="F39" s="233">
        <v>404052</v>
      </c>
    </row>
    <row r="40" spans="1:6">
      <c r="A40" s="81" t="s">
        <v>45</v>
      </c>
      <c r="B40" s="233">
        <f t="shared" si="1"/>
        <v>14140806</v>
      </c>
      <c r="C40" s="233">
        <v>276718</v>
      </c>
      <c r="D40" s="233">
        <v>0</v>
      </c>
      <c r="E40" s="233">
        <v>1174490</v>
      </c>
      <c r="F40" s="233">
        <v>12689598</v>
      </c>
    </row>
    <row r="41" spans="1:6">
      <c r="A41" s="81" t="s">
        <v>46</v>
      </c>
      <c r="B41" s="233">
        <f t="shared" si="1"/>
        <v>224574049</v>
      </c>
      <c r="C41" s="233">
        <v>220179218</v>
      </c>
      <c r="D41" s="233">
        <v>0</v>
      </c>
      <c r="E41" s="233">
        <v>4394831</v>
      </c>
      <c r="F41" s="233">
        <v>0</v>
      </c>
    </row>
    <row r="42" spans="1:6">
      <c r="A42" s="81" t="s">
        <v>47</v>
      </c>
      <c r="B42" s="233">
        <f t="shared" si="1"/>
        <v>33778188</v>
      </c>
      <c r="C42" s="233">
        <v>10363425</v>
      </c>
      <c r="D42" s="233">
        <v>-40174</v>
      </c>
      <c r="E42" s="233">
        <v>13250411</v>
      </c>
      <c r="F42" s="233">
        <v>10204526</v>
      </c>
    </row>
    <row r="43" spans="1:6">
      <c r="A43" s="81" t="s">
        <v>48</v>
      </c>
      <c r="B43" s="233">
        <f t="shared" si="1"/>
        <v>80740830</v>
      </c>
      <c r="C43" s="233">
        <v>69849194</v>
      </c>
      <c r="D43" s="233">
        <v>572655</v>
      </c>
      <c r="E43" s="233">
        <v>722826</v>
      </c>
      <c r="F43" s="233">
        <v>9596155</v>
      </c>
    </row>
    <row r="44" spans="1:6">
      <c r="A44" s="81" t="s">
        <v>49</v>
      </c>
      <c r="B44" s="233">
        <f t="shared" si="1"/>
        <v>254277894</v>
      </c>
      <c r="C44" s="233">
        <v>245945087</v>
      </c>
      <c r="D44" s="233">
        <v>0</v>
      </c>
      <c r="E44" s="233">
        <v>8332807</v>
      </c>
      <c r="F44" s="233">
        <v>0</v>
      </c>
    </row>
    <row r="45" spans="1:6">
      <c r="A45" s="81" t="s">
        <v>50</v>
      </c>
      <c r="B45" s="233">
        <f t="shared" si="1"/>
        <v>37443599</v>
      </c>
      <c r="C45" s="233">
        <v>36380456</v>
      </c>
      <c r="D45" s="233">
        <v>901234</v>
      </c>
      <c r="E45" s="233">
        <v>161909</v>
      </c>
      <c r="F45" s="233">
        <v>0</v>
      </c>
    </row>
    <row r="46" spans="1:6">
      <c r="A46" s="81" t="s">
        <v>51</v>
      </c>
      <c r="B46" s="233">
        <f t="shared" si="1"/>
        <v>23506129</v>
      </c>
      <c r="C46" s="233">
        <v>21525015</v>
      </c>
      <c r="D46" s="233">
        <v>0</v>
      </c>
      <c r="E46" s="233">
        <v>1981114</v>
      </c>
      <c r="F46" s="233">
        <v>0</v>
      </c>
    </row>
    <row r="47" spans="1:6">
      <c r="A47" s="81" t="s">
        <v>52</v>
      </c>
      <c r="B47" s="233">
        <f t="shared" si="1"/>
        <v>13434382</v>
      </c>
      <c r="C47" s="233">
        <v>8675813</v>
      </c>
      <c r="D47" s="233">
        <v>0</v>
      </c>
      <c r="E47" s="233">
        <v>0</v>
      </c>
      <c r="F47" s="233">
        <v>4758569</v>
      </c>
    </row>
    <row r="48" spans="1:6">
      <c r="A48" s="81" t="s">
        <v>53</v>
      </c>
      <c r="B48" s="233">
        <f t="shared" si="1"/>
        <v>132753433</v>
      </c>
      <c r="C48" s="233">
        <v>101562519</v>
      </c>
      <c r="D48" s="233">
        <v>31190914</v>
      </c>
      <c r="E48" s="233">
        <v>0</v>
      </c>
      <c r="F48" s="233">
        <v>0</v>
      </c>
    </row>
    <row r="49" spans="1:6">
      <c r="A49" s="81" t="s">
        <v>54</v>
      </c>
      <c r="B49" s="233">
        <f t="shared" si="1"/>
        <v>77912368</v>
      </c>
      <c r="C49" s="234">
        <v>29692525</v>
      </c>
      <c r="D49" s="234">
        <v>0</v>
      </c>
      <c r="E49" s="234">
        <v>242932</v>
      </c>
      <c r="F49" s="234">
        <v>47976911</v>
      </c>
    </row>
    <row r="50" spans="1:6">
      <c r="A50" s="93" t="s">
        <v>55</v>
      </c>
      <c r="B50" s="233">
        <f t="shared" si="1"/>
        <v>21781865</v>
      </c>
      <c r="C50" s="111">
        <v>18504876</v>
      </c>
      <c r="D50" s="111">
        <v>3000000</v>
      </c>
      <c r="E50" s="111">
        <v>276989</v>
      </c>
      <c r="F50" s="111">
        <v>0</v>
      </c>
    </row>
    <row r="51" spans="1:6">
      <c r="A51" s="81" t="s">
        <v>56</v>
      </c>
      <c r="B51" s="233">
        <f t="shared" si="1"/>
        <v>8389138</v>
      </c>
      <c r="C51" s="235">
        <v>3588074</v>
      </c>
      <c r="D51" s="235">
        <v>0</v>
      </c>
      <c r="E51" s="235">
        <v>2387165</v>
      </c>
      <c r="F51" s="235">
        <v>2413899</v>
      </c>
    </row>
    <row r="52" spans="1:6">
      <c r="A52" s="81" t="s">
        <v>57</v>
      </c>
      <c r="B52" s="233">
        <f t="shared" si="1"/>
        <v>46307310</v>
      </c>
      <c r="C52" s="233">
        <v>46307310</v>
      </c>
      <c r="D52" s="233">
        <v>0</v>
      </c>
      <c r="E52" s="233">
        <v>0</v>
      </c>
      <c r="F52" s="233">
        <v>0</v>
      </c>
    </row>
    <row r="53" spans="1:6">
      <c r="A53" s="81" t="s">
        <v>58</v>
      </c>
      <c r="B53" s="233">
        <f t="shared" si="1"/>
        <v>175715662</v>
      </c>
      <c r="C53" s="233">
        <v>175715662</v>
      </c>
      <c r="D53" s="233">
        <v>0</v>
      </c>
      <c r="E53" s="233">
        <v>0</v>
      </c>
      <c r="F53" s="233">
        <v>0</v>
      </c>
    </row>
    <row r="54" spans="1:6">
      <c r="A54" s="81" t="s">
        <v>59</v>
      </c>
      <c r="B54" s="233">
        <f t="shared" si="1"/>
        <v>46661981</v>
      </c>
      <c r="C54" s="233">
        <v>12649035</v>
      </c>
      <c r="D54" s="233">
        <v>1983513</v>
      </c>
      <c r="E54" s="233">
        <v>21489116</v>
      </c>
      <c r="F54" s="233">
        <v>10540317</v>
      </c>
    </row>
    <row r="55" spans="1:6">
      <c r="A55" s="81" t="s">
        <v>60</v>
      </c>
      <c r="B55" s="233">
        <f t="shared" si="1"/>
        <v>41799610</v>
      </c>
      <c r="C55" s="233">
        <v>41799610</v>
      </c>
      <c r="D55" s="233">
        <v>0</v>
      </c>
      <c r="E55" s="233">
        <v>0</v>
      </c>
      <c r="F55" s="233">
        <v>0</v>
      </c>
    </row>
    <row r="56" spans="1:6">
      <c r="A56" s="81" t="s">
        <v>61</v>
      </c>
      <c r="B56" s="233">
        <f t="shared" si="1"/>
        <v>2221277</v>
      </c>
      <c r="C56" s="233">
        <v>2221277</v>
      </c>
      <c r="D56" s="233">
        <v>0</v>
      </c>
      <c r="E56" s="233">
        <v>0</v>
      </c>
      <c r="F56" s="233">
        <v>0</v>
      </c>
    </row>
    <row r="61" spans="1:6">
      <c r="F61" s="493"/>
    </row>
  </sheetData>
  <mergeCells count="2">
    <mergeCell ref="A1:F1"/>
    <mergeCell ref="A2:A4"/>
  </mergeCells>
  <pageMargins left="0.7" right="0.7" top="0.75" bottom="0.75" header="0.3" footer="0.3"/>
  <pageSetup scale="82" orientation="portrait" r:id="rId1"/>
</worksheet>
</file>

<file path=xl/worksheets/sheet83.xml><?xml version="1.0" encoding="utf-8"?>
<worksheet xmlns="http://schemas.openxmlformats.org/spreadsheetml/2006/main" xmlns:r="http://schemas.openxmlformats.org/officeDocument/2006/relationships">
  <sheetPr>
    <pageSetUpPr fitToPage="1"/>
  </sheetPr>
  <dimension ref="A1:O56"/>
  <sheetViews>
    <sheetView workbookViewId="0">
      <selection activeCell="A56" sqref="A56"/>
    </sheetView>
  </sheetViews>
  <sheetFormatPr defaultRowHeight="15"/>
  <cols>
    <col min="1" max="1" width="22.7109375" customWidth="1"/>
    <col min="2" max="2" width="14.42578125" customWidth="1"/>
    <col min="3" max="4" width="14.140625" customWidth="1"/>
    <col min="5" max="5" width="16" customWidth="1"/>
    <col min="6" max="6" width="13" customWidth="1"/>
    <col min="7" max="7" width="16.42578125" customWidth="1"/>
    <col min="8" max="8" width="11.42578125" customWidth="1"/>
    <col min="9" max="9" width="13.42578125" customWidth="1"/>
    <col min="10" max="10" width="14" customWidth="1"/>
    <col min="11" max="11" width="14.28515625" customWidth="1"/>
    <col min="12" max="12" width="15" customWidth="1"/>
    <col min="13" max="13" width="13.28515625" customWidth="1"/>
    <col min="14" max="14" width="16.140625" customWidth="1"/>
    <col min="15" max="15" width="16" customWidth="1"/>
  </cols>
  <sheetData>
    <row r="1" spans="1:15">
      <c r="A1" s="552" t="s">
        <v>216</v>
      </c>
      <c r="B1" s="549"/>
      <c r="C1" s="549"/>
      <c r="D1" s="549"/>
      <c r="E1" s="549"/>
      <c r="F1" s="549"/>
      <c r="G1" s="549"/>
      <c r="H1" s="549"/>
      <c r="I1" s="549"/>
      <c r="J1" s="549"/>
      <c r="K1" s="549"/>
      <c r="L1" s="549"/>
      <c r="M1" s="549"/>
      <c r="N1" s="549"/>
      <c r="O1" s="550"/>
    </row>
    <row r="2" spans="1:15">
      <c r="A2" s="551" t="s">
        <v>10</v>
      </c>
      <c r="B2" s="164"/>
      <c r="C2" s="164"/>
      <c r="D2" s="164"/>
      <c r="E2" s="164"/>
      <c r="F2" s="164"/>
      <c r="G2" s="164"/>
      <c r="H2" s="164"/>
      <c r="I2" s="164"/>
      <c r="J2" s="164"/>
      <c r="K2" s="164"/>
      <c r="L2" s="164"/>
      <c r="M2" s="164"/>
      <c r="N2" s="164"/>
      <c r="O2" s="164"/>
    </row>
    <row r="3" spans="1:15" ht="45">
      <c r="A3" s="551"/>
      <c r="B3" s="164" t="s">
        <v>65</v>
      </c>
      <c r="C3" s="164" t="s">
        <v>78</v>
      </c>
      <c r="D3" s="164" t="s">
        <v>63</v>
      </c>
      <c r="E3" s="164" t="s">
        <v>64</v>
      </c>
      <c r="F3" s="164" t="s">
        <v>79</v>
      </c>
      <c r="G3" s="164" t="s">
        <v>67</v>
      </c>
      <c r="H3" s="164" t="s">
        <v>80</v>
      </c>
      <c r="I3" s="164" t="s">
        <v>81</v>
      </c>
      <c r="J3" s="164" t="s">
        <v>82</v>
      </c>
      <c r="K3" s="164" t="s">
        <v>89</v>
      </c>
      <c r="L3" s="164" t="s">
        <v>88</v>
      </c>
      <c r="M3" s="164" t="s">
        <v>68</v>
      </c>
      <c r="N3" s="164" t="s">
        <v>86</v>
      </c>
      <c r="O3" s="164" t="s">
        <v>69</v>
      </c>
    </row>
    <row r="4" spans="1:15">
      <c r="A4" s="551"/>
      <c r="B4" s="3"/>
      <c r="C4" s="3"/>
      <c r="D4" s="3"/>
      <c r="E4" s="3"/>
      <c r="F4" s="3"/>
      <c r="G4" s="3"/>
      <c r="H4" s="3"/>
      <c r="I4" s="164"/>
      <c r="J4" s="3"/>
      <c r="K4" s="3"/>
      <c r="L4" s="3"/>
      <c r="M4" s="3"/>
      <c r="N4" s="3"/>
      <c r="O4" s="3"/>
    </row>
    <row r="5" spans="1:15">
      <c r="A5" s="231" t="s">
        <v>77</v>
      </c>
      <c r="B5" s="236">
        <f>SUM(B6:B56)</f>
        <v>8151035590</v>
      </c>
      <c r="C5" s="236">
        <f t="shared" ref="C5:O5" si="0">SUM(C6:C56)</f>
        <v>1582573049</v>
      </c>
      <c r="D5" s="236">
        <f t="shared" si="0"/>
        <v>1080447655</v>
      </c>
      <c r="E5" s="236">
        <f t="shared" si="0"/>
        <v>133740508</v>
      </c>
      <c r="F5" s="236">
        <f t="shared" si="0"/>
        <v>1494802</v>
      </c>
      <c r="G5" s="236">
        <f t="shared" si="0"/>
        <v>110624591</v>
      </c>
      <c r="H5" s="236">
        <f t="shared" si="0"/>
        <v>0</v>
      </c>
      <c r="I5" s="236">
        <f t="shared" si="0"/>
        <v>195978936</v>
      </c>
      <c r="J5" s="237">
        <f t="shared" si="0"/>
        <v>557409113</v>
      </c>
      <c r="K5" s="237">
        <f t="shared" si="0"/>
        <v>241300664</v>
      </c>
      <c r="L5" s="237">
        <f t="shared" si="0"/>
        <v>1214959346</v>
      </c>
      <c r="M5" s="232">
        <f t="shared" si="0"/>
        <v>166858453</v>
      </c>
      <c r="N5" s="232">
        <f t="shared" si="0"/>
        <v>885734956</v>
      </c>
      <c r="O5" s="232">
        <f t="shared" si="0"/>
        <v>1979913517</v>
      </c>
    </row>
    <row r="6" spans="1:15">
      <c r="A6" s="81" t="s">
        <v>11</v>
      </c>
      <c r="B6" s="84">
        <f>SUM(C6:O6)</f>
        <v>36555338</v>
      </c>
      <c r="C6" s="56">
        <v>13266206</v>
      </c>
      <c r="D6" s="56">
        <v>0</v>
      </c>
      <c r="E6" s="56">
        <v>672311</v>
      </c>
      <c r="F6" s="56">
        <v>0</v>
      </c>
      <c r="G6" s="56">
        <v>0</v>
      </c>
      <c r="H6" s="56">
        <v>0</v>
      </c>
      <c r="I6" s="56">
        <v>233</v>
      </c>
      <c r="J6" s="56">
        <v>1419370</v>
      </c>
      <c r="K6" s="56">
        <v>980526</v>
      </c>
      <c r="L6" s="56">
        <v>7573455</v>
      </c>
      <c r="M6" s="56">
        <v>568834</v>
      </c>
      <c r="N6" s="56">
        <v>0</v>
      </c>
      <c r="O6" s="56">
        <v>12074403</v>
      </c>
    </row>
    <row r="7" spans="1:15">
      <c r="A7" s="81" t="s">
        <v>12</v>
      </c>
      <c r="B7" s="84">
        <f t="shared" ref="B7:B56" si="1">SUM(C7:O7)</f>
        <v>19243109</v>
      </c>
      <c r="C7" s="56">
        <v>9095619</v>
      </c>
      <c r="D7" s="56">
        <v>6487656</v>
      </c>
      <c r="E7" s="56">
        <v>144499</v>
      </c>
      <c r="F7" s="56">
        <v>0</v>
      </c>
      <c r="G7" s="56">
        <v>0</v>
      </c>
      <c r="H7" s="56">
        <v>0</v>
      </c>
      <c r="I7" s="56">
        <v>24267</v>
      </c>
      <c r="J7" s="56">
        <v>368035</v>
      </c>
      <c r="K7" s="56">
        <v>0</v>
      </c>
      <c r="L7" s="56">
        <v>2691804</v>
      </c>
      <c r="M7" s="56">
        <v>431229</v>
      </c>
      <c r="N7" s="56">
        <v>0</v>
      </c>
      <c r="O7" s="56">
        <v>0</v>
      </c>
    </row>
    <row r="8" spans="1:15">
      <c r="A8" s="81" t="s">
        <v>13</v>
      </c>
      <c r="B8" s="84">
        <f t="shared" si="1"/>
        <v>146711186</v>
      </c>
      <c r="C8" s="56">
        <v>8528032</v>
      </c>
      <c r="D8" s="56">
        <v>-11152220</v>
      </c>
      <c r="E8" s="56">
        <v>145122</v>
      </c>
      <c r="F8" s="94">
        <v>0</v>
      </c>
      <c r="G8" s="94">
        <v>0</v>
      </c>
      <c r="H8" s="94">
        <v>0</v>
      </c>
      <c r="I8" s="94">
        <v>4221804</v>
      </c>
      <c r="J8" s="94">
        <v>0</v>
      </c>
      <c r="K8" s="94">
        <v>0</v>
      </c>
      <c r="L8" s="94">
        <v>19141928</v>
      </c>
      <c r="M8" s="94">
        <v>2622331</v>
      </c>
      <c r="N8" s="94">
        <v>7772422</v>
      </c>
      <c r="O8" s="94">
        <v>115431767</v>
      </c>
    </row>
    <row r="9" spans="1:15">
      <c r="A9" s="82" t="s">
        <v>14</v>
      </c>
      <c r="B9" s="84">
        <f t="shared" si="1"/>
        <v>57080013</v>
      </c>
      <c r="C9" s="83">
        <v>28172177</v>
      </c>
      <c r="D9" s="83">
        <v>8809626</v>
      </c>
      <c r="E9" s="249">
        <v>2631956</v>
      </c>
      <c r="F9" s="238">
        <v>717331</v>
      </c>
      <c r="G9" s="238">
        <v>0</v>
      </c>
      <c r="H9" s="238">
        <v>0</v>
      </c>
      <c r="I9" s="238">
        <v>0</v>
      </c>
      <c r="J9" s="238">
        <v>522655</v>
      </c>
      <c r="K9" s="239">
        <v>2387773</v>
      </c>
      <c r="L9" s="228">
        <v>4779875</v>
      </c>
      <c r="M9" s="228">
        <v>1402035</v>
      </c>
      <c r="N9" s="228">
        <v>0</v>
      </c>
      <c r="O9" s="56">
        <v>7656585</v>
      </c>
    </row>
    <row r="10" spans="1:15">
      <c r="A10" s="81" t="s">
        <v>15</v>
      </c>
      <c r="B10" s="84">
        <f t="shared" si="1"/>
        <v>1370007239</v>
      </c>
      <c r="C10" s="56">
        <v>520124270</v>
      </c>
      <c r="D10" s="56">
        <v>63646080</v>
      </c>
      <c r="E10" s="56">
        <v>45209673</v>
      </c>
      <c r="F10" s="240">
        <v>0</v>
      </c>
      <c r="G10" s="240">
        <v>0</v>
      </c>
      <c r="H10" s="240">
        <v>0</v>
      </c>
      <c r="I10" s="240">
        <v>217729</v>
      </c>
      <c r="J10" s="240">
        <v>212608659</v>
      </c>
      <c r="K10" s="240">
        <v>0</v>
      </c>
      <c r="L10" s="240">
        <v>274610599</v>
      </c>
      <c r="M10" s="240">
        <v>38947715</v>
      </c>
      <c r="N10" s="240">
        <v>0</v>
      </c>
      <c r="O10" s="240">
        <v>214642514</v>
      </c>
    </row>
    <row r="11" spans="1:15">
      <c r="A11" s="81" t="s">
        <v>16</v>
      </c>
      <c r="B11" s="84">
        <f t="shared" si="1"/>
        <v>109968508</v>
      </c>
      <c r="C11" s="56">
        <v>3780453</v>
      </c>
      <c r="D11" s="56">
        <v>84959</v>
      </c>
      <c r="E11" s="56">
        <v>1253600</v>
      </c>
      <c r="F11" s="56">
        <v>0</v>
      </c>
      <c r="G11" s="56">
        <v>0</v>
      </c>
      <c r="H11" s="56">
        <v>0</v>
      </c>
      <c r="I11" s="56">
        <v>4196682</v>
      </c>
      <c r="J11" s="56">
        <v>284314</v>
      </c>
      <c r="K11" s="56">
        <v>109864</v>
      </c>
      <c r="L11" s="56">
        <v>12257011</v>
      </c>
      <c r="M11" s="56">
        <v>4136755</v>
      </c>
      <c r="N11" s="56">
        <v>134224</v>
      </c>
      <c r="O11" s="56">
        <v>83730646</v>
      </c>
    </row>
    <row r="12" spans="1:15">
      <c r="A12" s="81" t="s">
        <v>17</v>
      </c>
      <c r="B12" s="84">
        <f t="shared" si="1"/>
        <v>231204949</v>
      </c>
      <c r="C12" s="56">
        <v>0</v>
      </c>
      <c r="D12" s="56">
        <v>0</v>
      </c>
      <c r="E12" s="56">
        <v>2801557</v>
      </c>
      <c r="F12" s="56">
        <v>0</v>
      </c>
      <c r="G12" s="56">
        <v>0</v>
      </c>
      <c r="H12" s="56">
        <v>0</v>
      </c>
      <c r="I12" s="56">
        <v>3510</v>
      </c>
      <c r="J12" s="56">
        <v>63574688</v>
      </c>
      <c r="K12" s="56">
        <v>22628491</v>
      </c>
      <c r="L12" s="56">
        <v>13408195</v>
      </c>
      <c r="M12" s="56">
        <v>0</v>
      </c>
      <c r="N12" s="56">
        <v>13721979</v>
      </c>
      <c r="O12" s="56">
        <v>115066529</v>
      </c>
    </row>
    <row r="13" spans="1:15">
      <c r="A13" s="81" t="s">
        <v>18</v>
      </c>
      <c r="B13" s="84">
        <f t="shared" si="1"/>
        <v>30467219</v>
      </c>
      <c r="C13" s="56">
        <v>3659458</v>
      </c>
      <c r="D13" s="56">
        <v>24297721</v>
      </c>
      <c r="E13" s="56">
        <v>-38000</v>
      </c>
      <c r="F13" s="56">
        <v>0</v>
      </c>
      <c r="G13" s="56">
        <v>0</v>
      </c>
      <c r="H13" s="56">
        <v>0</v>
      </c>
      <c r="I13" s="56">
        <v>574360</v>
      </c>
      <c r="J13" s="56">
        <v>0</v>
      </c>
      <c r="K13" s="56">
        <v>0</v>
      </c>
      <c r="L13" s="56">
        <v>1971303</v>
      </c>
      <c r="M13" s="56">
        <v>0</v>
      </c>
      <c r="N13" s="56">
        <v>2377</v>
      </c>
      <c r="O13" s="56">
        <v>0</v>
      </c>
    </row>
    <row r="14" spans="1:15">
      <c r="A14" s="81" t="s">
        <v>19</v>
      </c>
      <c r="B14" s="84">
        <f t="shared" si="1"/>
        <v>59441780</v>
      </c>
      <c r="C14" s="56">
        <v>4243940</v>
      </c>
      <c r="D14" s="56">
        <v>34307103</v>
      </c>
      <c r="E14" s="56">
        <v>0</v>
      </c>
      <c r="F14" s="56">
        <v>0</v>
      </c>
      <c r="G14" s="56">
        <v>0</v>
      </c>
      <c r="H14" s="56">
        <v>0</v>
      </c>
      <c r="I14" s="56">
        <v>0</v>
      </c>
      <c r="J14" s="56">
        <v>1279226</v>
      </c>
      <c r="K14" s="56">
        <v>4300000</v>
      </c>
      <c r="L14" s="56">
        <v>4849628</v>
      </c>
      <c r="M14" s="56">
        <v>2730680</v>
      </c>
      <c r="N14" s="56">
        <v>0</v>
      </c>
      <c r="O14" s="56">
        <v>7731203</v>
      </c>
    </row>
    <row r="15" spans="1:15">
      <c r="A15" s="81" t="s">
        <v>20</v>
      </c>
      <c r="B15" s="84">
        <f t="shared" si="1"/>
        <v>351979966</v>
      </c>
      <c r="C15" s="56">
        <v>58739434</v>
      </c>
      <c r="D15" s="56">
        <v>84570436</v>
      </c>
      <c r="E15" s="56">
        <v>3942702</v>
      </c>
      <c r="F15" s="56">
        <v>0</v>
      </c>
      <c r="G15" s="56">
        <v>0</v>
      </c>
      <c r="H15" s="56">
        <v>0</v>
      </c>
      <c r="I15" s="56">
        <v>790723</v>
      </c>
      <c r="J15" s="56">
        <v>1445189</v>
      </c>
      <c r="K15" s="56">
        <v>0</v>
      </c>
      <c r="L15" s="56">
        <v>15302786</v>
      </c>
      <c r="M15" s="56">
        <v>1713261</v>
      </c>
      <c r="N15" s="56">
        <v>0</v>
      </c>
      <c r="O15" s="56">
        <v>185475435</v>
      </c>
    </row>
    <row r="16" spans="1:15">
      <c r="A16" s="81" t="s">
        <v>21</v>
      </c>
      <c r="B16" s="84">
        <f t="shared" si="1"/>
        <v>298095311</v>
      </c>
      <c r="C16" s="56">
        <v>19674214</v>
      </c>
      <c r="D16" s="56">
        <v>0</v>
      </c>
      <c r="E16" s="56">
        <v>0</v>
      </c>
      <c r="F16" s="56">
        <v>0</v>
      </c>
      <c r="G16" s="56">
        <v>0</v>
      </c>
      <c r="H16" s="56">
        <v>0</v>
      </c>
      <c r="I16" s="56">
        <v>0</v>
      </c>
      <c r="J16" s="56">
        <v>14665547</v>
      </c>
      <c r="K16" s="56">
        <v>11391395</v>
      </c>
      <c r="L16" s="56">
        <v>19850210</v>
      </c>
      <c r="M16" s="56">
        <v>593449</v>
      </c>
      <c r="N16" s="56">
        <v>29921794</v>
      </c>
      <c r="O16" s="56">
        <v>201998702</v>
      </c>
    </row>
    <row r="17" spans="1:15">
      <c r="A17" s="81" t="s">
        <v>22</v>
      </c>
      <c r="B17" s="84">
        <f t="shared" si="1"/>
        <v>21088232</v>
      </c>
      <c r="C17" s="56">
        <v>3690785</v>
      </c>
      <c r="D17" s="56">
        <v>0</v>
      </c>
      <c r="E17" s="56">
        <v>1034279</v>
      </c>
      <c r="F17" s="56">
        <v>0</v>
      </c>
      <c r="G17" s="56">
        <v>0</v>
      </c>
      <c r="H17" s="56">
        <v>0</v>
      </c>
      <c r="I17" s="56">
        <v>738072</v>
      </c>
      <c r="J17" s="56">
        <v>6777862</v>
      </c>
      <c r="K17" s="56">
        <v>0</v>
      </c>
      <c r="L17" s="56">
        <v>5894992</v>
      </c>
      <c r="M17" s="56">
        <v>2952242</v>
      </c>
      <c r="N17" s="56">
        <v>0</v>
      </c>
      <c r="O17" s="56">
        <v>0</v>
      </c>
    </row>
    <row r="18" spans="1:15">
      <c r="A18" s="81" t="s">
        <v>23</v>
      </c>
      <c r="B18" s="84">
        <f t="shared" si="1"/>
        <v>19998519</v>
      </c>
      <c r="C18" s="56">
        <v>5378944</v>
      </c>
      <c r="D18" s="56">
        <v>1897885</v>
      </c>
      <c r="E18" s="56">
        <v>0</v>
      </c>
      <c r="F18" s="56">
        <v>0</v>
      </c>
      <c r="G18" s="56">
        <v>0</v>
      </c>
      <c r="H18" s="56">
        <v>0</v>
      </c>
      <c r="I18" s="56">
        <v>559305</v>
      </c>
      <c r="J18" s="56">
        <v>393568</v>
      </c>
      <c r="K18" s="56">
        <v>0</v>
      </c>
      <c r="L18" s="56">
        <v>2818918</v>
      </c>
      <c r="M18" s="56">
        <v>1012183</v>
      </c>
      <c r="N18" s="56">
        <v>5713146</v>
      </c>
      <c r="O18" s="56">
        <v>2224570</v>
      </c>
    </row>
    <row r="19" spans="1:15">
      <c r="A19" s="81" t="s">
        <v>24</v>
      </c>
      <c r="B19" s="84">
        <f t="shared" si="1"/>
        <v>488644616</v>
      </c>
      <c r="C19" s="56">
        <v>27251747</v>
      </c>
      <c r="D19" s="56">
        <v>147112060</v>
      </c>
      <c r="E19" s="56">
        <v>817824</v>
      </c>
      <c r="F19" s="56">
        <v>0</v>
      </c>
      <c r="G19" s="56">
        <v>9197636</v>
      </c>
      <c r="H19" s="56">
        <v>0</v>
      </c>
      <c r="I19" s="56">
        <v>0</v>
      </c>
      <c r="J19" s="56">
        <v>0</v>
      </c>
      <c r="K19" s="56">
        <v>0</v>
      </c>
      <c r="L19" s="56">
        <v>25575389</v>
      </c>
      <c r="M19" s="56">
        <v>1066142</v>
      </c>
      <c r="N19" s="56">
        <v>253243140</v>
      </c>
      <c r="O19" s="56">
        <v>24380678</v>
      </c>
    </row>
    <row r="20" spans="1:15">
      <c r="A20" s="81" t="s">
        <v>25</v>
      </c>
      <c r="B20" s="84">
        <f t="shared" si="1"/>
        <v>69133330</v>
      </c>
      <c r="C20" s="56">
        <v>15942889</v>
      </c>
      <c r="D20" s="56">
        <v>0</v>
      </c>
      <c r="E20" s="56">
        <v>0</v>
      </c>
      <c r="F20" s="56">
        <v>0</v>
      </c>
      <c r="G20" s="56">
        <v>0</v>
      </c>
      <c r="H20" s="56">
        <v>0</v>
      </c>
      <c r="I20" s="56">
        <v>0</v>
      </c>
      <c r="J20" s="56">
        <v>4304887</v>
      </c>
      <c r="K20" s="56">
        <v>0</v>
      </c>
      <c r="L20" s="56">
        <v>19300069</v>
      </c>
      <c r="M20" s="56">
        <v>3962679</v>
      </c>
      <c r="N20" s="56">
        <v>0</v>
      </c>
      <c r="O20" s="56">
        <v>25622806</v>
      </c>
    </row>
    <row r="21" spans="1:15">
      <c r="A21" s="81" t="s">
        <v>26</v>
      </c>
      <c r="B21" s="84">
        <f t="shared" si="1"/>
        <v>75626239</v>
      </c>
      <c r="C21" s="56">
        <v>12266972</v>
      </c>
      <c r="D21" s="56">
        <v>0</v>
      </c>
      <c r="E21" s="56">
        <v>563751</v>
      </c>
      <c r="F21" s="56">
        <v>0</v>
      </c>
      <c r="G21" s="56">
        <v>0</v>
      </c>
      <c r="H21" s="56">
        <v>0</v>
      </c>
      <c r="I21" s="56">
        <v>140801</v>
      </c>
      <c r="J21" s="56">
        <v>51008251</v>
      </c>
      <c r="K21" s="56">
        <v>0</v>
      </c>
      <c r="L21" s="56">
        <v>11068054</v>
      </c>
      <c r="M21" s="56">
        <v>578410</v>
      </c>
      <c r="N21" s="56">
        <v>0</v>
      </c>
      <c r="O21" s="56">
        <v>0</v>
      </c>
    </row>
    <row r="22" spans="1:15">
      <c r="A22" s="81" t="s">
        <v>27</v>
      </c>
      <c r="B22" s="84">
        <f t="shared" si="1"/>
        <v>24739301</v>
      </c>
      <c r="C22" s="56">
        <v>723161</v>
      </c>
      <c r="D22" s="56">
        <v>-471956</v>
      </c>
      <c r="E22" s="56">
        <v>2006569</v>
      </c>
      <c r="F22" s="56">
        <v>0</v>
      </c>
      <c r="G22" s="56">
        <v>0</v>
      </c>
      <c r="H22" s="56">
        <v>0</v>
      </c>
      <c r="I22" s="56">
        <v>77264</v>
      </c>
      <c r="J22" s="56">
        <v>0</v>
      </c>
      <c r="K22" s="56">
        <v>0</v>
      </c>
      <c r="L22" s="56">
        <v>6736065</v>
      </c>
      <c r="M22" s="56">
        <v>5411029</v>
      </c>
      <c r="N22" s="56">
        <v>0</v>
      </c>
      <c r="O22" s="56">
        <v>10257169</v>
      </c>
    </row>
    <row r="23" spans="1:15">
      <c r="A23" s="81" t="s">
        <v>28</v>
      </c>
      <c r="B23" s="84">
        <f t="shared" si="1"/>
        <v>70911390</v>
      </c>
      <c r="C23" s="56">
        <v>23055987</v>
      </c>
      <c r="D23" s="56">
        <v>16888747</v>
      </c>
      <c r="E23" s="56">
        <v>4939200</v>
      </c>
      <c r="F23" s="56">
        <v>0</v>
      </c>
      <c r="G23" s="56">
        <v>0</v>
      </c>
      <c r="H23" s="56">
        <v>0</v>
      </c>
      <c r="I23" s="56">
        <v>0</v>
      </c>
      <c r="J23" s="56">
        <v>0</v>
      </c>
      <c r="K23" s="56">
        <v>0</v>
      </c>
      <c r="L23" s="56">
        <v>9715284</v>
      </c>
      <c r="M23" s="56">
        <v>2669625</v>
      </c>
      <c r="N23" s="56">
        <v>0</v>
      </c>
      <c r="O23" s="56">
        <v>13642547</v>
      </c>
    </row>
    <row r="24" spans="1:15">
      <c r="A24" s="81" t="s">
        <v>29</v>
      </c>
      <c r="B24" s="84">
        <f t="shared" si="1"/>
        <v>131653701</v>
      </c>
      <c r="C24" s="56">
        <v>7916715</v>
      </c>
      <c r="D24" s="56">
        <v>0</v>
      </c>
      <c r="E24" s="56">
        <v>1513069</v>
      </c>
      <c r="F24" s="56">
        <v>723811</v>
      </c>
      <c r="G24" s="56">
        <v>0</v>
      </c>
      <c r="H24" s="56">
        <v>0</v>
      </c>
      <c r="I24" s="56">
        <v>0</v>
      </c>
      <c r="J24" s="56">
        <v>1319946</v>
      </c>
      <c r="K24" s="56">
        <v>77873096</v>
      </c>
      <c r="L24" s="56">
        <v>18989157</v>
      </c>
      <c r="M24" s="56">
        <v>937923</v>
      </c>
      <c r="N24" s="56">
        <v>0</v>
      </c>
      <c r="O24" s="56">
        <v>22379984</v>
      </c>
    </row>
    <row r="25" spans="1:15">
      <c r="A25" s="81" t="s">
        <v>30</v>
      </c>
      <c r="B25" s="84">
        <f t="shared" si="1"/>
        <v>22847628</v>
      </c>
      <c r="C25" s="56">
        <v>12014969</v>
      </c>
      <c r="D25" s="56">
        <v>4251580</v>
      </c>
      <c r="E25" s="56">
        <v>1548982</v>
      </c>
      <c r="F25" s="56">
        <v>0</v>
      </c>
      <c r="G25" s="56">
        <v>0</v>
      </c>
      <c r="H25" s="56">
        <v>0</v>
      </c>
      <c r="I25" s="56">
        <v>348728</v>
      </c>
      <c r="J25" s="56">
        <v>0</v>
      </c>
      <c r="K25" s="56">
        <v>0</v>
      </c>
      <c r="L25" s="56">
        <v>3370792</v>
      </c>
      <c r="M25" s="56">
        <v>307525</v>
      </c>
      <c r="N25" s="56">
        <v>1005052</v>
      </c>
      <c r="O25" s="56">
        <v>0</v>
      </c>
    </row>
    <row r="26" spans="1:15">
      <c r="A26" s="81" t="s">
        <v>31</v>
      </c>
      <c r="B26" s="84">
        <f t="shared" si="1"/>
        <v>132660600</v>
      </c>
      <c r="C26" s="56">
        <v>47418837</v>
      </c>
      <c r="D26" s="56">
        <v>334620</v>
      </c>
      <c r="E26" s="56">
        <v>6623003</v>
      </c>
      <c r="F26" s="56">
        <v>0</v>
      </c>
      <c r="G26" s="56">
        <v>0</v>
      </c>
      <c r="H26" s="56">
        <v>0</v>
      </c>
      <c r="I26" s="56">
        <v>12711101</v>
      </c>
      <c r="J26" s="56">
        <v>82076</v>
      </c>
      <c r="K26" s="56">
        <v>35668983</v>
      </c>
      <c r="L26" s="56">
        <v>23744183</v>
      </c>
      <c r="M26" s="56">
        <v>6077797</v>
      </c>
      <c r="N26" s="56">
        <v>0</v>
      </c>
      <c r="O26" s="56">
        <v>0</v>
      </c>
    </row>
    <row r="27" spans="1:15">
      <c r="A27" s="81" t="s">
        <v>32</v>
      </c>
      <c r="B27" s="84">
        <f t="shared" si="1"/>
        <v>321546231</v>
      </c>
      <c r="C27" s="56">
        <v>0</v>
      </c>
      <c r="D27" s="56">
        <v>138308322</v>
      </c>
      <c r="E27" s="56">
        <v>0</v>
      </c>
      <c r="F27" s="56">
        <v>0</v>
      </c>
      <c r="G27" s="56">
        <v>0</v>
      </c>
      <c r="H27" s="56">
        <v>0</v>
      </c>
      <c r="I27" s="56">
        <v>0</v>
      </c>
      <c r="J27" s="56">
        <v>15804624</v>
      </c>
      <c r="K27" s="56">
        <v>0</v>
      </c>
      <c r="L27" s="56">
        <v>6154092</v>
      </c>
      <c r="M27" s="56">
        <v>0</v>
      </c>
      <c r="N27" s="56">
        <v>0</v>
      </c>
      <c r="O27" s="56">
        <v>161279193</v>
      </c>
    </row>
    <row r="28" spans="1:15">
      <c r="A28" s="81" t="s">
        <v>33</v>
      </c>
      <c r="B28" s="84">
        <f t="shared" si="1"/>
        <v>595175671</v>
      </c>
      <c r="C28" s="56">
        <v>66755154</v>
      </c>
      <c r="D28" s="56">
        <v>-693165</v>
      </c>
      <c r="E28" s="56">
        <v>688425</v>
      </c>
      <c r="F28" s="56">
        <v>0</v>
      </c>
      <c r="G28" s="56">
        <v>0</v>
      </c>
      <c r="H28" s="56">
        <v>0</v>
      </c>
      <c r="I28" s="56">
        <v>3771642</v>
      </c>
      <c r="J28" s="56">
        <v>108461104</v>
      </c>
      <c r="K28" s="56">
        <v>26711585</v>
      </c>
      <c r="L28" s="56">
        <v>122028446</v>
      </c>
      <c r="M28" s="56">
        <v>1480712</v>
      </c>
      <c r="N28" s="56">
        <v>86912290</v>
      </c>
      <c r="O28" s="56">
        <v>179059478</v>
      </c>
    </row>
    <row r="29" spans="1:15">
      <c r="A29" s="81" t="s">
        <v>34</v>
      </c>
      <c r="B29" s="84">
        <f t="shared" si="1"/>
        <v>144209650</v>
      </c>
      <c r="C29" s="56">
        <v>54761192</v>
      </c>
      <c r="D29" s="56">
        <v>0</v>
      </c>
      <c r="E29" s="56">
        <v>3846918</v>
      </c>
      <c r="F29" s="56">
        <v>0</v>
      </c>
      <c r="G29" s="56">
        <v>22549000</v>
      </c>
      <c r="H29" s="56">
        <v>0</v>
      </c>
      <c r="I29" s="56">
        <v>32853270</v>
      </c>
      <c r="J29" s="56">
        <v>1116022</v>
      </c>
      <c r="K29" s="56">
        <v>0</v>
      </c>
      <c r="L29" s="56">
        <v>25629730</v>
      </c>
      <c r="M29" s="56">
        <v>172132</v>
      </c>
      <c r="N29" s="56">
        <v>0</v>
      </c>
      <c r="O29" s="56">
        <v>3281386</v>
      </c>
    </row>
    <row r="30" spans="1:15">
      <c r="A30" s="81" t="s">
        <v>35</v>
      </c>
      <c r="B30" s="84">
        <f t="shared" si="1"/>
        <v>35963591</v>
      </c>
      <c r="C30" s="56">
        <v>12621101</v>
      </c>
      <c r="D30" s="56">
        <v>0</v>
      </c>
      <c r="E30" s="56">
        <v>11029330</v>
      </c>
      <c r="F30" s="56">
        <v>0</v>
      </c>
      <c r="G30" s="56">
        <v>0</v>
      </c>
      <c r="H30" s="56">
        <v>0</v>
      </c>
      <c r="I30" s="56">
        <v>0</v>
      </c>
      <c r="J30" s="56">
        <v>4729845</v>
      </c>
      <c r="K30" s="56">
        <v>95096</v>
      </c>
      <c r="L30" s="56">
        <v>2681671</v>
      </c>
      <c r="M30" s="56">
        <v>285392</v>
      </c>
      <c r="N30" s="56">
        <v>0</v>
      </c>
      <c r="O30" s="56">
        <v>4521156</v>
      </c>
    </row>
    <row r="31" spans="1:15">
      <c r="A31" s="81" t="s">
        <v>36</v>
      </c>
      <c r="B31" s="84">
        <f t="shared" si="1"/>
        <v>158207712</v>
      </c>
      <c r="C31" s="56">
        <v>0</v>
      </c>
      <c r="D31" s="56">
        <v>10658858</v>
      </c>
      <c r="E31" s="56">
        <v>0</v>
      </c>
      <c r="F31" s="56">
        <v>0</v>
      </c>
      <c r="G31" s="56">
        <v>0</v>
      </c>
      <c r="H31" s="56">
        <v>0</v>
      </c>
      <c r="I31" s="56">
        <v>0</v>
      </c>
      <c r="J31" s="56">
        <v>0</v>
      </c>
      <c r="K31" s="56">
        <v>0</v>
      </c>
      <c r="L31" s="56">
        <v>0</v>
      </c>
      <c r="M31" s="56">
        <v>0</v>
      </c>
      <c r="N31" s="56">
        <v>107213028</v>
      </c>
      <c r="O31" s="56">
        <v>40335826</v>
      </c>
    </row>
    <row r="32" spans="1:15">
      <c r="A32" s="81" t="s">
        <v>37</v>
      </c>
      <c r="B32" s="84">
        <f t="shared" si="1"/>
        <v>11839437</v>
      </c>
      <c r="C32" s="56">
        <v>2988025</v>
      </c>
      <c r="D32" s="56">
        <v>298142</v>
      </c>
      <c r="E32" s="56">
        <v>0</v>
      </c>
      <c r="F32" s="56">
        <v>0</v>
      </c>
      <c r="G32" s="56">
        <v>0</v>
      </c>
      <c r="H32" s="56">
        <v>0</v>
      </c>
      <c r="I32" s="56">
        <v>0</v>
      </c>
      <c r="J32" s="56">
        <v>651041</v>
      </c>
      <c r="K32" s="56">
        <v>0</v>
      </c>
      <c r="L32" s="56">
        <v>2863653</v>
      </c>
      <c r="M32" s="56">
        <v>2958521</v>
      </c>
      <c r="N32" s="56">
        <v>1433714</v>
      </c>
      <c r="O32" s="56">
        <v>646341</v>
      </c>
    </row>
    <row r="33" spans="1:15">
      <c r="A33" s="81" t="s">
        <v>38</v>
      </c>
      <c r="B33" s="84">
        <f t="shared" si="1"/>
        <v>17832365</v>
      </c>
      <c r="C33" s="56">
        <v>10866443</v>
      </c>
      <c r="D33" s="56">
        <v>0</v>
      </c>
      <c r="E33" s="56">
        <v>0</v>
      </c>
      <c r="F33" s="56">
        <v>0</v>
      </c>
      <c r="G33" s="56">
        <v>0</v>
      </c>
      <c r="H33" s="56">
        <v>0</v>
      </c>
      <c r="I33" s="56">
        <v>0</v>
      </c>
      <c r="J33" s="56">
        <v>335046</v>
      </c>
      <c r="K33" s="56">
        <v>0</v>
      </c>
      <c r="L33" s="56">
        <v>3975775</v>
      </c>
      <c r="M33" s="56">
        <v>654376</v>
      </c>
      <c r="N33" s="56">
        <v>0</v>
      </c>
      <c r="O33" s="56">
        <v>2000725</v>
      </c>
    </row>
    <row r="34" spans="1:15">
      <c r="A34" s="81" t="s">
        <v>39</v>
      </c>
      <c r="B34" s="84">
        <f t="shared" si="1"/>
        <v>26596277</v>
      </c>
      <c r="C34" s="56">
        <v>146830</v>
      </c>
      <c r="D34" s="56">
        <v>0</v>
      </c>
      <c r="E34" s="56">
        <v>677850</v>
      </c>
      <c r="F34" s="56">
        <v>0</v>
      </c>
      <c r="G34" s="56">
        <v>0</v>
      </c>
      <c r="H34" s="56">
        <v>0</v>
      </c>
      <c r="I34" s="56">
        <v>0</v>
      </c>
      <c r="J34" s="56">
        <v>0</v>
      </c>
      <c r="K34" s="56">
        <v>0</v>
      </c>
      <c r="L34" s="56">
        <v>2566721</v>
      </c>
      <c r="M34" s="56">
        <v>2526368</v>
      </c>
      <c r="N34" s="56">
        <v>0</v>
      </c>
      <c r="O34" s="56">
        <v>20678508</v>
      </c>
    </row>
    <row r="35" spans="1:15">
      <c r="A35" s="81" t="s">
        <v>40</v>
      </c>
      <c r="B35" s="84">
        <f t="shared" si="1"/>
        <v>19844051</v>
      </c>
      <c r="C35" s="56">
        <v>5891104</v>
      </c>
      <c r="D35" s="56">
        <v>0</v>
      </c>
      <c r="E35" s="56">
        <v>1098783</v>
      </c>
      <c r="F35" s="56">
        <v>0</v>
      </c>
      <c r="G35" s="56">
        <v>0</v>
      </c>
      <c r="H35" s="56">
        <v>0</v>
      </c>
      <c r="I35" s="56">
        <v>377282</v>
      </c>
      <c r="J35" s="56">
        <v>487481</v>
      </c>
      <c r="K35" s="56">
        <v>117919</v>
      </c>
      <c r="L35" s="56">
        <v>5147939</v>
      </c>
      <c r="M35" s="56">
        <v>3674549</v>
      </c>
      <c r="N35" s="56">
        <v>0</v>
      </c>
      <c r="O35" s="56">
        <v>3048994</v>
      </c>
    </row>
    <row r="36" spans="1:15">
      <c r="A36" s="81" t="s">
        <v>41</v>
      </c>
      <c r="B36" s="84">
        <f t="shared" si="1"/>
        <v>125851688</v>
      </c>
      <c r="C36" s="56">
        <v>44039061</v>
      </c>
      <c r="D36" s="56">
        <v>0</v>
      </c>
      <c r="E36" s="56">
        <v>409740</v>
      </c>
      <c r="F36" s="56">
        <v>52660</v>
      </c>
      <c r="G36" s="56">
        <v>18393000</v>
      </c>
      <c r="H36" s="56">
        <v>0</v>
      </c>
      <c r="I36" s="56">
        <v>5169661</v>
      </c>
      <c r="J36" s="56">
        <v>13093184</v>
      </c>
      <c r="K36" s="56">
        <v>4299506</v>
      </c>
      <c r="L36" s="56">
        <v>28281313</v>
      </c>
      <c r="M36" s="56">
        <v>3909483</v>
      </c>
      <c r="N36" s="56">
        <v>6840000</v>
      </c>
      <c r="O36" s="56">
        <v>1364080</v>
      </c>
    </row>
    <row r="37" spans="1:15">
      <c r="A37" s="81" t="s">
        <v>42</v>
      </c>
      <c r="B37" s="84">
        <f t="shared" si="1"/>
        <v>18307378</v>
      </c>
      <c r="C37" s="56">
        <v>8764927</v>
      </c>
      <c r="D37" s="56">
        <v>0</v>
      </c>
      <c r="E37" s="56">
        <v>0</v>
      </c>
      <c r="F37" s="56">
        <v>0</v>
      </c>
      <c r="G37" s="56">
        <v>0</v>
      </c>
      <c r="H37" s="56">
        <v>0</v>
      </c>
      <c r="I37" s="56">
        <v>0</v>
      </c>
      <c r="J37" s="56">
        <v>199994</v>
      </c>
      <c r="K37" s="56">
        <v>0</v>
      </c>
      <c r="L37" s="56">
        <v>8202702</v>
      </c>
      <c r="M37" s="56">
        <v>1056696</v>
      </c>
      <c r="N37" s="56">
        <v>0</v>
      </c>
      <c r="O37" s="56">
        <v>83059</v>
      </c>
    </row>
    <row r="38" spans="1:15">
      <c r="A38" s="81" t="s">
        <v>43</v>
      </c>
      <c r="B38" s="84">
        <f t="shared" si="1"/>
        <v>908078552</v>
      </c>
      <c r="C38" s="56">
        <v>138538334</v>
      </c>
      <c r="D38" s="56">
        <v>0</v>
      </c>
      <c r="E38" s="56">
        <v>9427894</v>
      </c>
      <c r="F38" s="56">
        <v>0</v>
      </c>
      <c r="G38" s="56">
        <v>0</v>
      </c>
      <c r="H38" s="56">
        <v>0</v>
      </c>
      <c r="I38" s="56">
        <v>109471320</v>
      </c>
      <c r="J38" s="56">
        <v>9050062</v>
      </c>
      <c r="K38" s="56">
        <v>315952</v>
      </c>
      <c r="L38" s="56">
        <v>228285755</v>
      </c>
      <c r="M38" s="56">
        <v>17290415</v>
      </c>
      <c r="N38" s="56">
        <v>46295630</v>
      </c>
      <c r="O38" s="56">
        <v>349403190</v>
      </c>
    </row>
    <row r="39" spans="1:15">
      <c r="A39" s="81" t="s">
        <v>44</v>
      </c>
      <c r="B39" s="84">
        <f t="shared" si="1"/>
        <v>194750701</v>
      </c>
      <c r="C39" s="56">
        <v>4402346</v>
      </c>
      <c r="D39" s="56">
        <v>69794463</v>
      </c>
      <c r="E39" s="56">
        <v>843108</v>
      </c>
      <c r="F39" s="56">
        <v>1000</v>
      </c>
      <c r="G39" s="56">
        <v>0</v>
      </c>
      <c r="H39" s="56">
        <v>0</v>
      </c>
      <c r="I39" s="56">
        <v>2376596</v>
      </c>
      <c r="J39" s="56">
        <v>0</v>
      </c>
      <c r="K39" s="56">
        <v>0</v>
      </c>
      <c r="L39" s="56">
        <v>20549057</v>
      </c>
      <c r="M39" s="56">
        <v>-47804</v>
      </c>
      <c r="N39" s="56">
        <v>90136202</v>
      </c>
      <c r="O39" s="56">
        <v>6695733</v>
      </c>
    </row>
    <row r="40" spans="1:15">
      <c r="A40" s="81" t="s">
        <v>45</v>
      </c>
      <c r="B40" s="84">
        <f t="shared" si="1"/>
        <v>14128600</v>
      </c>
      <c r="C40" s="56">
        <v>3155344</v>
      </c>
      <c r="D40" s="56">
        <v>1967</v>
      </c>
      <c r="E40" s="56">
        <v>141109</v>
      </c>
      <c r="F40" s="56">
        <v>0</v>
      </c>
      <c r="G40" s="56">
        <v>0</v>
      </c>
      <c r="H40" s="56">
        <v>0</v>
      </c>
      <c r="I40" s="56">
        <v>29907</v>
      </c>
      <c r="J40" s="56">
        <v>0</v>
      </c>
      <c r="K40" s="56">
        <v>2556166</v>
      </c>
      <c r="L40" s="56">
        <v>3396543</v>
      </c>
      <c r="M40" s="56">
        <v>703784</v>
      </c>
      <c r="N40" s="56">
        <v>4026880</v>
      </c>
      <c r="O40" s="56">
        <v>116900</v>
      </c>
    </row>
    <row r="41" spans="1:15">
      <c r="A41" s="81" t="s">
        <v>46</v>
      </c>
      <c r="B41" s="84">
        <f t="shared" si="1"/>
        <v>390483716</v>
      </c>
      <c r="C41" s="56">
        <v>44577207</v>
      </c>
      <c r="D41" s="56">
        <v>278257977</v>
      </c>
      <c r="E41" s="56">
        <v>9245332</v>
      </c>
      <c r="F41" s="56">
        <v>0</v>
      </c>
      <c r="G41" s="56">
        <v>0</v>
      </c>
      <c r="H41" s="56">
        <v>0</v>
      </c>
      <c r="I41" s="56">
        <v>4775112</v>
      </c>
      <c r="J41" s="56">
        <v>7582688</v>
      </c>
      <c r="K41" s="56">
        <v>3296719</v>
      </c>
      <c r="L41" s="56">
        <v>54215260</v>
      </c>
      <c r="M41" s="56">
        <v>0</v>
      </c>
      <c r="N41" s="56">
        <v>0</v>
      </c>
      <c r="O41" s="56">
        <v>-11466579</v>
      </c>
    </row>
    <row r="42" spans="1:15">
      <c r="A42" s="81" t="s">
        <v>47</v>
      </c>
      <c r="B42" s="84">
        <f t="shared" si="1"/>
        <v>54661446</v>
      </c>
      <c r="C42" s="56">
        <v>0</v>
      </c>
      <c r="D42" s="56">
        <v>19011074</v>
      </c>
      <c r="E42" s="56">
        <v>0</v>
      </c>
      <c r="F42" s="56">
        <v>0</v>
      </c>
      <c r="G42" s="56">
        <v>0</v>
      </c>
      <c r="H42" s="56">
        <v>0</v>
      </c>
      <c r="I42" s="56">
        <v>838</v>
      </c>
      <c r="J42" s="56">
        <v>502015</v>
      </c>
      <c r="K42" s="56">
        <v>3495206</v>
      </c>
      <c r="L42" s="56">
        <v>12565785</v>
      </c>
      <c r="M42" s="56">
        <v>974150</v>
      </c>
      <c r="N42" s="56">
        <v>0</v>
      </c>
      <c r="O42" s="56">
        <v>18112378</v>
      </c>
    </row>
    <row r="43" spans="1:15">
      <c r="A43" s="81" t="s">
        <v>48</v>
      </c>
      <c r="B43" s="84">
        <f t="shared" si="1"/>
        <v>85897527</v>
      </c>
      <c r="C43" s="56">
        <v>6502569</v>
      </c>
      <c r="D43" s="56">
        <v>1846</v>
      </c>
      <c r="E43" s="56">
        <v>69743</v>
      </c>
      <c r="F43" s="56">
        <v>0</v>
      </c>
      <c r="G43" s="56">
        <v>0</v>
      </c>
      <c r="H43" s="56">
        <v>0</v>
      </c>
      <c r="I43" s="56">
        <v>0</v>
      </c>
      <c r="J43" s="56">
        <v>0</v>
      </c>
      <c r="K43" s="56">
        <v>0</v>
      </c>
      <c r="L43" s="56">
        <v>23911836</v>
      </c>
      <c r="M43" s="56">
        <v>82550</v>
      </c>
      <c r="N43" s="56">
        <v>0</v>
      </c>
      <c r="O43" s="56">
        <v>55328983</v>
      </c>
    </row>
    <row r="44" spans="1:15">
      <c r="A44" s="81" t="s">
        <v>49</v>
      </c>
      <c r="B44" s="84">
        <f t="shared" si="1"/>
        <v>242690145</v>
      </c>
      <c r="C44" s="56">
        <v>94325108</v>
      </c>
      <c r="D44" s="56">
        <v>33420891</v>
      </c>
      <c r="E44" s="56">
        <v>4708359</v>
      </c>
      <c r="F44" s="56">
        <v>0</v>
      </c>
      <c r="G44" s="56">
        <v>0</v>
      </c>
      <c r="H44" s="56">
        <v>0</v>
      </c>
      <c r="I44" s="56">
        <v>969</v>
      </c>
      <c r="J44" s="56">
        <v>25248706</v>
      </c>
      <c r="K44" s="56">
        <v>2183791</v>
      </c>
      <c r="L44" s="56">
        <v>18527400</v>
      </c>
      <c r="M44" s="56">
        <v>8776739</v>
      </c>
      <c r="N44" s="56">
        <v>55599818</v>
      </c>
      <c r="O44" s="56">
        <v>-101636</v>
      </c>
    </row>
    <row r="45" spans="1:15">
      <c r="A45" s="81" t="s">
        <v>50</v>
      </c>
      <c r="B45" s="84">
        <f t="shared" si="1"/>
        <v>38023203</v>
      </c>
      <c r="C45" s="56">
        <v>8144080</v>
      </c>
      <c r="D45" s="56">
        <v>5106989</v>
      </c>
      <c r="E45" s="56">
        <v>3534310</v>
      </c>
      <c r="F45" s="56">
        <v>0</v>
      </c>
      <c r="G45" s="56">
        <v>0</v>
      </c>
      <c r="H45" s="56">
        <v>0</v>
      </c>
      <c r="I45" s="56">
        <v>0</v>
      </c>
      <c r="J45" s="56">
        <v>0</v>
      </c>
      <c r="K45" s="56">
        <v>0</v>
      </c>
      <c r="L45" s="56">
        <v>8678746</v>
      </c>
      <c r="M45" s="56">
        <v>2179226</v>
      </c>
      <c r="N45" s="56">
        <v>0</v>
      </c>
      <c r="O45" s="56">
        <v>10379852</v>
      </c>
    </row>
    <row r="46" spans="1:15">
      <c r="A46" s="81" t="s">
        <v>51</v>
      </c>
      <c r="B46" s="84">
        <f t="shared" si="1"/>
        <v>62887385</v>
      </c>
      <c r="C46" s="56">
        <v>13827474</v>
      </c>
      <c r="D46" s="56">
        <v>0</v>
      </c>
      <c r="E46" s="56">
        <v>55065</v>
      </c>
      <c r="F46" s="56">
        <v>0</v>
      </c>
      <c r="G46" s="56">
        <v>0</v>
      </c>
      <c r="H46" s="56">
        <v>0</v>
      </c>
      <c r="I46" s="56">
        <v>0</v>
      </c>
      <c r="J46" s="56">
        <v>2424218</v>
      </c>
      <c r="K46" s="56">
        <v>0</v>
      </c>
      <c r="L46" s="56">
        <v>8398099</v>
      </c>
      <c r="M46" s="56">
        <v>2000572</v>
      </c>
      <c r="N46" s="56">
        <v>0</v>
      </c>
      <c r="O46" s="56">
        <v>36181957</v>
      </c>
    </row>
    <row r="47" spans="1:15">
      <c r="A47" s="81" t="s">
        <v>52</v>
      </c>
      <c r="B47" s="84">
        <f t="shared" si="1"/>
        <v>5357572</v>
      </c>
      <c r="C47" s="56">
        <v>2678958</v>
      </c>
      <c r="D47" s="56">
        <v>0</v>
      </c>
      <c r="E47" s="56">
        <v>65825</v>
      </c>
      <c r="F47" s="56">
        <v>0</v>
      </c>
      <c r="G47" s="56">
        <v>0</v>
      </c>
      <c r="H47" s="56">
        <v>0</v>
      </c>
      <c r="I47" s="56">
        <v>0</v>
      </c>
      <c r="J47" s="56">
        <v>0</v>
      </c>
      <c r="K47" s="56">
        <v>0</v>
      </c>
      <c r="L47" s="56">
        <v>1722085</v>
      </c>
      <c r="M47" s="56">
        <v>0</v>
      </c>
      <c r="N47" s="56">
        <v>0</v>
      </c>
      <c r="O47" s="56">
        <v>890704</v>
      </c>
    </row>
    <row r="48" spans="1:15">
      <c r="A48" s="81" t="s">
        <v>53</v>
      </c>
      <c r="B48" s="84">
        <f t="shared" si="1"/>
        <v>66757673</v>
      </c>
      <c r="C48" s="56">
        <v>53093400</v>
      </c>
      <c r="D48" s="56">
        <v>0</v>
      </c>
      <c r="E48" s="56">
        <v>0</v>
      </c>
      <c r="F48" s="56">
        <v>0</v>
      </c>
      <c r="G48" s="56">
        <v>0</v>
      </c>
      <c r="H48" s="56">
        <v>0</v>
      </c>
      <c r="I48" s="56">
        <v>0</v>
      </c>
      <c r="J48" s="56">
        <v>0</v>
      </c>
      <c r="K48" s="56">
        <v>0</v>
      </c>
      <c r="L48" s="56">
        <v>9474727</v>
      </c>
      <c r="M48" s="56">
        <v>4189546</v>
      </c>
      <c r="N48" s="56">
        <v>0</v>
      </c>
      <c r="O48" s="56">
        <v>0</v>
      </c>
    </row>
    <row r="49" spans="1:15">
      <c r="A49" s="81" t="s">
        <v>54</v>
      </c>
      <c r="B49" s="84">
        <f t="shared" si="1"/>
        <v>319933801</v>
      </c>
      <c r="C49" s="56">
        <v>56950869</v>
      </c>
      <c r="D49" s="56">
        <v>0</v>
      </c>
      <c r="E49" s="56">
        <v>6121989</v>
      </c>
      <c r="F49" s="56">
        <v>0</v>
      </c>
      <c r="G49" s="94">
        <v>0</v>
      </c>
      <c r="H49" s="94">
        <v>0</v>
      </c>
      <c r="I49" s="94">
        <v>5089865</v>
      </c>
      <c r="J49" s="94">
        <v>3779988</v>
      </c>
      <c r="K49" s="94">
        <v>2537373</v>
      </c>
      <c r="L49" s="94">
        <v>52097668</v>
      </c>
      <c r="M49" s="94">
        <v>19404904</v>
      </c>
      <c r="N49" s="94">
        <v>155553978</v>
      </c>
      <c r="O49" s="94">
        <v>18397167</v>
      </c>
    </row>
    <row r="50" spans="1:15">
      <c r="A50" s="81" t="s">
        <v>55</v>
      </c>
      <c r="B50" s="84">
        <f t="shared" si="1"/>
        <v>40822057</v>
      </c>
      <c r="C50" s="250">
        <v>24129587</v>
      </c>
      <c r="D50" s="56">
        <v>0</v>
      </c>
      <c r="E50" s="56">
        <v>0</v>
      </c>
      <c r="F50" s="96">
        <v>0</v>
      </c>
      <c r="G50" s="78">
        <v>0</v>
      </c>
      <c r="H50" s="78">
        <v>0</v>
      </c>
      <c r="I50" s="78">
        <v>3396498</v>
      </c>
      <c r="J50" s="78">
        <v>4198113</v>
      </c>
      <c r="K50" s="239">
        <v>627794</v>
      </c>
      <c r="L50" s="78">
        <v>7507740</v>
      </c>
      <c r="M50" s="78">
        <v>962325</v>
      </c>
      <c r="N50" s="78">
        <v>0</v>
      </c>
      <c r="O50" s="241">
        <v>0</v>
      </c>
    </row>
    <row r="51" spans="1:15">
      <c r="A51" s="81" t="s">
        <v>56</v>
      </c>
      <c r="B51" s="84">
        <f t="shared" si="1"/>
        <v>25004651</v>
      </c>
      <c r="C51" s="56">
        <v>11361</v>
      </c>
      <c r="D51" s="56">
        <v>1902473</v>
      </c>
      <c r="E51" s="56">
        <v>0</v>
      </c>
      <c r="F51" s="56">
        <v>0</v>
      </c>
      <c r="G51" s="240">
        <v>16820755</v>
      </c>
      <c r="H51" s="240">
        <v>0</v>
      </c>
      <c r="I51" s="240">
        <v>1518536</v>
      </c>
      <c r="J51" s="240">
        <v>0</v>
      </c>
      <c r="K51" s="240">
        <v>0</v>
      </c>
      <c r="L51" s="240">
        <v>4304687</v>
      </c>
      <c r="M51" s="240">
        <v>446839</v>
      </c>
      <c r="N51" s="240">
        <v>0</v>
      </c>
      <c r="O51" s="240">
        <v>0</v>
      </c>
    </row>
    <row r="52" spans="1:15">
      <c r="A52" s="81" t="s">
        <v>57</v>
      </c>
      <c r="B52" s="84">
        <f t="shared" si="1"/>
        <v>69945052</v>
      </c>
      <c r="C52" s="56">
        <v>17722274</v>
      </c>
      <c r="D52" s="56">
        <v>47979</v>
      </c>
      <c r="E52" s="56">
        <v>4201746</v>
      </c>
      <c r="F52" s="56">
        <v>0</v>
      </c>
      <c r="G52" s="56">
        <v>0</v>
      </c>
      <c r="H52" s="56">
        <v>0</v>
      </c>
      <c r="I52" s="56">
        <v>775859</v>
      </c>
      <c r="J52" s="56">
        <v>0</v>
      </c>
      <c r="K52" s="56">
        <v>34962581</v>
      </c>
      <c r="L52" s="56">
        <v>7258506</v>
      </c>
      <c r="M52" s="56">
        <v>371058</v>
      </c>
      <c r="N52" s="56">
        <v>0</v>
      </c>
      <c r="O52" s="56">
        <v>4605049</v>
      </c>
    </row>
    <row r="53" spans="1:15">
      <c r="A53" s="81" t="s">
        <v>58</v>
      </c>
      <c r="B53" s="84">
        <f t="shared" si="1"/>
        <v>123933665</v>
      </c>
      <c r="C53" s="94">
        <v>69549394</v>
      </c>
      <c r="D53" s="94">
        <v>71511</v>
      </c>
      <c r="E53" s="94">
        <v>1250129</v>
      </c>
      <c r="F53" s="94">
        <v>0</v>
      </c>
      <c r="G53" s="94">
        <v>0</v>
      </c>
      <c r="H53" s="94">
        <v>0</v>
      </c>
      <c r="I53" s="94">
        <v>270444</v>
      </c>
      <c r="J53" s="94">
        <v>0</v>
      </c>
      <c r="K53" s="94">
        <v>0</v>
      </c>
      <c r="L53" s="94">
        <v>28354435</v>
      </c>
      <c r="M53" s="94">
        <v>4228470</v>
      </c>
      <c r="N53" s="94">
        <v>20209282</v>
      </c>
      <c r="O53" s="94">
        <v>0</v>
      </c>
    </row>
    <row r="54" spans="1:15">
      <c r="A54" s="242" t="s">
        <v>59</v>
      </c>
      <c r="B54" s="84">
        <f t="shared" si="1"/>
        <v>52496698</v>
      </c>
      <c r="C54" s="111">
        <v>1892770</v>
      </c>
      <c r="D54" s="111">
        <v>23430608</v>
      </c>
      <c r="E54" s="111">
        <v>0</v>
      </c>
      <c r="F54" s="243">
        <v>0</v>
      </c>
      <c r="G54" s="111">
        <v>0</v>
      </c>
      <c r="H54" s="111">
        <v>0</v>
      </c>
      <c r="I54" s="111">
        <v>309024</v>
      </c>
      <c r="J54" s="111">
        <v>-412298</v>
      </c>
      <c r="K54" s="243">
        <v>0</v>
      </c>
      <c r="L54" s="111">
        <v>1798877</v>
      </c>
      <c r="M54" s="111">
        <v>6644352</v>
      </c>
      <c r="N54" s="111">
        <v>0</v>
      </c>
      <c r="O54" s="111">
        <v>18833365</v>
      </c>
    </row>
    <row r="55" spans="1:15">
      <c r="A55" s="81" t="s">
        <v>60</v>
      </c>
      <c r="B55" s="84">
        <f t="shared" si="1"/>
        <v>194377674</v>
      </c>
      <c r="C55" s="240">
        <v>9536329</v>
      </c>
      <c r="D55" s="240">
        <v>117663423</v>
      </c>
      <c r="E55" s="240">
        <v>514756</v>
      </c>
      <c r="F55" s="240">
        <v>0</v>
      </c>
      <c r="G55" s="240">
        <v>43664200</v>
      </c>
      <c r="H55" s="240">
        <v>0</v>
      </c>
      <c r="I55" s="240">
        <v>1187534</v>
      </c>
      <c r="J55" s="240">
        <v>103007</v>
      </c>
      <c r="K55" s="240">
        <v>4760848</v>
      </c>
      <c r="L55" s="240">
        <v>11663001</v>
      </c>
      <c r="M55" s="240">
        <v>3783034</v>
      </c>
      <c r="N55" s="240">
        <v>0</v>
      </c>
      <c r="O55" s="240">
        <v>1501542</v>
      </c>
    </row>
    <row r="56" spans="1:15">
      <c r="A56" s="81" t="s">
        <v>61</v>
      </c>
      <c r="B56" s="84">
        <f t="shared" si="1"/>
        <v>17373247</v>
      </c>
      <c r="C56" s="56">
        <v>1756999</v>
      </c>
      <c r="D56" s="56">
        <v>2100000</v>
      </c>
      <c r="E56" s="56">
        <v>0</v>
      </c>
      <c r="F56" s="56">
        <v>0</v>
      </c>
      <c r="G56" s="56">
        <v>0</v>
      </c>
      <c r="H56" s="56">
        <v>0</v>
      </c>
      <c r="I56" s="56">
        <v>0</v>
      </c>
      <c r="J56" s="56">
        <v>0</v>
      </c>
      <c r="K56" s="56">
        <v>0</v>
      </c>
      <c r="L56" s="56">
        <v>1067400</v>
      </c>
      <c r="M56" s="56">
        <v>28220</v>
      </c>
      <c r="N56" s="56">
        <v>0</v>
      </c>
      <c r="O56" s="56">
        <v>12420628</v>
      </c>
    </row>
  </sheetData>
  <mergeCells count="2">
    <mergeCell ref="A1:O1"/>
    <mergeCell ref="A2:A4"/>
  </mergeCells>
  <pageMargins left="0.7" right="0.7" top="0.75" bottom="0.75" header="0.3" footer="0.3"/>
  <pageSetup scale="54" orientation="landscape" r:id="rId1"/>
</worksheet>
</file>

<file path=xl/worksheets/sheet84.xml><?xml version="1.0" encoding="utf-8"?>
<worksheet xmlns="http://schemas.openxmlformats.org/spreadsheetml/2006/main" xmlns:r="http://schemas.openxmlformats.org/officeDocument/2006/relationships">
  <sheetPr>
    <pageSetUpPr fitToPage="1"/>
  </sheetPr>
  <dimension ref="A1:H55"/>
  <sheetViews>
    <sheetView topLeftCell="A16" workbookViewId="0">
      <selection activeCell="A37" sqref="A37"/>
    </sheetView>
  </sheetViews>
  <sheetFormatPr defaultRowHeight="15"/>
  <cols>
    <col min="1" max="1" width="20.85546875" customWidth="1"/>
    <col min="2" max="2" width="15.140625" customWidth="1"/>
    <col min="3" max="3" width="13.42578125" customWidth="1"/>
    <col min="4" max="4" width="15.140625" customWidth="1"/>
    <col min="5" max="6" width="15.42578125" customWidth="1"/>
    <col min="7" max="7" width="12.5703125" customWidth="1"/>
    <col min="8" max="8" width="14.28515625" customWidth="1"/>
  </cols>
  <sheetData>
    <row r="1" spans="1:8">
      <c r="A1" s="552" t="s">
        <v>217</v>
      </c>
      <c r="B1" s="558"/>
      <c r="C1" s="558"/>
      <c r="D1" s="558"/>
      <c r="E1" s="558"/>
      <c r="F1" s="558"/>
      <c r="G1" s="558"/>
      <c r="H1" s="559"/>
    </row>
    <row r="2" spans="1:8">
      <c r="A2" s="598" t="s">
        <v>10</v>
      </c>
      <c r="B2" s="599" t="s">
        <v>66</v>
      </c>
      <c r="C2" s="600"/>
      <c r="D2" s="600"/>
      <c r="E2" s="601"/>
      <c r="F2" s="602" t="s">
        <v>64</v>
      </c>
      <c r="G2" s="602"/>
      <c r="H2" s="603"/>
    </row>
    <row r="3" spans="1:8" ht="27">
      <c r="A3" s="551"/>
      <c r="B3" s="164" t="s">
        <v>83</v>
      </c>
      <c r="C3" s="164" t="s">
        <v>71</v>
      </c>
      <c r="D3" s="164" t="s">
        <v>72</v>
      </c>
      <c r="E3" s="35" t="s">
        <v>73</v>
      </c>
      <c r="F3" s="34" t="s">
        <v>83</v>
      </c>
      <c r="G3" s="164" t="s">
        <v>70</v>
      </c>
      <c r="H3" s="164" t="s">
        <v>69</v>
      </c>
    </row>
    <row r="4" spans="1:8">
      <c r="A4" s="244" t="s">
        <v>77</v>
      </c>
      <c r="B4" s="245">
        <f>SUM(B5:B55)</f>
        <v>1582573049</v>
      </c>
      <c r="C4" s="245">
        <f t="shared" ref="C4:H4" si="0">SUM(C5:C55)</f>
        <v>112024800</v>
      </c>
      <c r="D4" s="245">
        <f t="shared" si="0"/>
        <v>158210749</v>
      </c>
      <c r="E4" s="246">
        <f t="shared" si="0"/>
        <v>1312337500</v>
      </c>
      <c r="F4" s="247">
        <f t="shared" si="0"/>
        <v>133740508</v>
      </c>
      <c r="G4" s="245">
        <f t="shared" si="0"/>
        <v>12387822</v>
      </c>
      <c r="H4" s="245">
        <f t="shared" si="0"/>
        <v>121352686</v>
      </c>
    </row>
    <row r="5" spans="1:8">
      <c r="A5" s="86" t="s">
        <v>11</v>
      </c>
      <c r="B5" s="78">
        <f>SUM(C5:E5)</f>
        <v>13266206</v>
      </c>
      <c r="C5" s="78">
        <v>0</v>
      </c>
      <c r="D5" s="78">
        <v>748115</v>
      </c>
      <c r="E5" s="87">
        <v>12518091</v>
      </c>
      <c r="F5" s="58">
        <f>SUM(G5:H5)</f>
        <v>672311</v>
      </c>
      <c r="G5" s="78">
        <v>672311</v>
      </c>
      <c r="H5" s="78">
        <v>0</v>
      </c>
    </row>
    <row r="6" spans="1:8">
      <c r="A6" s="86" t="s">
        <v>12</v>
      </c>
      <c r="B6" s="78">
        <f t="shared" ref="B6:B55" si="1">SUM(C6:E6)</f>
        <v>9095619</v>
      </c>
      <c r="C6" s="78">
        <v>230640</v>
      </c>
      <c r="D6" s="78">
        <v>0</v>
      </c>
      <c r="E6" s="87">
        <v>8864979</v>
      </c>
      <c r="F6" s="58">
        <f t="shared" ref="F6:F55" si="2">SUM(G6:H6)</f>
        <v>144499</v>
      </c>
      <c r="G6" s="78">
        <v>0</v>
      </c>
      <c r="H6" s="78">
        <v>144499</v>
      </c>
    </row>
    <row r="7" spans="1:8">
      <c r="A7" s="86" t="s">
        <v>13</v>
      </c>
      <c r="B7" s="78">
        <f t="shared" si="1"/>
        <v>8528032</v>
      </c>
      <c r="C7" s="78">
        <v>48148</v>
      </c>
      <c r="D7" s="78">
        <v>183497</v>
      </c>
      <c r="E7" s="87">
        <v>8296387</v>
      </c>
      <c r="F7" s="58">
        <f t="shared" si="2"/>
        <v>145122</v>
      </c>
      <c r="G7" s="78">
        <v>0</v>
      </c>
      <c r="H7" s="78">
        <v>145122</v>
      </c>
    </row>
    <row r="8" spans="1:8">
      <c r="A8" s="86" t="s">
        <v>14</v>
      </c>
      <c r="B8" s="78">
        <f t="shared" si="1"/>
        <v>28172177</v>
      </c>
      <c r="C8" s="238">
        <v>95778</v>
      </c>
      <c r="D8" s="238">
        <v>4131014</v>
      </c>
      <c r="E8" s="248">
        <v>23945385</v>
      </c>
      <c r="F8" s="58">
        <f t="shared" si="2"/>
        <v>2631956</v>
      </c>
      <c r="G8" s="238">
        <v>0</v>
      </c>
      <c r="H8" s="238">
        <v>2631956</v>
      </c>
    </row>
    <row r="9" spans="1:8">
      <c r="A9" s="86" t="s">
        <v>15</v>
      </c>
      <c r="B9" s="78">
        <f t="shared" si="1"/>
        <v>520124270</v>
      </c>
      <c r="C9" s="78">
        <v>17043927</v>
      </c>
      <c r="D9" s="78">
        <v>35647858</v>
      </c>
      <c r="E9" s="87">
        <v>467432485</v>
      </c>
      <c r="F9" s="58">
        <f t="shared" si="2"/>
        <v>45209673</v>
      </c>
      <c r="G9" s="78">
        <v>0</v>
      </c>
      <c r="H9" s="78">
        <v>45209673</v>
      </c>
    </row>
    <row r="10" spans="1:8">
      <c r="A10" s="86" t="s">
        <v>16</v>
      </c>
      <c r="B10" s="78">
        <f t="shared" si="1"/>
        <v>3780453</v>
      </c>
      <c r="C10" s="78">
        <v>2730002</v>
      </c>
      <c r="D10" s="78">
        <v>805314</v>
      </c>
      <c r="E10" s="87">
        <v>245137</v>
      </c>
      <c r="F10" s="58">
        <f t="shared" si="2"/>
        <v>1253600</v>
      </c>
      <c r="G10" s="78">
        <v>0</v>
      </c>
      <c r="H10" s="78">
        <v>1253600</v>
      </c>
    </row>
    <row r="11" spans="1:8">
      <c r="A11" s="86" t="s">
        <v>17</v>
      </c>
      <c r="B11" s="78">
        <f t="shared" si="1"/>
        <v>0</v>
      </c>
      <c r="C11" s="78">
        <v>0</v>
      </c>
      <c r="D11" s="78">
        <v>0</v>
      </c>
      <c r="E11" s="87">
        <v>0</v>
      </c>
      <c r="F11" s="58">
        <f t="shared" si="2"/>
        <v>2801557</v>
      </c>
      <c r="G11" s="78">
        <v>2801557</v>
      </c>
      <c r="H11" s="78">
        <v>0</v>
      </c>
    </row>
    <row r="12" spans="1:8">
      <c r="A12" s="86" t="s">
        <v>18</v>
      </c>
      <c r="B12" s="78">
        <f t="shared" si="1"/>
        <v>3659458</v>
      </c>
      <c r="C12" s="78">
        <v>1</v>
      </c>
      <c r="D12" s="78">
        <v>3175922</v>
      </c>
      <c r="E12" s="87">
        <v>483535</v>
      </c>
      <c r="F12" s="58">
        <f t="shared" si="2"/>
        <v>-38000</v>
      </c>
      <c r="G12" s="78">
        <v>-38000</v>
      </c>
      <c r="H12" s="78">
        <v>0</v>
      </c>
    </row>
    <row r="13" spans="1:8">
      <c r="A13" s="86" t="s">
        <v>19</v>
      </c>
      <c r="B13" s="78">
        <f t="shared" si="1"/>
        <v>4243940</v>
      </c>
      <c r="C13" s="78">
        <v>0</v>
      </c>
      <c r="D13" s="78">
        <v>936310</v>
      </c>
      <c r="E13" s="87">
        <v>3307630</v>
      </c>
      <c r="F13" s="58">
        <f t="shared" si="2"/>
        <v>0</v>
      </c>
      <c r="G13" s="78">
        <v>0</v>
      </c>
      <c r="H13" s="78">
        <v>0</v>
      </c>
    </row>
    <row r="14" spans="1:8">
      <c r="A14" s="86" t="s">
        <v>20</v>
      </c>
      <c r="B14" s="78">
        <f t="shared" si="1"/>
        <v>58739434</v>
      </c>
      <c r="C14" s="78">
        <v>771433</v>
      </c>
      <c r="D14" s="78">
        <v>3789609</v>
      </c>
      <c r="E14" s="87">
        <v>54178392</v>
      </c>
      <c r="F14" s="58">
        <f t="shared" si="2"/>
        <v>3942702</v>
      </c>
      <c r="G14" s="78">
        <v>0</v>
      </c>
      <c r="H14" s="78">
        <v>3942702</v>
      </c>
    </row>
    <row r="15" spans="1:8">
      <c r="A15" s="86" t="s">
        <v>21</v>
      </c>
      <c r="B15" s="78">
        <f t="shared" si="1"/>
        <v>19674214</v>
      </c>
      <c r="C15" s="78">
        <v>3310020</v>
      </c>
      <c r="D15" s="78">
        <v>0</v>
      </c>
      <c r="E15" s="87">
        <v>16364194</v>
      </c>
      <c r="F15" s="58">
        <f t="shared" si="2"/>
        <v>0</v>
      </c>
      <c r="G15" s="78">
        <v>0</v>
      </c>
      <c r="H15" s="78">
        <v>0</v>
      </c>
    </row>
    <row r="16" spans="1:8">
      <c r="A16" s="86" t="s">
        <v>22</v>
      </c>
      <c r="B16" s="78">
        <f t="shared" si="1"/>
        <v>3690785</v>
      </c>
      <c r="C16" s="78">
        <v>0</v>
      </c>
      <c r="D16" s="78">
        <v>75536</v>
      </c>
      <c r="E16" s="87">
        <v>3615249</v>
      </c>
      <c r="F16" s="58">
        <f t="shared" si="2"/>
        <v>1034279</v>
      </c>
      <c r="G16" s="78">
        <v>0</v>
      </c>
      <c r="H16" s="78">
        <v>1034279</v>
      </c>
    </row>
    <row r="17" spans="1:8">
      <c r="A17" s="86" t="s">
        <v>23</v>
      </c>
      <c r="B17" s="78">
        <f t="shared" si="1"/>
        <v>5378944</v>
      </c>
      <c r="C17" s="78">
        <v>207245</v>
      </c>
      <c r="D17" s="78">
        <v>53642</v>
      </c>
      <c r="E17" s="87">
        <v>5118057</v>
      </c>
      <c r="F17" s="58">
        <f t="shared" si="2"/>
        <v>0</v>
      </c>
      <c r="G17" s="78">
        <v>0</v>
      </c>
      <c r="H17" s="78">
        <v>0</v>
      </c>
    </row>
    <row r="18" spans="1:8">
      <c r="A18" s="86" t="s">
        <v>24</v>
      </c>
      <c r="B18" s="78">
        <f t="shared" si="1"/>
        <v>27251747</v>
      </c>
      <c r="C18" s="78">
        <v>0</v>
      </c>
      <c r="D18" s="78">
        <v>18582620</v>
      </c>
      <c r="E18" s="87">
        <v>8669127</v>
      </c>
      <c r="F18" s="58">
        <f t="shared" si="2"/>
        <v>817824</v>
      </c>
      <c r="G18" s="78">
        <v>0</v>
      </c>
      <c r="H18" s="78">
        <v>817824</v>
      </c>
    </row>
    <row r="19" spans="1:8">
      <c r="A19" s="86" t="s">
        <v>25</v>
      </c>
      <c r="B19" s="78">
        <f t="shared" si="1"/>
        <v>15942889</v>
      </c>
      <c r="C19" s="78">
        <v>0</v>
      </c>
      <c r="D19" s="78">
        <v>15534265</v>
      </c>
      <c r="E19" s="87">
        <v>408624</v>
      </c>
      <c r="F19" s="58">
        <f t="shared" si="2"/>
        <v>0</v>
      </c>
      <c r="G19" s="78">
        <v>0</v>
      </c>
      <c r="H19" s="78">
        <v>0</v>
      </c>
    </row>
    <row r="20" spans="1:8">
      <c r="A20" s="86" t="s">
        <v>26</v>
      </c>
      <c r="B20" s="78">
        <f t="shared" si="1"/>
        <v>12266972</v>
      </c>
      <c r="C20" s="78">
        <v>0</v>
      </c>
      <c r="D20" s="78">
        <v>0</v>
      </c>
      <c r="E20" s="87">
        <v>12266972</v>
      </c>
      <c r="F20" s="58">
        <f t="shared" si="2"/>
        <v>563751</v>
      </c>
      <c r="G20" s="78">
        <v>0</v>
      </c>
      <c r="H20" s="78">
        <v>563751</v>
      </c>
    </row>
    <row r="21" spans="1:8">
      <c r="A21" s="86" t="s">
        <v>27</v>
      </c>
      <c r="B21" s="78">
        <f t="shared" si="1"/>
        <v>723161</v>
      </c>
      <c r="C21" s="78">
        <v>0</v>
      </c>
      <c r="D21" s="78">
        <v>670651</v>
      </c>
      <c r="E21" s="87">
        <v>52510</v>
      </c>
      <c r="F21" s="58">
        <f t="shared" si="2"/>
        <v>2006569</v>
      </c>
      <c r="G21" s="78">
        <v>0</v>
      </c>
      <c r="H21" s="78">
        <v>2006569</v>
      </c>
    </row>
    <row r="22" spans="1:8">
      <c r="A22" s="86" t="s">
        <v>28</v>
      </c>
      <c r="B22" s="78">
        <f t="shared" si="1"/>
        <v>23055987</v>
      </c>
      <c r="C22" s="78">
        <v>6573091</v>
      </c>
      <c r="D22" s="78">
        <v>1397679</v>
      </c>
      <c r="E22" s="87">
        <v>15085217</v>
      </c>
      <c r="F22" s="58">
        <f t="shared" si="2"/>
        <v>4939200</v>
      </c>
      <c r="G22" s="78">
        <v>0</v>
      </c>
      <c r="H22" s="78">
        <v>4939200</v>
      </c>
    </row>
    <row r="23" spans="1:8">
      <c r="A23" s="86" t="s">
        <v>29</v>
      </c>
      <c r="B23" s="78">
        <f t="shared" si="1"/>
        <v>7916715</v>
      </c>
      <c r="C23" s="78">
        <v>0</v>
      </c>
      <c r="D23" s="78">
        <v>6151147</v>
      </c>
      <c r="E23" s="87">
        <v>1765568</v>
      </c>
      <c r="F23" s="58">
        <f t="shared" si="2"/>
        <v>1513069</v>
      </c>
      <c r="G23" s="78">
        <v>51384</v>
      </c>
      <c r="H23" s="78">
        <v>1461685</v>
      </c>
    </row>
    <row r="24" spans="1:8">
      <c r="A24" s="86" t="s">
        <v>30</v>
      </c>
      <c r="B24" s="78">
        <f t="shared" si="1"/>
        <v>12014969</v>
      </c>
      <c r="C24" s="78">
        <v>0</v>
      </c>
      <c r="D24" s="78">
        <v>537555</v>
      </c>
      <c r="E24" s="87">
        <v>11477414</v>
      </c>
      <c r="F24" s="58">
        <f t="shared" si="2"/>
        <v>1548982</v>
      </c>
      <c r="G24" s="78">
        <v>0</v>
      </c>
      <c r="H24" s="78">
        <v>1548982</v>
      </c>
    </row>
    <row r="25" spans="1:8">
      <c r="A25" s="86" t="s">
        <v>31</v>
      </c>
      <c r="B25" s="78">
        <f t="shared" si="1"/>
        <v>47418837</v>
      </c>
      <c r="C25" s="78">
        <v>6026258</v>
      </c>
      <c r="D25" s="78">
        <v>1966604</v>
      </c>
      <c r="E25" s="87">
        <v>39425975</v>
      </c>
      <c r="F25" s="58">
        <f t="shared" si="2"/>
        <v>6623003</v>
      </c>
      <c r="G25" s="78">
        <v>3955678</v>
      </c>
      <c r="H25" s="78">
        <v>2667325</v>
      </c>
    </row>
    <row r="26" spans="1:8">
      <c r="A26" s="86" t="s">
        <v>32</v>
      </c>
      <c r="B26" s="78">
        <f t="shared" si="1"/>
        <v>0</v>
      </c>
      <c r="C26" s="78">
        <v>0</v>
      </c>
      <c r="D26" s="78">
        <v>0</v>
      </c>
      <c r="E26" s="87">
        <v>0</v>
      </c>
      <c r="F26" s="58">
        <f t="shared" si="2"/>
        <v>0</v>
      </c>
      <c r="G26" s="78">
        <v>0</v>
      </c>
      <c r="H26" s="78">
        <v>0</v>
      </c>
    </row>
    <row r="27" spans="1:8">
      <c r="A27" s="86" t="s">
        <v>33</v>
      </c>
      <c r="B27" s="78">
        <f t="shared" si="1"/>
        <v>66755154</v>
      </c>
      <c r="C27" s="78">
        <v>344812</v>
      </c>
      <c r="D27" s="78">
        <v>3239849</v>
      </c>
      <c r="E27" s="87">
        <v>63170493</v>
      </c>
      <c r="F27" s="58">
        <f t="shared" si="2"/>
        <v>688425</v>
      </c>
      <c r="G27" s="78">
        <v>550000</v>
      </c>
      <c r="H27" s="78">
        <v>138425</v>
      </c>
    </row>
    <row r="28" spans="1:8">
      <c r="A28" s="86" t="s">
        <v>34</v>
      </c>
      <c r="B28" s="78">
        <f t="shared" si="1"/>
        <v>54761192</v>
      </c>
      <c r="C28" s="78">
        <v>0</v>
      </c>
      <c r="D28" s="78">
        <v>575740</v>
      </c>
      <c r="E28" s="87">
        <v>54185452</v>
      </c>
      <c r="F28" s="58">
        <f t="shared" si="2"/>
        <v>3846918</v>
      </c>
      <c r="G28" s="78">
        <v>0</v>
      </c>
      <c r="H28" s="78">
        <v>3846918</v>
      </c>
    </row>
    <row r="29" spans="1:8">
      <c r="A29" s="86" t="s">
        <v>35</v>
      </c>
      <c r="B29" s="78">
        <f t="shared" si="1"/>
        <v>12621101</v>
      </c>
      <c r="C29" s="78">
        <v>136399</v>
      </c>
      <c r="D29" s="78">
        <v>0</v>
      </c>
      <c r="E29" s="87">
        <v>12484702</v>
      </c>
      <c r="F29" s="58">
        <f t="shared" si="2"/>
        <v>11029330</v>
      </c>
      <c r="G29" s="78">
        <v>0</v>
      </c>
      <c r="H29" s="78">
        <v>11029330</v>
      </c>
    </row>
    <row r="30" spans="1:8">
      <c r="A30" s="86" t="s">
        <v>36</v>
      </c>
      <c r="B30" s="78">
        <f t="shared" si="1"/>
        <v>0</v>
      </c>
      <c r="C30" s="78">
        <v>0</v>
      </c>
      <c r="D30" s="78">
        <v>0</v>
      </c>
      <c r="E30" s="87">
        <v>0</v>
      </c>
      <c r="F30" s="58">
        <f t="shared" si="2"/>
        <v>0</v>
      </c>
      <c r="G30" s="78">
        <v>0</v>
      </c>
      <c r="H30" s="78">
        <v>0</v>
      </c>
    </row>
    <row r="31" spans="1:8">
      <c r="A31" s="86" t="s">
        <v>37</v>
      </c>
      <c r="B31" s="78">
        <f t="shared" si="1"/>
        <v>2988025</v>
      </c>
      <c r="C31" s="78">
        <v>0</v>
      </c>
      <c r="D31" s="78">
        <v>2987099</v>
      </c>
      <c r="E31" s="87">
        <v>926</v>
      </c>
      <c r="F31" s="58">
        <f t="shared" si="2"/>
        <v>0</v>
      </c>
      <c r="G31" s="78">
        <v>0</v>
      </c>
      <c r="H31" s="78">
        <v>0</v>
      </c>
    </row>
    <row r="32" spans="1:8">
      <c r="A32" s="86" t="s">
        <v>38</v>
      </c>
      <c r="B32" s="78">
        <f t="shared" si="1"/>
        <v>10866443</v>
      </c>
      <c r="C32" s="78">
        <v>0</v>
      </c>
      <c r="D32" s="78">
        <v>0</v>
      </c>
      <c r="E32" s="87">
        <v>10866443</v>
      </c>
      <c r="F32" s="58">
        <f t="shared" si="2"/>
        <v>0</v>
      </c>
      <c r="G32" s="78">
        <v>0</v>
      </c>
      <c r="H32" s="78">
        <v>0</v>
      </c>
    </row>
    <row r="33" spans="1:8">
      <c r="A33" s="86" t="s">
        <v>39</v>
      </c>
      <c r="B33" s="78">
        <f t="shared" si="1"/>
        <v>146830</v>
      </c>
      <c r="C33" s="78">
        <v>0</v>
      </c>
      <c r="D33" s="78">
        <v>113580</v>
      </c>
      <c r="E33" s="87">
        <v>33250</v>
      </c>
      <c r="F33" s="58">
        <f t="shared" si="2"/>
        <v>677850</v>
      </c>
      <c r="G33" s="78">
        <v>0</v>
      </c>
      <c r="H33" s="78">
        <v>677850</v>
      </c>
    </row>
    <row r="34" spans="1:8">
      <c r="A34" s="86" t="s">
        <v>40</v>
      </c>
      <c r="B34" s="78">
        <f t="shared" si="1"/>
        <v>5891104</v>
      </c>
      <c r="C34" s="78">
        <v>0</v>
      </c>
      <c r="D34" s="78">
        <v>167734</v>
      </c>
      <c r="E34" s="87">
        <v>5723370</v>
      </c>
      <c r="F34" s="58">
        <f t="shared" si="2"/>
        <v>1098783</v>
      </c>
      <c r="G34" s="78">
        <v>97486</v>
      </c>
      <c r="H34" s="78">
        <v>1001297</v>
      </c>
    </row>
    <row r="35" spans="1:8">
      <c r="A35" s="86" t="s">
        <v>41</v>
      </c>
      <c r="B35" s="78">
        <f t="shared" si="1"/>
        <v>44039061</v>
      </c>
      <c r="C35" s="78">
        <v>306886</v>
      </c>
      <c r="D35" s="78">
        <v>9122944</v>
      </c>
      <c r="E35" s="87">
        <v>34609231</v>
      </c>
      <c r="F35" s="58">
        <f t="shared" si="2"/>
        <v>409740</v>
      </c>
      <c r="G35" s="78">
        <v>409740</v>
      </c>
      <c r="H35" s="78">
        <v>0</v>
      </c>
    </row>
    <row r="36" spans="1:8">
      <c r="A36" s="86" t="s">
        <v>42</v>
      </c>
      <c r="B36" s="78">
        <f t="shared" si="1"/>
        <v>8764927</v>
      </c>
      <c r="C36" s="78">
        <v>646520</v>
      </c>
      <c r="D36" s="78">
        <v>0</v>
      </c>
      <c r="E36" s="87">
        <v>8118407</v>
      </c>
      <c r="F36" s="58">
        <f t="shared" si="2"/>
        <v>0</v>
      </c>
      <c r="G36" s="78">
        <v>0</v>
      </c>
      <c r="H36" s="78">
        <v>0</v>
      </c>
    </row>
    <row r="37" spans="1:8">
      <c r="A37" s="86" t="s">
        <v>43</v>
      </c>
      <c r="B37" s="78">
        <f t="shared" si="1"/>
        <v>138538334</v>
      </c>
      <c r="C37" s="78">
        <v>10235589</v>
      </c>
      <c r="D37" s="78">
        <v>1707208</v>
      </c>
      <c r="E37" s="87">
        <v>126595537</v>
      </c>
      <c r="F37" s="58">
        <f t="shared" si="2"/>
        <v>9427894</v>
      </c>
      <c r="G37" s="78">
        <v>0</v>
      </c>
      <c r="H37" s="78">
        <v>9427894</v>
      </c>
    </row>
    <row r="38" spans="1:8">
      <c r="A38" s="86" t="s">
        <v>44</v>
      </c>
      <c r="B38" s="78">
        <f t="shared" si="1"/>
        <v>4402346</v>
      </c>
      <c r="C38" s="78">
        <v>182</v>
      </c>
      <c r="D38" s="78">
        <v>55386</v>
      </c>
      <c r="E38" s="87">
        <v>4346778</v>
      </c>
      <c r="F38" s="58">
        <f t="shared" si="2"/>
        <v>843108</v>
      </c>
      <c r="G38" s="78">
        <v>0</v>
      </c>
      <c r="H38" s="78">
        <v>843108</v>
      </c>
    </row>
    <row r="39" spans="1:8">
      <c r="A39" s="86" t="s">
        <v>45</v>
      </c>
      <c r="B39" s="78">
        <f t="shared" si="1"/>
        <v>3155344</v>
      </c>
      <c r="C39" s="78">
        <v>0</v>
      </c>
      <c r="D39" s="78">
        <v>22036</v>
      </c>
      <c r="E39" s="87">
        <v>3133308</v>
      </c>
      <c r="F39" s="58">
        <f t="shared" si="2"/>
        <v>141109</v>
      </c>
      <c r="G39" s="78">
        <v>0</v>
      </c>
      <c r="H39" s="78">
        <v>141109</v>
      </c>
    </row>
    <row r="40" spans="1:8">
      <c r="A40" s="86" t="s">
        <v>46</v>
      </c>
      <c r="B40" s="78">
        <f t="shared" si="1"/>
        <v>44577207</v>
      </c>
      <c r="C40" s="78">
        <v>14896452</v>
      </c>
      <c r="D40" s="78">
        <v>2236441</v>
      </c>
      <c r="E40" s="87">
        <v>27444314</v>
      </c>
      <c r="F40" s="58">
        <f t="shared" si="2"/>
        <v>9245332</v>
      </c>
      <c r="G40" s="78">
        <v>257943</v>
      </c>
      <c r="H40" s="78">
        <v>8987389</v>
      </c>
    </row>
    <row r="41" spans="1:8">
      <c r="A41" s="86" t="s">
        <v>47</v>
      </c>
      <c r="B41" s="78">
        <f t="shared" si="1"/>
        <v>0</v>
      </c>
      <c r="C41" s="78">
        <v>0</v>
      </c>
      <c r="D41" s="78">
        <v>0</v>
      </c>
      <c r="E41" s="87">
        <v>0</v>
      </c>
      <c r="F41" s="58">
        <f t="shared" si="2"/>
        <v>0</v>
      </c>
      <c r="G41" s="78">
        <v>0</v>
      </c>
      <c r="H41" s="78">
        <v>0</v>
      </c>
    </row>
    <row r="42" spans="1:8">
      <c r="A42" s="86" t="s">
        <v>48</v>
      </c>
      <c r="B42" s="78">
        <f t="shared" si="1"/>
        <v>6502569</v>
      </c>
      <c r="C42" s="78">
        <v>867043</v>
      </c>
      <c r="D42" s="78">
        <v>9501</v>
      </c>
      <c r="E42" s="87">
        <v>5626025</v>
      </c>
      <c r="F42" s="58">
        <f t="shared" si="2"/>
        <v>69743</v>
      </c>
      <c r="G42" s="78">
        <v>0</v>
      </c>
      <c r="H42" s="78">
        <v>69743</v>
      </c>
    </row>
    <row r="43" spans="1:8">
      <c r="A43" s="86" t="s">
        <v>49</v>
      </c>
      <c r="B43" s="78">
        <f t="shared" si="1"/>
        <v>94325108</v>
      </c>
      <c r="C43" s="78">
        <v>10314282</v>
      </c>
      <c r="D43" s="78">
        <v>1317714</v>
      </c>
      <c r="E43" s="87">
        <v>82693112</v>
      </c>
      <c r="F43" s="58">
        <f t="shared" si="2"/>
        <v>4708359</v>
      </c>
      <c r="G43" s="78">
        <v>0</v>
      </c>
      <c r="H43" s="78">
        <v>4708359</v>
      </c>
    </row>
    <row r="44" spans="1:8">
      <c r="A44" s="86" t="s">
        <v>50</v>
      </c>
      <c r="B44" s="78">
        <f t="shared" si="1"/>
        <v>8144080</v>
      </c>
      <c r="C44" s="78">
        <v>7494</v>
      </c>
      <c r="D44" s="78">
        <v>0</v>
      </c>
      <c r="E44" s="87">
        <v>8136586</v>
      </c>
      <c r="F44" s="58">
        <f t="shared" si="2"/>
        <v>3534310</v>
      </c>
      <c r="G44" s="78">
        <v>3534310</v>
      </c>
      <c r="H44" s="78">
        <v>0</v>
      </c>
    </row>
    <row r="45" spans="1:8">
      <c r="A45" s="86" t="s">
        <v>51</v>
      </c>
      <c r="B45" s="78">
        <f t="shared" si="1"/>
        <v>13827474</v>
      </c>
      <c r="C45" s="78">
        <v>0</v>
      </c>
      <c r="D45" s="78">
        <v>12881961</v>
      </c>
      <c r="E45" s="87">
        <v>945513</v>
      </c>
      <c r="F45" s="58">
        <f t="shared" si="2"/>
        <v>55065</v>
      </c>
      <c r="G45" s="78">
        <v>0</v>
      </c>
      <c r="H45" s="78">
        <v>55065</v>
      </c>
    </row>
    <row r="46" spans="1:8">
      <c r="A46" s="86" t="s">
        <v>52</v>
      </c>
      <c r="B46" s="78">
        <f t="shared" si="1"/>
        <v>2678958</v>
      </c>
      <c r="C46" s="78">
        <v>0</v>
      </c>
      <c r="D46" s="78">
        <v>0</v>
      </c>
      <c r="E46" s="87">
        <v>2678958</v>
      </c>
      <c r="F46" s="58">
        <f t="shared" si="2"/>
        <v>65825</v>
      </c>
      <c r="G46" s="78">
        <v>0</v>
      </c>
      <c r="H46" s="78">
        <v>65825</v>
      </c>
    </row>
    <row r="47" spans="1:8">
      <c r="A47" s="86" t="s">
        <v>53</v>
      </c>
      <c r="B47" s="78">
        <f t="shared" si="1"/>
        <v>53093400</v>
      </c>
      <c r="C47" s="78">
        <v>0</v>
      </c>
      <c r="D47" s="78">
        <v>0</v>
      </c>
      <c r="E47" s="87">
        <v>53093400</v>
      </c>
      <c r="F47" s="58">
        <f t="shared" si="2"/>
        <v>0</v>
      </c>
      <c r="G47" s="78">
        <v>0</v>
      </c>
      <c r="H47" s="78">
        <v>0</v>
      </c>
    </row>
    <row r="48" spans="1:8">
      <c r="A48" s="86" t="s">
        <v>54</v>
      </c>
      <c r="B48" s="78">
        <f t="shared" si="1"/>
        <v>56950869</v>
      </c>
      <c r="C48" s="78">
        <v>2665762</v>
      </c>
      <c r="D48" s="78">
        <v>7854852</v>
      </c>
      <c r="E48" s="87">
        <v>46430255</v>
      </c>
      <c r="F48" s="58">
        <f t="shared" si="2"/>
        <v>6121989</v>
      </c>
      <c r="G48" s="78">
        <v>95413</v>
      </c>
      <c r="H48" s="78">
        <v>6026576</v>
      </c>
    </row>
    <row r="49" spans="1:8">
      <c r="A49" s="86" t="s">
        <v>55</v>
      </c>
      <c r="B49" s="78">
        <f t="shared" si="1"/>
        <v>24129587</v>
      </c>
      <c r="C49" s="238">
        <v>559099</v>
      </c>
      <c r="D49" s="238">
        <v>1687935</v>
      </c>
      <c r="E49" s="248">
        <v>21882553</v>
      </c>
      <c r="F49" s="58">
        <f t="shared" si="2"/>
        <v>0</v>
      </c>
      <c r="G49" s="238">
        <v>0</v>
      </c>
      <c r="H49" s="238">
        <v>0</v>
      </c>
    </row>
    <row r="50" spans="1:8">
      <c r="A50" s="86" t="s">
        <v>56</v>
      </c>
      <c r="B50" s="78">
        <f t="shared" si="1"/>
        <v>11361</v>
      </c>
      <c r="C50" s="78">
        <v>0</v>
      </c>
      <c r="D50" s="78">
        <v>0</v>
      </c>
      <c r="E50" s="87">
        <v>11361</v>
      </c>
      <c r="F50" s="58">
        <f t="shared" si="2"/>
        <v>0</v>
      </c>
      <c r="G50" s="78">
        <v>0</v>
      </c>
      <c r="H50" s="78">
        <v>0</v>
      </c>
    </row>
    <row r="51" spans="1:8">
      <c r="A51" s="86" t="s">
        <v>57</v>
      </c>
      <c r="B51" s="78">
        <f t="shared" si="1"/>
        <v>17722274</v>
      </c>
      <c r="C51" s="78">
        <v>158800</v>
      </c>
      <c r="D51" s="78">
        <v>28355</v>
      </c>
      <c r="E51" s="87">
        <v>17535119</v>
      </c>
      <c r="F51" s="58">
        <f t="shared" si="2"/>
        <v>4201746</v>
      </c>
      <c r="G51" s="78">
        <v>0</v>
      </c>
      <c r="H51" s="78">
        <v>4201746</v>
      </c>
    </row>
    <row r="52" spans="1:8">
      <c r="A52" s="86" t="s">
        <v>58</v>
      </c>
      <c r="B52" s="78">
        <f t="shared" si="1"/>
        <v>69549394</v>
      </c>
      <c r="C52" s="78">
        <v>29277870</v>
      </c>
      <c r="D52" s="78">
        <v>17862981</v>
      </c>
      <c r="E52" s="87">
        <v>22408543</v>
      </c>
      <c r="F52" s="58">
        <f t="shared" si="2"/>
        <v>1250129</v>
      </c>
      <c r="G52" s="78">
        <v>0</v>
      </c>
      <c r="H52" s="78">
        <v>1250129</v>
      </c>
    </row>
    <row r="53" spans="1:8">
      <c r="A53" s="86" t="s">
        <v>59</v>
      </c>
      <c r="B53" s="78">
        <f t="shared" si="1"/>
        <v>1892770</v>
      </c>
      <c r="C53" s="78">
        <v>754251</v>
      </c>
      <c r="D53" s="78">
        <v>0</v>
      </c>
      <c r="E53" s="87">
        <v>1138519</v>
      </c>
      <c r="F53" s="58">
        <f t="shared" si="2"/>
        <v>0</v>
      </c>
      <c r="G53" s="78">
        <v>0</v>
      </c>
      <c r="H53" s="78">
        <v>0</v>
      </c>
    </row>
    <row r="54" spans="1:8">
      <c r="A54" s="86" t="s">
        <v>60</v>
      </c>
      <c r="B54" s="78">
        <f t="shared" si="1"/>
        <v>9536329</v>
      </c>
      <c r="C54" s="78">
        <v>3816816</v>
      </c>
      <c r="D54" s="78">
        <v>195003</v>
      </c>
      <c r="E54" s="87">
        <v>5524510</v>
      </c>
      <c r="F54" s="58">
        <f t="shared" si="2"/>
        <v>514756</v>
      </c>
      <c r="G54" s="78">
        <v>0</v>
      </c>
      <c r="H54" s="78">
        <v>514756</v>
      </c>
    </row>
    <row r="55" spans="1:8">
      <c r="A55" s="86" t="s">
        <v>61</v>
      </c>
      <c r="B55" s="78">
        <f t="shared" si="1"/>
        <v>1756999</v>
      </c>
      <c r="C55" s="78">
        <v>0</v>
      </c>
      <c r="D55" s="78">
        <v>1757092</v>
      </c>
      <c r="E55" s="87">
        <v>-93</v>
      </c>
      <c r="F55" s="58">
        <f t="shared" si="2"/>
        <v>0</v>
      </c>
      <c r="G55" s="78">
        <v>0</v>
      </c>
      <c r="H55" s="78">
        <v>0</v>
      </c>
    </row>
  </sheetData>
  <mergeCells count="4">
    <mergeCell ref="A1:H1"/>
    <mergeCell ref="A2:A3"/>
    <mergeCell ref="B2:E2"/>
    <mergeCell ref="F2:H2"/>
  </mergeCells>
  <pageMargins left="0.7" right="0.7" top="0.75" bottom="0.75" header="0.3" footer="0.3"/>
  <pageSetup scale="73" orientation="portrait" r:id="rId1"/>
</worksheet>
</file>

<file path=xl/worksheets/sheet85.xml><?xml version="1.0" encoding="utf-8"?>
<worksheet xmlns="http://schemas.openxmlformats.org/spreadsheetml/2006/main" xmlns:r="http://schemas.openxmlformats.org/officeDocument/2006/relationships">
  <sheetPr>
    <tabColor rgb="FF00B05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86.xml><?xml version="1.0" encoding="utf-8"?>
<worksheet xmlns="http://schemas.openxmlformats.org/spreadsheetml/2006/main" xmlns:r="http://schemas.openxmlformats.org/officeDocument/2006/relationships">
  <sheetPr>
    <pageSetUpPr fitToPage="1"/>
  </sheetPr>
  <dimension ref="A1:D56"/>
  <sheetViews>
    <sheetView workbookViewId="0">
      <selection activeCell="B36" sqref="B36"/>
    </sheetView>
  </sheetViews>
  <sheetFormatPr defaultRowHeight="15"/>
  <cols>
    <col min="1" max="1" width="23" customWidth="1"/>
    <col min="2" max="2" width="17.7109375" customWidth="1"/>
    <col min="3" max="3" width="15" customWidth="1"/>
    <col min="4" max="4" width="16.28515625" customWidth="1"/>
  </cols>
  <sheetData>
    <row r="1" spans="1:4">
      <c r="A1" s="547" t="s">
        <v>186</v>
      </c>
      <c r="B1" s="561"/>
      <c r="C1" s="561"/>
      <c r="D1" s="561"/>
    </row>
    <row r="2" spans="1:4">
      <c r="A2" s="258"/>
      <c r="B2" s="604" t="s">
        <v>9</v>
      </c>
      <c r="C2" s="605"/>
      <c r="D2" s="606"/>
    </row>
    <row r="3" spans="1:4" ht="27">
      <c r="A3" s="40" t="s">
        <v>10</v>
      </c>
      <c r="B3" s="45" t="s">
        <v>1</v>
      </c>
      <c r="C3" s="40" t="s">
        <v>122</v>
      </c>
      <c r="D3" s="40" t="s">
        <v>8</v>
      </c>
    </row>
    <row r="4" spans="1:4">
      <c r="A4" s="40"/>
      <c r="B4" s="44"/>
      <c r="C4" s="41"/>
      <c r="D4" s="46"/>
    </row>
    <row r="5" spans="1:4">
      <c r="A5" s="73" t="s">
        <v>77</v>
      </c>
      <c r="B5" s="254">
        <f>IF(SUM(B6:B56)='MOE in TANF Assistance'!B5+'MOE in TANF Non-Assistance'!B5,SUM(B6:B66),"ERROR")</f>
        <v>13620377721</v>
      </c>
      <c r="C5" s="80">
        <f>SUM(C6:C56)</f>
        <v>4099912827</v>
      </c>
      <c r="D5" s="80">
        <f>SUM(D6:D56)</f>
        <v>9520464894</v>
      </c>
    </row>
    <row r="6" spans="1:4">
      <c r="A6" s="79" t="s">
        <v>11</v>
      </c>
      <c r="B6" s="75">
        <f>SUM(C6:D6)</f>
        <v>31611190</v>
      </c>
      <c r="C6" s="75">
        <v>4222906</v>
      </c>
      <c r="D6" s="76">
        <v>27388284</v>
      </c>
    </row>
    <row r="7" spans="1:4">
      <c r="A7" s="79" t="s">
        <v>12</v>
      </c>
      <c r="B7" s="75">
        <f t="shared" ref="B7:B56" si="0">SUM(C7:D7)</f>
        <v>37603641</v>
      </c>
      <c r="C7" s="75">
        <v>33448266</v>
      </c>
      <c r="D7" s="76">
        <v>4155375</v>
      </c>
    </row>
    <row r="8" spans="1:4">
      <c r="A8" s="79" t="s">
        <v>13</v>
      </c>
      <c r="B8" s="75">
        <f t="shared" si="0"/>
        <v>123511938</v>
      </c>
      <c r="C8" s="75">
        <v>164729</v>
      </c>
      <c r="D8" s="76">
        <v>123347209</v>
      </c>
    </row>
    <row r="9" spans="1:4">
      <c r="A9" s="79" t="s">
        <v>14</v>
      </c>
      <c r="B9" s="75">
        <f t="shared" si="0"/>
        <v>97950041</v>
      </c>
      <c r="C9" s="75">
        <v>0</v>
      </c>
      <c r="D9" s="76">
        <v>97950041</v>
      </c>
    </row>
    <row r="10" spans="1:4">
      <c r="A10" s="79" t="s">
        <v>15</v>
      </c>
      <c r="B10" s="75">
        <f t="shared" si="0"/>
        <v>2845499184</v>
      </c>
      <c r="C10" s="75">
        <v>1798702133</v>
      </c>
      <c r="D10" s="76">
        <v>1046797051</v>
      </c>
    </row>
    <row r="11" spans="1:4">
      <c r="A11" s="79" t="s">
        <v>16</v>
      </c>
      <c r="B11" s="75">
        <f t="shared" si="0"/>
        <v>129732536</v>
      </c>
      <c r="C11" s="75">
        <v>8016855</v>
      </c>
      <c r="D11" s="76">
        <v>121715681</v>
      </c>
    </row>
    <row r="12" spans="1:4">
      <c r="A12" s="79" t="s">
        <v>17</v>
      </c>
      <c r="B12" s="75">
        <f t="shared" si="0"/>
        <v>120526419</v>
      </c>
      <c r="C12" s="75">
        <v>76249014</v>
      </c>
      <c r="D12" s="76">
        <v>44277405</v>
      </c>
    </row>
    <row r="13" spans="1:4">
      <c r="A13" s="79" t="s">
        <v>18</v>
      </c>
      <c r="B13" s="75">
        <f t="shared" si="0"/>
        <v>59058715</v>
      </c>
      <c r="C13" s="75">
        <v>17152952</v>
      </c>
      <c r="D13" s="76">
        <v>41905763</v>
      </c>
    </row>
    <row r="14" spans="1:4">
      <c r="A14" s="79" t="s">
        <v>19</v>
      </c>
      <c r="B14" s="75">
        <f t="shared" si="0"/>
        <v>96457447</v>
      </c>
      <c r="C14" s="75">
        <v>23323802</v>
      </c>
      <c r="D14" s="76">
        <v>73133645</v>
      </c>
    </row>
    <row r="15" spans="1:4">
      <c r="A15" s="79" t="s">
        <v>20</v>
      </c>
      <c r="B15" s="75">
        <f t="shared" si="0"/>
        <v>415489668</v>
      </c>
      <c r="C15" s="75">
        <v>137480914</v>
      </c>
      <c r="D15" s="76">
        <v>278008754</v>
      </c>
    </row>
    <row r="16" spans="1:4">
      <c r="A16" s="79" t="s">
        <v>21</v>
      </c>
      <c r="B16" s="75">
        <f t="shared" si="0"/>
        <v>173368527</v>
      </c>
      <c r="C16" s="75">
        <v>25639076</v>
      </c>
      <c r="D16" s="76">
        <v>147729451</v>
      </c>
    </row>
    <row r="17" spans="1:4">
      <c r="A17" s="79" t="s">
        <v>22</v>
      </c>
      <c r="B17" s="75">
        <f t="shared" si="0"/>
        <v>180064192</v>
      </c>
      <c r="C17" s="75">
        <v>31790596</v>
      </c>
      <c r="D17" s="76">
        <v>148273596</v>
      </c>
    </row>
    <row r="18" spans="1:4">
      <c r="A18" s="79" t="s">
        <v>23</v>
      </c>
      <c r="B18" s="75">
        <f t="shared" si="0"/>
        <v>13190161</v>
      </c>
      <c r="C18" s="75">
        <v>6739443</v>
      </c>
      <c r="D18" s="76">
        <v>6450718</v>
      </c>
    </row>
    <row r="19" spans="1:4">
      <c r="A19" s="79" t="s">
        <v>24</v>
      </c>
      <c r="B19" s="75">
        <f t="shared" si="0"/>
        <v>600106048</v>
      </c>
      <c r="C19" s="75">
        <v>37782475</v>
      </c>
      <c r="D19" s="76">
        <v>562323573</v>
      </c>
    </row>
    <row r="20" spans="1:4">
      <c r="A20" s="79" t="s">
        <v>25</v>
      </c>
      <c r="B20" s="75">
        <f t="shared" si="0"/>
        <v>38958797</v>
      </c>
      <c r="C20" s="75">
        <v>8601850</v>
      </c>
      <c r="D20" s="76">
        <v>30356947</v>
      </c>
    </row>
    <row r="21" spans="1:4">
      <c r="A21" s="79" t="s">
        <v>26</v>
      </c>
      <c r="B21" s="75">
        <f t="shared" si="0"/>
        <v>59333697</v>
      </c>
      <c r="C21" s="75">
        <v>50441444</v>
      </c>
      <c r="D21" s="76">
        <v>8892253</v>
      </c>
    </row>
    <row r="22" spans="1:4">
      <c r="A22" s="79" t="s">
        <v>27</v>
      </c>
      <c r="B22" s="75">
        <f t="shared" si="0"/>
        <v>97571913</v>
      </c>
      <c r="C22" s="75">
        <v>22737137</v>
      </c>
      <c r="D22" s="76">
        <v>74834776</v>
      </c>
    </row>
    <row r="23" spans="1:4">
      <c r="A23" s="79" t="s">
        <v>28</v>
      </c>
      <c r="B23" s="75">
        <f t="shared" si="0"/>
        <v>79718335</v>
      </c>
      <c r="C23" s="75">
        <v>53505536</v>
      </c>
      <c r="D23" s="76">
        <v>26212799</v>
      </c>
    </row>
    <row r="24" spans="1:4">
      <c r="A24" s="79" t="s">
        <v>29</v>
      </c>
      <c r="B24" s="75">
        <f t="shared" si="0"/>
        <v>3500015</v>
      </c>
      <c r="C24" s="75">
        <v>3240398</v>
      </c>
      <c r="D24" s="76">
        <v>259617</v>
      </c>
    </row>
    <row r="25" spans="1:4">
      <c r="A25" s="79" t="s">
        <v>30</v>
      </c>
      <c r="B25" s="75">
        <f t="shared" si="0"/>
        <v>13203463</v>
      </c>
      <c r="C25" s="75">
        <v>13203463</v>
      </c>
      <c r="D25" s="76">
        <v>0</v>
      </c>
    </row>
    <row r="26" spans="1:4">
      <c r="A26" s="79" t="s">
        <v>31</v>
      </c>
      <c r="B26" s="75">
        <f t="shared" si="0"/>
        <v>320348331</v>
      </c>
      <c r="C26" s="75">
        <v>50957358</v>
      </c>
      <c r="D26" s="76">
        <v>269390973</v>
      </c>
    </row>
    <row r="27" spans="1:4">
      <c r="A27" s="79" t="s">
        <v>32</v>
      </c>
      <c r="B27" s="75">
        <f t="shared" si="0"/>
        <v>666241517</v>
      </c>
      <c r="C27" s="75">
        <v>344350080</v>
      </c>
      <c r="D27" s="76">
        <v>321891437</v>
      </c>
    </row>
    <row r="28" spans="1:4">
      <c r="A28" s="79" t="s">
        <v>33</v>
      </c>
      <c r="B28" s="75">
        <f t="shared" si="0"/>
        <v>699138313</v>
      </c>
      <c r="C28" s="75">
        <v>51674599</v>
      </c>
      <c r="D28" s="76">
        <v>647463714</v>
      </c>
    </row>
    <row r="29" spans="1:4">
      <c r="A29" s="79" t="s">
        <v>34</v>
      </c>
      <c r="B29" s="75">
        <f t="shared" si="0"/>
        <v>238511244</v>
      </c>
      <c r="C29" s="75">
        <v>37347110</v>
      </c>
      <c r="D29" s="76">
        <v>201164134</v>
      </c>
    </row>
    <row r="30" spans="1:4">
      <c r="A30" s="79" t="s">
        <v>35</v>
      </c>
      <c r="B30" s="75">
        <f t="shared" si="0"/>
        <v>21724308</v>
      </c>
      <c r="C30" s="75">
        <v>7626883</v>
      </c>
      <c r="D30" s="76">
        <v>14097425</v>
      </c>
    </row>
    <row r="31" spans="1:4">
      <c r="A31" s="79" t="s">
        <v>36</v>
      </c>
      <c r="B31" s="75">
        <f t="shared" si="0"/>
        <v>187786305</v>
      </c>
      <c r="C31" s="75">
        <v>90659697</v>
      </c>
      <c r="D31" s="76">
        <v>97126608</v>
      </c>
    </row>
    <row r="32" spans="1:4">
      <c r="A32" s="79" t="s">
        <v>37</v>
      </c>
      <c r="B32" s="75">
        <f t="shared" si="0"/>
        <v>15251525</v>
      </c>
      <c r="C32" s="75">
        <v>1313990</v>
      </c>
      <c r="D32" s="76">
        <v>13937535</v>
      </c>
    </row>
    <row r="33" spans="1:4">
      <c r="A33" s="79" t="s">
        <v>38</v>
      </c>
      <c r="B33" s="75">
        <f t="shared" si="0"/>
        <v>13179644</v>
      </c>
      <c r="C33" s="75">
        <v>5109342</v>
      </c>
      <c r="D33" s="76">
        <v>8070302</v>
      </c>
    </row>
    <row r="34" spans="1:4">
      <c r="A34" s="79" t="s">
        <v>39</v>
      </c>
      <c r="B34" s="75">
        <f t="shared" si="0"/>
        <v>49220384</v>
      </c>
      <c r="C34" s="75">
        <v>21977583</v>
      </c>
      <c r="D34" s="76">
        <v>27242801</v>
      </c>
    </row>
    <row r="35" spans="1:4">
      <c r="A35" s="79" t="s">
        <v>40</v>
      </c>
      <c r="B35" s="75">
        <f t="shared" si="0"/>
        <v>26415315</v>
      </c>
      <c r="C35" s="75">
        <v>13951781</v>
      </c>
      <c r="D35" s="76">
        <v>12463534</v>
      </c>
    </row>
    <row r="36" spans="1:4">
      <c r="A36" s="79" t="s">
        <v>41</v>
      </c>
      <c r="B36" s="75">
        <f t="shared" si="0"/>
        <v>338497279</v>
      </c>
      <c r="C36" s="75">
        <v>113078544</v>
      </c>
      <c r="D36" s="76">
        <v>225418735</v>
      </c>
    </row>
    <row r="37" spans="1:4">
      <c r="A37" s="79" t="s">
        <v>42</v>
      </c>
      <c r="B37" s="75">
        <f t="shared" si="0"/>
        <v>100090026</v>
      </c>
      <c r="C37" s="75">
        <v>67419</v>
      </c>
      <c r="D37" s="76">
        <v>100022607</v>
      </c>
    </row>
    <row r="38" spans="1:4">
      <c r="A38" s="79" t="s">
        <v>43</v>
      </c>
      <c r="B38" s="75">
        <f t="shared" si="0"/>
        <v>2633789025</v>
      </c>
      <c r="C38" s="75">
        <v>402489817</v>
      </c>
      <c r="D38" s="76">
        <v>2231299208</v>
      </c>
    </row>
    <row r="39" spans="1:4">
      <c r="A39" s="79" t="s">
        <v>44</v>
      </c>
      <c r="B39" s="75">
        <f t="shared" si="0"/>
        <v>267174333</v>
      </c>
      <c r="C39" s="75">
        <v>0</v>
      </c>
      <c r="D39" s="76">
        <v>267174333</v>
      </c>
    </row>
    <row r="40" spans="1:4">
      <c r="A40" s="79" t="s">
        <v>45</v>
      </c>
      <c r="B40" s="75">
        <f t="shared" si="0"/>
        <v>9069286</v>
      </c>
      <c r="C40" s="75">
        <v>6820494</v>
      </c>
      <c r="D40" s="76">
        <v>2248792</v>
      </c>
    </row>
    <row r="41" spans="1:4">
      <c r="A41" s="79" t="s">
        <v>46</v>
      </c>
      <c r="B41" s="75">
        <f t="shared" si="0"/>
        <v>390833019</v>
      </c>
      <c r="C41" s="75">
        <v>140412610</v>
      </c>
      <c r="D41" s="76">
        <v>250420409</v>
      </c>
    </row>
    <row r="42" spans="1:4">
      <c r="A42" s="79" t="s">
        <v>47</v>
      </c>
      <c r="B42" s="75">
        <f t="shared" si="0"/>
        <v>60119714</v>
      </c>
      <c r="C42" s="75">
        <v>35715429</v>
      </c>
      <c r="D42" s="76">
        <v>24404285</v>
      </c>
    </row>
    <row r="43" spans="1:4">
      <c r="A43" s="79" t="s">
        <v>48</v>
      </c>
      <c r="B43" s="75">
        <f t="shared" si="0"/>
        <v>155912171</v>
      </c>
      <c r="C43" s="75">
        <v>74095040</v>
      </c>
      <c r="D43" s="76">
        <v>81817131</v>
      </c>
    </row>
    <row r="44" spans="1:4">
      <c r="A44" s="79" t="s">
        <v>49</v>
      </c>
      <c r="B44" s="75">
        <f t="shared" si="0"/>
        <v>408070106</v>
      </c>
      <c r="C44" s="75">
        <v>48370691</v>
      </c>
      <c r="D44" s="76">
        <v>359699415</v>
      </c>
    </row>
    <row r="45" spans="1:4">
      <c r="A45" s="79" t="s">
        <v>50</v>
      </c>
      <c r="B45" s="75">
        <f t="shared" si="0"/>
        <v>33617491</v>
      </c>
      <c r="C45" s="75">
        <v>1366194</v>
      </c>
      <c r="D45" s="76">
        <v>32251297</v>
      </c>
    </row>
    <row r="46" spans="1:4">
      <c r="A46" s="79" t="s">
        <v>51</v>
      </c>
      <c r="B46" s="75">
        <f t="shared" si="0"/>
        <v>53354559</v>
      </c>
      <c r="C46" s="75">
        <v>1184976</v>
      </c>
      <c r="D46" s="76">
        <v>52169583</v>
      </c>
    </row>
    <row r="47" spans="1:4">
      <c r="A47" s="79" t="s">
        <v>52</v>
      </c>
      <c r="B47" s="75">
        <f t="shared" si="0"/>
        <v>8540000</v>
      </c>
      <c r="C47" s="75">
        <v>6283512</v>
      </c>
      <c r="D47" s="76">
        <v>2256488</v>
      </c>
    </row>
    <row r="48" spans="1:4">
      <c r="A48" s="79" t="s">
        <v>53</v>
      </c>
      <c r="B48" s="75">
        <f t="shared" si="0"/>
        <v>123990435</v>
      </c>
      <c r="C48" s="75">
        <v>14916056</v>
      </c>
      <c r="D48" s="76">
        <v>109074379</v>
      </c>
    </row>
    <row r="49" spans="1:4">
      <c r="A49" s="79" t="s">
        <v>54</v>
      </c>
      <c r="B49" s="75">
        <f t="shared" si="0"/>
        <v>438056347</v>
      </c>
      <c r="C49" s="75">
        <v>62884868</v>
      </c>
      <c r="D49" s="76">
        <v>375171479</v>
      </c>
    </row>
    <row r="50" spans="1:4">
      <c r="A50" s="79" t="s">
        <v>55</v>
      </c>
      <c r="B50" s="75">
        <f t="shared" si="0"/>
        <v>24908485</v>
      </c>
      <c r="C50" s="75">
        <v>3010687</v>
      </c>
      <c r="D50" s="76">
        <v>21897798</v>
      </c>
    </row>
    <row r="51" spans="1:4">
      <c r="A51" s="79" t="s">
        <v>56</v>
      </c>
      <c r="B51" s="75">
        <f t="shared" si="0"/>
        <v>21001725</v>
      </c>
      <c r="C51" s="75">
        <v>16642505</v>
      </c>
      <c r="D51" s="76">
        <v>4359220</v>
      </c>
    </row>
    <row r="52" spans="1:4">
      <c r="A52" s="79" t="s">
        <v>57</v>
      </c>
      <c r="B52" s="75">
        <f t="shared" si="0"/>
        <v>156482221</v>
      </c>
      <c r="C52" s="75">
        <v>57744692</v>
      </c>
      <c r="D52" s="76">
        <v>98737529</v>
      </c>
    </row>
    <row r="53" spans="1:4">
      <c r="A53" s="79" t="s">
        <v>58</v>
      </c>
      <c r="B53" s="75">
        <f t="shared" si="0"/>
        <v>644211547</v>
      </c>
      <c r="C53" s="75">
        <v>32433005</v>
      </c>
      <c r="D53" s="76">
        <v>611778542</v>
      </c>
    </row>
    <row r="54" spans="1:4">
      <c r="A54" s="79" t="s">
        <v>59</v>
      </c>
      <c r="B54" s="75">
        <f t="shared" si="0"/>
        <v>34446446</v>
      </c>
      <c r="C54" s="75">
        <v>29279480</v>
      </c>
      <c r="D54" s="76">
        <v>5166966</v>
      </c>
    </row>
    <row r="55" spans="1:4">
      <c r="A55" s="79" t="s">
        <v>60</v>
      </c>
      <c r="B55" s="75">
        <f t="shared" si="0"/>
        <v>254012039</v>
      </c>
      <c r="C55" s="75">
        <v>67710221</v>
      </c>
      <c r="D55" s="76">
        <v>186301818</v>
      </c>
    </row>
    <row r="56" spans="1:4">
      <c r="A56" s="79" t="s">
        <v>61</v>
      </c>
      <c r="B56" s="75">
        <f t="shared" si="0"/>
        <v>9928654</v>
      </c>
      <c r="C56" s="75">
        <v>7995175</v>
      </c>
      <c r="D56" s="76">
        <v>1933479</v>
      </c>
    </row>
  </sheetData>
  <mergeCells count="2">
    <mergeCell ref="A1:D1"/>
    <mergeCell ref="B2:D2"/>
  </mergeCells>
  <pageMargins left="0.7" right="0.7" top="0.75" bottom="0.75" header="0.3" footer="0.3"/>
  <pageSetup scale="83" orientation="portrait" r:id="rId1"/>
</worksheet>
</file>

<file path=xl/worksheets/sheet87.xml><?xml version="1.0" encoding="utf-8"?>
<worksheet xmlns="http://schemas.openxmlformats.org/spreadsheetml/2006/main" xmlns:r="http://schemas.openxmlformats.org/officeDocument/2006/relationships">
  <sheetPr>
    <pageSetUpPr fitToPage="1"/>
  </sheetPr>
  <dimension ref="A1:F56"/>
  <sheetViews>
    <sheetView topLeftCell="A10" workbookViewId="0">
      <selection activeCell="B36" sqref="B36"/>
    </sheetView>
  </sheetViews>
  <sheetFormatPr defaultRowHeight="15"/>
  <cols>
    <col min="1" max="1" width="23" customWidth="1"/>
    <col min="2" max="2" width="15.42578125" bestFit="1" customWidth="1"/>
    <col min="3" max="3" width="15" customWidth="1"/>
    <col min="4" max="4" width="13.7109375" customWidth="1"/>
    <col min="5" max="5" width="16.42578125" customWidth="1"/>
    <col min="6" max="6" width="12.42578125" customWidth="1"/>
  </cols>
  <sheetData>
    <row r="1" spans="1:6">
      <c r="A1" s="552" t="s">
        <v>185</v>
      </c>
      <c r="B1" s="558"/>
      <c r="C1" s="558"/>
      <c r="D1" s="558"/>
      <c r="E1" s="558"/>
      <c r="F1" s="559"/>
    </row>
    <row r="2" spans="1:6">
      <c r="A2" s="607" t="s">
        <v>10</v>
      </c>
      <c r="B2" s="166"/>
      <c r="C2" s="166"/>
      <c r="D2" s="166"/>
      <c r="E2" s="166"/>
      <c r="F2" s="37"/>
    </row>
    <row r="3" spans="1:6" ht="27">
      <c r="A3" s="607"/>
      <c r="B3" s="166" t="s">
        <v>74</v>
      </c>
      <c r="C3" s="166" t="s">
        <v>62</v>
      </c>
      <c r="D3" s="166" t="s">
        <v>63</v>
      </c>
      <c r="E3" s="166" t="s">
        <v>75</v>
      </c>
      <c r="F3" s="37" t="s">
        <v>76</v>
      </c>
    </row>
    <row r="4" spans="1:6">
      <c r="A4" s="607"/>
      <c r="B4" s="166"/>
      <c r="C4" s="166"/>
      <c r="D4" s="166"/>
      <c r="E4" s="166"/>
      <c r="F4" s="37"/>
    </row>
    <row r="5" spans="1:6">
      <c r="A5" s="18" t="s">
        <v>77</v>
      </c>
      <c r="B5" s="259">
        <f>SUM(B6:B56)</f>
        <v>4099912827</v>
      </c>
      <c r="C5" s="259">
        <f>SUM(C6:C56)</f>
        <v>3924858909</v>
      </c>
      <c r="D5" s="259">
        <f>SUM(D6:D56)</f>
        <v>123736728</v>
      </c>
      <c r="E5" s="259">
        <f>SUM(E6:E56)</f>
        <v>51317190</v>
      </c>
      <c r="F5" s="260"/>
    </row>
    <row r="6" spans="1:6">
      <c r="A6" s="18" t="s">
        <v>11</v>
      </c>
      <c r="B6" s="261">
        <f>SUM(C6:E6)</f>
        <v>4222906</v>
      </c>
      <c r="C6" s="261">
        <v>0</v>
      </c>
      <c r="D6" s="261">
        <v>66002</v>
      </c>
      <c r="E6" s="261">
        <v>4156904</v>
      </c>
      <c r="F6" s="260"/>
    </row>
    <row r="7" spans="1:6">
      <c r="A7" s="18" t="s">
        <v>12</v>
      </c>
      <c r="B7" s="261">
        <f t="shared" ref="B7:B56" si="0">SUM(C7:E7)</f>
        <v>33448266</v>
      </c>
      <c r="C7" s="261">
        <v>30186207</v>
      </c>
      <c r="D7" s="261">
        <v>3262059</v>
      </c>
      <c r="E7" s="261">
        <v>0</v>
      </c>
      <c r="F7" s="260"/>
    </row>
    <row r="8" spans="1:6">
      <c r="A8" s="18" t="s">
        <v>13</v>
      </c>
      <c r="B8" s="261">
        <f t="shared" si="0"/>
        <v>164729</v>
      </c>
      <c r="C8" s="261">
        <v>164729</v>
      </c>
      <c r="D8" s="261">
        <v>0</v>
      </c>
      <c r="E8" s="261">
        <v>0</v>
      </c>
      <c r="F8" s="260"/>
    </row>
    <row r="9" spans="1:6">
      <c r="A9" s="18" t="s">
        <v>14</v>
      </c>
      <c r="B9" s="261">
        <f t="shared" si="0"/>
        <v>0</v>
      </c>
      <c r="C9" s="261">
        <v>0</v>
      </c>
      <c r="D9" s="261">
        <v>0</v>
      </c>
      <c r="E9" s="261">
        <v>0</v>
      </c>
      <c r="F9" s="260"/>
    </row>
    <row r="10" spans="1:6">
      <c r="A10" s="18" t="s">
        <v>15</v>
      </c>
      <c r="B10" s="261">
        <f t="shared" si="0"/>
        <v>1798702133</v>
      </c>
      <c r="C10" s="261">
        <v>1785608303</v>
      </c>
      <c r="D10" s="261">
        <v>9451802</v>
      </c>
      <c r="E10" s="261">
        <v>3642028</v>
      </c>
      <c r="F10" s="260"/>
    </row>
    <row r="11" spans="1:6">
      <c r="A11" s="18" t="s">
        <v>16</v>
      </c>
      <c r="B11" s="261">
        <f t="shared" si="0"/>
        <v>8016855</v>
      </c>
      <c r="C11" s="261">
        <v>7773519</v>
      </c>
      <c r="D11" s="261">
        <v>0</v>
      </c>
      <c r="E11" s="261">
        <v>243336</v>
      </c>
      <c r="F11" s="260"/>
    </row>
    <row r="12" spans="1:6">
      <c r="A12" s="18" t="s">
        <v>17</v>
      </c>
      <c r="B12" s="261">
        <f t="shared" si="0"/>
        <v>76249014</v>
      </c>
      <c r="C12" s="261">
        <v>73523867</v>
      </c>
      <c r="D12" s="261">
        <v>2725147</v>
      </c>
      <c r="E12" s="261">
        <v>0</v>
      </c>
      <c r="F12" s="260"/>
    </row>
    <row r="13" spans="1:6">
      <c r="A13" s="18" t="s">
        <v>18</v>
      </c>
      <c r="B13" s="261">
        <f t="shared" si="0"/>
        <v>17152952</v>
      </c>
      <c r="C13" s="261">
        <v>16689388</v>
      </c>
      <c r="D13" s="261">
        <v>463564</v>
      </c>
      <c r="E13" s="261">
        <v>0</v>
      </c>
      <c r="F13" s="260"/>
    </row>
    <row r="14" spans="1:6">
      <c r="A14" s="18" t="s">
        <v>19</v>
      </c>
      <c r="B14" s="261">
        <f t="shared" si="0"/>
        <v>23323802</v>
      </c>
      <c r="C14" s="261">
        <v>21723802</v>
      </c>
      <c r="D14" s="261">
        <v>0</v>
      </c>
      <c r="E14" s="261">
        <v>1600000</v>
      </c>
      <c r="F14" s="260"/>
    </row>
    <row r="15" spans="1:6">
      <c r="A15" s="18" t="s">
        <v>20</v>
      </c>
      <c r="B15" s="261">
        <f t="shared" si="0"/>
        <v>137480914</v>
      </c>
      <c r="C15" s="261">
        <v>137480914</v>
      </c>
      <c r="D15" s="261">
        <v>0</v>
      </c>
      <c r="E15" s="261">
        <v>0</v>
      </c>
      <c r="F15" s="260"/>
    </row>
    <row r="16" spans="1:6">
      <c r="A16" s="18" t="s">
        <v>21</v>
      </c>
      <c r="B16" s="261">
        <f t="shared" si="0"/>
        <v>25639076</v>
      </c>
      <c r="C16" s="261">
        <v>2329497</v>
      </c>
      <c r="D16" s="261">
        <v>23309579</v>
      </c>
      <c r="E16" s="261">
        <v>0</v>
      </c>
      <c r="F16" s="260"/>
    </row>
    <row r="17" spans="1:6">
      <c r="A17" s="18" t="s">
        <v>22</v>
      </c>
      <c r="B17" s="261">
        <f t="shared" si="0"/>
        <v>31790596</v>
      </c>
      <c r="C17" s="261">
        <v>31299088</v>
      </c>
      <c r="D17" s="261">
        <v>0</v>
      </c>
      <c r="E17" s="261">
        <v>491508</v>
      </c>
      <c r="F17" s="260"/>
    </row>
    <row r="18" spans="1:6">
      <c r="A18" s="18" t="s">
        <v>23</v>
      </c>
      <c r="B18" s="261">
        <f t="shared" si="0"/>
        <v>6739443</v>
      </c>
      <c r="C18" s="261">
        <v>6739443</v>
      </c>
      <c r="D18" s="261">
        <v>0</v>
      </c>
      <c r="E18" s="261">
        <v>0</v>
      </c>
      <c r="F18" s="260"/>
    </row>
    <row r="19" spans="1:6">
      <c r="A19" s="18" t="s">
        <v>24</v>
      </c>
      <c r="B19" s="261">
        <f t="shared" si="0"/>
        <v>37782475</v>
      </c>
      <c r="C19" s="261">
        <v>37586538</v>
      </c>
      <c r="D19" s="261">
        <v>0</v>
      </c>
      <c r="E19" s="261">
        <v>195937</v>
      </c>
      <c r="F19" s="260"/>
    </row>
    <row r="20" spans="1:6">
      <c r="A20" s="18" t="s">
        <v>25</v>
      </c>
      <c r="B20" s="261">
        <f t="shared" si="0"/>
        <v>8601850</v>
      </c>
      <c r="C20" s="261">
        <v>8601850</v>
      </c>
      <c r="D20" s="261">
        <v>0</v>
      </c>
      <c r="E20" s="261">
        <v>0</v>
      </c>
      <c r="F20" s="260"/>
    </row>
    <row r="21" spans="1:6">
      <c r="A21" s="18" t="s">
        <v>26</v>
      </c>
      <c r="B21" s="261">
        <f t="shared" si="0"/>
        <v>50441444</v>
      </c>
      <c r="C21" s="261">
        <v>50441444</v>
      </c>
      <c r="D21" s="261">
        <v>0</v>
      </c>
      <c r="E21" s="261">
        <v>0</v>
      </c>
      <c r="F21" s="260"/>
    </row>
    <row r="22" spans="1:6">
      <c r="A22" s="18" t="s">
        <v>27</v>
      </c>
      <c r="B22" s="261">
        <f t="shared" si="0"/>
        <v>22737137</v>
      </c>
      <c r="C22" s="261">
        <v>15992033</v>
      </c>
      <c r="D22" s="261">
        <v>6745104</v>
      </c>
      <c r="E22" s="261">
        <v>0</v>
      </c>
      <c r="F22" s="260"/>
    </row>
    <row r="23" spans="1:6">
      <c r="A23" s="18" t="s">
        <v>28</v>
      </c>
      <c r="B23" s="261">
        <f t="shared" si="0"/>
        <v>53505536</v>
      </c>
      <c r="C23" s="261">
        <v>39387678</v>
      </c>
      <c r="D23" s="261">
        <v>6685934</v>
      </c>
      <c r="E23" s="261">
        <v>7431924</v>
      </c>
      <c r="F23" s="260"/>
    </row>
    <row r="24" spans="1:6">
      <c r="A24" s="18" t="s">
        <v>29</v>
      </c>
      <c r="B24" s="261">
        <f t="shared" si="0"/>
        <v>3240398</v>
      </c>
      <c r="C24" s="261">
        <v>3240398</v>
      </c>
      <c r="D24" s="261">
        <v>0</v>
      </c>
      <c r="E24" s="261">
        <v>0</v>
      </c>
      <c r="F24" s="260"/>
    </row>
    <row r="25" spans="1:6">
      <c r="A25" s="18" t="s">
        <v>30</v>
      </c>
      <c r="B25" s="261">
        <f t="shared" si="0"/>
        <v>13203463</v>
      </c>
      <c r="C25" s="261">
        <v>9759031</v>
      </c>
      <c r="D25" s="261">
        <v>1839366</v>
      </c>
      <c r="E25" s="261">
        <v>1605066</v>
      </c>
      <c r="F25" s="260"/>
    </row>
    <row r="26" spans="1:6">
      <c r="A26" s="18" t="s">
        <v>31</v>
      </c>
      <c r="B26" s="261">
        <f t="shared" si="0"/>
        <v>50957358</v>
      </c>
      <c r="C26" s="261">
        <v>50957358</v>
      </c>
      <c r="D26" s="261">
        <v>0</v>
      </c>
      <c r="E26" s="261">
        <v>0</v>
      </c>
      <c r="F26" s="260"/>
    </row>
    <row r="27" spans="1:6">
      <c r="A27" s="18" t="s">
        <v>32</v>
      </c>
      <c r="B27" s="261">
        <f t="shared" si="0"/>
        <v>344350080</v>
      </c>
      <c r="C27" s="261">
        <v>344350080</v>
      </c>
      <c r="D27" s="261">
        <v>0</v>
      </c>
      <c r="E27" s="261">
        <v>0</v>
      </c>
      <c r="F27" s="260"/>
    </row>
    <row r="28" spans="1:6">
      <c r="A28" s="18" t="s">
        <v>33</v>
      </c>
      <c r="B28" s="261">
        <f t="shared" si="0"/>
        <v>51674599</v>
      </c>
      <c r="C28" s="261">
        <v>51674599</v>
      </c>
      <c r="D28" s="261">
        <v>0</v>
      </c>
      <c r="E28" s="261">
        <v>0</v>
      </c>
      <c r="F28" s="260"/>
    </row>
    <row r="29" spans="1:6">
      <c r="A29" s="18" t="s">
        <v>34</v>
      </c>
      <c r="B29" s="261">
        <f t="shared" si="0"/>
        <v>37347110</v>
      </c>
      <c r="C29" s="261">
        <v>37347110</v>
      </c>
      <c r="D29" s="261">
        <v>0</v>
      </c>
      <c r="E29" s="261">
        <v>0</v>
      </c>
      <c r="F29" s="260"/>
    </row>
    <row r="30" spans="1:6">
      <c r="A30" s="18" t="s">
        <v>35</v>
      </c>
      <c r="B30" s="261">
        <f t="shared" si="0"/>
        <v>7626883</v>
      </c>
      <c r="C30" s="261">
        <v>7022625</v>
      </c>
      <c r="D30" s="261">
        <v>0</v>
      </c>
      <c r="E30" s="261">
        <v>604258</v>
      </c>
      <c r="F30" s="260"/>
    </row>
    <row r="31" spans="1:6">
      <c r="A31" s="18" t="s">
        <v>36</v>
      </c>
      <c r="B31" s="261">
        <f t="shared" si="0"/>
        <v>90659697</v>
      </c>
      <c r="C31" s="261">
        <v>90659697</v>
      </c>
      <c r="D31" s="261">
        <v>0</v>
      </c>
      <c r="E31" s="261">
        <v>0</v>
      </c>
      <c r="F31" s="260"/>
    </row>
    <row r="32" spans="1:6">
      <c r="A32" s="18" t="s">
        <v>37</v>
      </c>
      <c r="B32" s="261">
        <f t="shared" si="0"/>
        <v>1313990</v>
      </c>
      <c r="C32" s="261">
        <v>0</v>
      </c>
      <c r="D32" s="261">
        <v>1313990</v>
      </c>
      <c r="E32" s="261">
        <v>0</v>
      </c>
      <c r="F32" s="260"/>
    </row>
    <row r="33" spans="1:6">
      <c r="A33" s="18" t="s">
        <v>38</v>
      </c>
      <c r="B33" s="261">
        <f t="shared" si="0"/>
        <v>5109342</v>
      </c>
      <c r="C33" s="261">
        <v>5109342</v>
      </c>
      <c r="D33" s="261">
        <v>0</v>
      </c>
      <c r="E33" s="261">
        <v>0</v>
      </c>
      <c r="F33" s="260"/>
    </row>
    <row r="34" spans="1:6">
      <c r="A34" s="18" t="s">
        <v>39</v>
      </c>
      <c r="B34" s="261">
        <f t="shared" si="0"/>
        <v>21977583</v>
      </c>
      <c r="C34" s="261">
        <v>21977583</v>
      </c>
      <c r="D34" s="261">
        <v>0</v>
      </c>
      <c r="E34" s="261">
        <v>0</v>
      </c>
      <c r="F34" s="260"/>
    </row>
    <row r="35" spans="1:6">
      <c r="A35" s="18" t="s">
        <v>40</v>
      </c>
      <c r="B35" s="261">
        <f t="shared" si="0"/>
        <v>13951781</v>
      </c>
      <c r="C35" s="261">
        <v>13951781</v>
      </c>
      <c r="D35" s="261">
        <v>0</v>
      </c>
      <c r="E35" s="261">
        <v>0</v>
      </c>
      <c r="F35" s="260"/>
    </row>
    <row r="36" spans="1:6">
      <c r="A36" s="18" t="s">
        <v>41</v>
      </c>
      <c r="B36" s="261">
        <f t="shared" si="0"/>
        <v>113078544</v>
      </c>
      <c r="C36" s="261">
        <v>81352494</v>
      </c>
      <c r="D36" s="261">
        <v>26374178</v>
      </c>
      <c r="E36" s="261">
        <v>5351872</v>
      </c>
      <c r="F36" s="260"/>
    </row>
    <row r="37" spans="1:6">
      <c r="A37" s="18" t="s">
        <v>42</v>
      </c>
      <c r="B37" s="261">
        <f t="shared" si="0"/>
        <v>67419</v>
      </c>
      <c r="C37" s="261">
        <v>67419</v>
      </c>
      <c r="D37" s="261">
        <v>0</v>
      </c>
      <c r="E37" s="261">
        <v>0</v>
      </c>
      <c r="F37" s="260"/>
    </row>
    <row r="38" spans="1:6">
      <c r="A38" s="18" t="s">
        <v>43</v>
      </c>
      <c r="B38" s="261">
        <f t="shared" si="0"/>
        <v>402489817</v>
      </c>
      <c r="C38" s="261">
        <v>402489817</v>
      </c>
      <c r="D38" s="261">
        <v>0</v>
      </c>
      <c r="E38" s="261">
        <v>0</v>
      </c>
      <c r="F38" s="260"/>
    </row>
    <row r="39" spans="1:6">
      <c r="A39" s="18" t="s">
        <v>44</v>
      </c>
      <c r="B39" s="261">
        <f t="shared" si="0"/>
        <v>0</v>
      </c>
      <c r="C39" s="261">
        <v>0</v>
      </c>
      <c r="D39" s="261">
        <v>0</v>
      </c>
      <c r="E39" s="261">
        <v>0</v>
      </c>
      <c r="F39" s="260"/>
    </row>
    <row r="40" spans="1:6">
      <c r="A40" s="18" t="s">
        <v>45</v>
      </c>
      <c r="B40" s="261">
        <f t="shared" si="0"/>
        <v>6820494</v>
      </c>
      <c r="C40" s="261">
        <v>5598033</v>
      </c>
      <c r="D40" s="261">
        <v>1017036</v>
      </c>
      <c r="E40" s="261">
        <v>205425</v>
      </c>
      <c r="F40" s="260"/>
    </row>
    <row r="41" spans="1:6">
      <c r="A41" s="18" t="s">
        <v>46</v>
      </c>
      <c r="B41" s="261">
        <f t="shared" si="0"/>
        <v>140412610</v>
      </c>
      <c r="C41" s="261">
        <v>140412610</v>
      </c>
      <c r="D41" s="261">
        <v>0</v>
      </c>
      <c r="E41" s="261">
        <v>0</v>
      </c>
      <c r="F41" s="260"/>
    </row>
    <row r="42" spans="1:6">
      <c r="A42" s="18" t="s">
        <v>47</v>
      </c>
      <c r="B42" s="261">
        <f t="shared" si="0"/>
        <v>35715429</v>
      </c>
      <c r="C42" s="261">
        <v>11396570</v>
      </c>
      <c r="D42" s="261">
        <v>10630233</v>
      </c>
      <c r="E42" s="261">
        <v>13688626</v>
      </c>
      <c r="F42" s="260"/>
    </row>
    <row r="43" spans="1:6">
      <c r="A43" s="18" t="s">
        <v>48</v>
      </c>
      <c r="B43" s="261">
        <f t="shared" si="0"/>
        <v>74095040</v>
      </c>
      <c r="C43" s="261">
        <v>64781173</v>
      </c>
      <c r="D43" s="261">
        <v>8833899</v>
      </c>
      <c r="E43" s="261">
        <v>479968</v>
      </c>
      <c r="F43" s="260"/>
    </row>
    <row r="44" spans="1:6">
      <c r="A44" s="18" t="s">
        <v>49</v>
      </c>
      <c r="B44" s="261">
        <f t="shared" si="0"/>
        <v>48370691</v>
      </c>
      <c r="C44" s="261">
        <v>47718621</v>
      </c>
      <c r="D44" s="261">
        <v>0</v>
      </c>
      <c r="E44" s="261">
        <v>652070</v>
      </c>
      <c r="F44" s="260"/>
    </row>
    <row r="45" spans="1:6">
      <c r="A45" s="18" t="s">
        <v>50</v>
      </c>
      <c r="B45" s="261">
        <f t="shared" si="0"/>
        <v>1366194</v>
      </c>
      <c r="C45" s="261">
        <v>514814</v>
      </c>
      <c r="D45" s="261">
        <v>851380</v>
      </c>
      <c r="E45" s="261">
        <v>0</v>
      </c>
      <c r="F45" s="260"/>
    </row>
    <row r="46" spans="1:6">
      <c r="A46" s="18" t="s">
        <v>51</v>
      </c>
      <c r="B46" s="261">
        <f t="shared" si="0"/>
        <v>1184976</v>
      </c>
      <c r="C46" s="261">
        <v>1122818</v>
      </c>
      <c r="D46" s="261">
        <v>0</v>
      </c>
      <c r="E46" s="261">
        <v>62158</v>
      </c>
      <c r="F46" s="260"/>
    </row>
    <row r="47" spans="1:6">
      <c r="A47" s="18" t="s">
        <v>52</v>
      </c>
      <c r="B47" s="261">
        <f t="shared" si="0"/>
        <v>6283512</v>
      </c>
      <c r="C47" s="261">
        <v>5480598</v>
      </c>
      <c r="D47" s="261">
        <v>802914</v>
      </c>
      <c r="E47" s="261">
        <v>0</v>
      </c>
      <c r="F47" s="260"/>
    </row>
    <row r="48" spans="1:6">
      <c r="A48" s="18" t="s">
        <v>53</v>
      </c>
      <c r="B48" s="261">
        <f t="shared" si="0"/>
        <v>14916056</v>
      </c>
      <c r="C48" s="261">
        <v>76614</v>
      </c>
      <c r="D48" s="261">
        <v>14839442</v>
      </c>
      <c r="E48" s="261">
        <v>0</v>
      </c>
      <c r="F48" s="260"/>
    </row>
    <row r="49" spans="1:6">
      <c r="A49" s="18" t="s">
        <v>54</v>
      </c>
      <c r="B49" s="261">
        <f t="shared" si="0"/>
        <v>62884868</v>
      </c>
      <c r="C49" s="261">
        <v>62862818</v>
      </c>
      <c r="D49" s="261">
        <v>0</v>
      </c>
      <c r="E49" s="261">
        <v>22050</v>
      </c>
      <c r="F49" s="260"/>
    </row>
    <row r="50" spans="1:6">
      <c r="A50" s="18" t="s">
        <v>55</v>
      </c>
      <c r="B50" s="261">
        <f t="shared" si="0"/>
        <v>3010687</v>
      </c>
      <c r="C50" s="261">
        <v>1282007</v>
      </c>
      <c r="D50" s="261">
        <v>0</v>
      </c>
      <c r="E50" s="261">
        <v>1728680</v>
      </c>
      <c r="F50" s="260"/>
    </row>
    <row r="51" spans="1:6">
      <c r="A51" s="18" t="s">
        <v>56</v>
      </c>
      <c r="B51" s="261">
        <f t="shared" si="0"/>
        <v>16642505</v>
      </c>
      <c r="C51" s="261">
        <v>13472975</v>
      </c>
      <c r="D51" s="261">
        <v>0</v>
      </c>
      <c r="E51" s="261">
        <v>3169530</v>
      </c>
      <c r="F51" s="260"/>
    </row>
    <row r="52" spans="1:6">
      <c r="A52" s="18" t="s">
        <v>57</v>
      </c>
      <c r="B52" s="261">
        <f t="shared" si="0"/>
        <v>57744692</v>
      </c>
      <c r="C52" s="261">
        <v>57744692</v>
      </c>
      <c r="D52" s="261">
        <v>0</v>
      </c>
      <c r="E52" s="261">
        <v>0</v>
      </c>
      <c r="F52" s="260"/>
    </row>
    <row r="53" spans="1:6">
      <c r="A53" s="18" t="s">
        <v>58</v>
      </c>
      <c r="B53" s="261">
        <f t="shared" si="0"/>
        <v>32433005</v>
      </c>
      <c r="C53" s="261">
        <v>32433005</v>
      </c>
      <c r="D53" s="261">
        <v>0</v>
      </c>
      <c r="E53" s="261">
        <v>0</v>
      </c>
      <c r="F53" s="260"/>
    </row>
    <row r="54" spans="1:6">
      <c r="A54" s="18" t="s">
        <v>59</v>
      </c>
      <c r="B54" s="261">
        <f t="shared" si="0"/>
        <v>29279480</v>
      </c>
      <c r="C54" s="261">
        <v>20322238</v>
      </c>
      <c r="D54" s="261">
        <v>2971392</v>
      </c>
      <c r="E54" s="261">
        <v>5985850</v>
      </c>
      <c r="F54" s="260"/>
    </row>
    <row r="55" spans="1:6">
      <c r="A55" s="18" t="s">
        <v>60</v>
      </c>
      <c r="B55" s="261">
        <f t="shared" si="0"/>
        <v>67710221</v>
      </c>
      <c r="C55" s="261">
        <v>67710221</v>
      </c>
      <c r="D55" s="261">
        <v>0</v>
      </c>
      <c r="E55" s="261">
        <v>0</v>
      </c>
      <c r="F55" s="260"/>
    </row>
    <row r="56" spans="1:6">
      <c r="A56" s="18" t="s">
        <v>61</v>
      </c>
      <c r="B56" s="261">
        <f t="shared" si="0"/>
        <v>7995175</v>
      </c>
      <c r="C56" s="261">
        <v>6441468</v>
      </c>
      <c r="D56" s="261">
        <v>1553707</v>
      </c>
      <c r="E56" s="261">
        <v>0</v>
      </c>
      <c r="F56" s="260"/>
    </row>
  </sheetData>
  <mergeCells count="2">
    <mergeCell ref="A1:F1"/>
    <mergeCell ref="A2:A4"/>
  </mergeCells>
  <pageMargins left="0.7" right="0.7" top="0.75" bottom="0.75" header="0.3" footer="0.3"/>
  <pageSetup scale="83" orientation="portrait" r:id="rId1"/>
</worksheet>
</file>

<file path=xl/worksheets/sheet88.xml><?xml version="1.0" encoding="utf-8"?>
<worksheet xmlns="http://schemas.openxmlformats.org/spreadsheetml/2006/main" xmlns:r="http://schemas.openxmlformats.org/officeDocument/2006/relationships">
  <sheetPr>
    <pageSetUpPr fitToPage="1"/>
  </sheetPr>
  <dimension ref="A1:O56"/>
  <sheetViews>
    <sheetView topLeftCell="A7" workbookViewId="0">
      <selection activeCell="B36" sqref="B36"/>
    </sheetView>
  </sheetViews>
  <sheetFormatPr defaultRowHeight="15"/>
  <cols>
    <col min="1" max="1" width="22.28515625" customWidth="1"/>
    <col min="2" max="2" width="15.42578125" customWidth="1"/>
    <col min="3" max="3" width="13.85546875" customWidth="1"/>
    <col min="4" max="4" width="15.140625" customWidth="1"/>
    <col min="5" max="5" width="16.140625" customWidth="1"/>
    <col min="6" max="6" width="13.140625" customWidth="1"/>
    <col min="7" max="7" width="15.85546875" customWidth="1"/>
    <col min="8" max="8" width="13.85546875" customWidth="1"/>
    <col min="9" max="9" width="14.28515625" customWidth="1"/>
    <col min="10" max="10" width="15.28515625" customWidth="1"/>
    <col min="11" max="11" width="15.42578125" customWidth="1"/>
    <col min="12" max="12" width="15.5703125" customWidth="1"/>
    <col min="13" max="13" width="12.28515625" customWidth="1"/>
    <col min="14" max="14" width="14" customWidth="1"/>
    <col min="15" max="15" width="15.5703125" customWidth="1"/>
  </cols>
  <sheetData>
    <row r="1" spans="1:15">
      <c r="A1" s="552" t="s">
        <v>184</v>
      </c>
      <c r="B1" s="558"/>
      <c r="C1" s="558"/>
      <c r="D1" s="558"/>
      <c r="E1" s="558"/>
      <c r="F1" s="558"/>
      <c r="G1" s="558"/>
      <c r="H1" s="558"/>
      <c r="I1" s="558"/>
      <c r="J1" s="558"/>
      <c r="K1" s="558"/>
      <c r="L1" s="558"/>
      <c r="M1" s="558"/>
      <c r="N1" s="558"/>
      <c r="O1" s="559"/>
    </row>
    <row r="2" spans="1:15">
      <c r="A2" s="608" t="s">
        <v>10</v>
      </c>
      <c r="B2" s="262"/>
      <c r="C2" s="262"/>
      <c r="D2" s="262"/>
      <c r="E2" s="262"/>
      <c r="F2" s="262"/>
      <c r="G2" s="262"/>
      <c r="H2" s="262"/>
      <c r="I2" s="262"/>
      <c r="J2" s="262"/>
      <c r="K2" s="262"/>
      <c r="L2" s="262"/>
      <c r="M2" s="262"/>
      <c r="N2" s="263"/>
      <c r="O2" s="116"/>
    </row>
    <row r="3" spans="1:15" ht="36">
      <c r="A3" s="609"/>
      <c r="B3" s="166" t="s">
        <v>65</v>
      </c>
      <c r="C3" s="166" t="s">
        <v>78</v>
      </c>
      <c r="D3" s="166" t="s">
        <v>63</v>
      </c>
      <c r="E3" s="166" t="s">
        <v>64</v>
      </c>
      <c r="F3" s="166" t="s">
        <v>79</v>
      </c>
      <c r="G3" s="166" t="s">
        <v>67</v>
      </c>
      <c r="H3" s="166" t="s">
        <v>80</v>
      </c>
      <c r="I3" s="166" t="s">
        <v>81</v>
      </c>
      <c r="J3" s="166" t="s">
        <v>82</v>
      </c>
      <c r="K3" s="166" t="s">
        <v>89</v>
      </c>
      <c r="L3" s="166" t="s">
        <v>88</v>
      </c>
      <c r="M3" s="166" t="s">
        <v>68</v>
      </c>
      <c r="N3" s="37" t="s">
        <v>86</v>
      </c>
      <c r="O3" s="264" t="s">
        <v>69</v>
      </c>
    </row>
    <row r="4" spans="1:15">
      <c r="A4" s="610"/>
      <c r="B4" s="265"/>
      <c r="C4" s="265"/>
      <c r="D4" s="265"/>
      <c r="E4" s="265"/>
      <c r="F4" s="265"/>
      <c r="G4" s="265"/>
      <c r="H4" s="265"/>
      <c r="I4" s="266"/>
      <c r="J4" s="265"/>
      <c r="K4" s="265"/>
      <c r="L4" s="265"/>
      <c r="M4" s="265"/>
      <c r="N4" s="267"/>
      <c r="O4" s="268"/>
    </row>
    <row r="5" spans="1:15">
      <c r="A5" s="22" t="s">
        <v>77</v>
      </c>
      <c r="B5" s="269">
        <f>SUM(B6:B56)</f>
        <v>9520464894</v>
      </c>
      <c r="C5" s="269">
        <f t="shared" ref="C5:O5" si="0">SUM(C6:C56)</f>
        <v>521928890</v>
      </c>
      <c r="D5" s="269">
        <f t="shared" si="0"/>
        <v>2119898099</v>
      </c>
      <c r="E5" s="269">
        <f t="shared" si="0"/>
        <v>25477234</v>
      </c>
      <c r="F5" s="269">
        <f t="shared" si="0"/>
        <v>0</v>
      </c>
      <c r="G5" s="269">
        <f t="shared" si="0"/>
        <v>1819669765</v>
      </c>
      <c r="H5" s="269">
        <f t="shared" si="0"/>
        <v>510360021</v>
      </c>
      <c r="I5" s="269">
        <f t="shared" si="0"/>
        <v>277462654</v>
      </c>
      <c r="J5" s="269">
        <f t="shared" si="0"/>
        <v>950054413</v>
      </c>
      <c r="K5" s="269">
        <f t="shared" si="0"/>
        <v>41635532</v>
      </c>
      <c r="L5" s="269">
        <f t="shared" si="0"/>
        <v>798970767</v>
      </c>
      <c r="M5" s="269">
        <f t="shared" si="0"/>
        <v>40467273</v>
      </c>
      <c r="N5" s="270"/>
      <c r="O5" s="269">
        <f t="shared" si="0"/>
        <v>2414540246</v>
      </c>
    </row>
    <row r="6" spans="1:15">
      <c r="A6" s="18" t="s">
        <v>11</v>
      </c>
      <c r="B6" s="271">
        <f>SUM(C6:O6)</f>
        <v>27388284</v>
      </c>
      <c r="C6" s="271">
        <v>9600521</v>
      </c>
      <c r="D6" s="271">
        <v>5451132</v>
      </c>
      <c r="E6" s="271">
        <v>0</v>
      </c>
      <c r="F6" s="271">
        <v>0</v>
      </c>
      <c r="G6" s="271">
        <v>0</v>
      </c>
      <c r="H6" s="271">
        <v>0</v>
      </c>
      <c r="I6" s="271">
        <v>0</v>
      </c>
      <c r="J6" s="271">
        <v>0</v>
      </c>
      <c r="K6" s="271">
        <v>0</v>
      </c>
      <c r="L6" s="271">
        <v>5715280</v>
      </c>
      <c r="M6" s="271">
        <v>377418</v>
      </c>
      <c r="N6" s="272"/>
      <c r="O6" s="271">
        <v>6243933</v>
      </c>
    </row>
    <row r="7" spans="1:15">
      <c r="A7" s="18" t="s">
        <v>12</v>
      </c>
      <c r="B7" s="271">
        <f t="shared" ref="B7:B56" si="1">SUM(C7:O7)</f>
        <v>4155375</v>
      </c>
      <c r="C7" s="271">
        <v>2044561</v>
      </c>
      <c r="D7" s="271">
        <v>0</v>
      </c>
      <c r="E7" s="271">
        <v>0</v>
      </c>
      <c r="F7" s="271">
        <v>0</v>
      </c>
      <c r="G7" s="271">
        <v>0</v>
      </c>
      <c r="H7" s="271">
        <v>0</v>
      </c>
      <c r="I7" s="271">
        <v>24267</v>
      </c>
      <c r="J7" s="271">
        <v>0</v>
      </c>
      <c r="K7" s="271">
        <v>0</v>
      </c>
      <c r="L7" s="271">
        <v>1927079</v>
      </c>
      <c r="M7" s="271">
        <v>159468</v>
      </c>
      <c r="N7" s="272"/>
      <c r="O7" s="271">
        <v>0</v>
      </c>
    </row>
    <row r="8" spans="1:15">
      <c r="A8" s="18" t="s">
        <v>13</v>
      </c>
      <c r="B8" s="271">
        <f t="shared" si="1"/>
        <v>123347209</v>
      </c>
      <c r="C8" s="271">
        <v>1110900</v>
      </c>
      <c r="D8" s="271">
        <v>10032936</v>
      </c>
      <c r="E8" s="271">
        <v>0</v>
      </c>
      <c r="F8" s="271">
        <v>0</v>
      </c>
      <c r="G8" s="271">
        <v>0</v>
      </c>
      <c r="H8" s="271">
        <v>0</v>
      </c>
      <c r="I8" s="271">
        <v>19682048</v>
      </c>
      <c r="J8" s="271">
        <v>0</v>
      </c>
      <c r="K8" s="271">
        <v>0</v>
      </c>
      <c r="L8" s="271">
        <v>16901311</v>
      </c>
      <c r="M8" s="271">
        <v>491843</v>
      </c>
      <c r="N8" s="272"/>
      <c r="O8" s="271">
        <v>75128171</v>
      </c>
    </row>
    <row r="9" spans="1:15">
      <c r="A9" s="18" t="s">
        <v>14</v>
      </c>
      <c r="B9" s="271">
        <f t="shared" si="1"/>
        <v>97950041</v>
      </c>
      <c r="C9" s="271">
        <v>57600</v>
      </c>
      <c r="D9" s="271">
        <v>1886541</v>
      </c>
      <c r="E9" s="271">
        <v>651400</v>
      </c>
      <c r="F9" s="271">
        <v>0</v>
      </c>
      <c r="G9" s="271">
        <v>0</v>
      </c>
      <c r="H9" s="271">
        <v>0</v>
      </c>
      <c r="I9" s="271">
        <v>0</v>
      </c>
      <c r="J9" s="271">
        <v>92704500</v>
      </c>
      <c r="K9" s="271">
        <v>0</v>
      </c>
      <c r="L9" s="271">
        <v>2650000</v>
      </c>
      <c r="M9" s="271">
        <v>0</v>
      </c>
      <c r="N9" s="272"/>
      <c r="O9" s="271">
        <v>0</v>
      </c>
    </row>
    <row r="10" spans="1:15">
      <c r="A10" s="18" t="s">
        <v>15</v>
      </c>
      <c r="B10" s="271">
        <f t="shared" si="1"/>
        <v>1046797051</v>
      </c>
      <c r="C10" s="271">
        <v>5969180</v>
      </c>
      <c r="D10" s="271">
        <v>679744670</v>
      </c>
      <c r="E10" s="271">
        <v>6117295</v>
      </c>
      <c r="F10" s="271">
        <v>0</v>
      </c>
      <c r="G10" s="271">
        <v>0</v>
      </c>
      <c r="H10" s="271">
        <v>0</v>
      </c>
      <c r="I10" s="271">
        <v>11066</v>
      </c>
      <c r="J10" s="271">
        <v>5226310</v>
      </c>
      <c r="K10" s="271">
        <v>0</v>
      </c>
      <c r="L10" s="271">
        <v>245568528</v>
      </c>
      <c r="M10" s="271">
        <v>1682968</v>
      </c>
      <c r="N10" s="272"/>
      <c r="O10" s="271">
        <v>102477034</v>
      </c>
    </row>
    <row r="11" spans="1:15">
      <c r="A11" s="18" t="s">
        <v>16</v>
      </c>
      <c r="B11" s="271">
        <f t="shared" si="1"/>
        <v>121715681</v>
      </c>
      <c r="C11" s="271">
        <v>114885</v>
      </c>
      <c r="D11" s="271">
        <v>8336</v>
      </c>
      <c r="E11" s="271">
        <v>73598</v>
      </c>
      <c r="F11" s="271">
        <v>0</v>
      </c>
      <c r="G11" s="271">
        <v>0</v>
      </c>
      <c r="H11" s="271">
        <v>3344333</v>
      </c>
      <c r="I11" s="271">
        <v>311797</v>
      </c>
      <c r="J11" s="271">
        <v>1439</v>
      </c>
      <c r="K11" s="271">
        <v>296</v>
      </c>
      <c r="L11" s="271">
        <v>3692882</v>
      </c>
      <c r="M11" s="271">
        <v>310319</v>
      </c>
      <c r="N11" s="272"/>
      <c r="O11" s="271">
        <v>113857796</v>
      </c>
    </row>
    <row r="12" spans="1:15">
      <c r="A12" s="18" t="s">
        <v>17</v>
      </c>
      <c r="B12" s="271">
        <f t="shared" si="1"/>
        <v>44277405</v>
      </c>
      <c r="C12" s="271">
        <v>16695496</v>
      </c>
      <c r="D12" s="271">
        <v>0</v>
      </c>
      <c r="E12" s="271">
        <v>0</v>
      </c>
      <c r="F12" s="271">
        <v>0</v>
      </c>
      <c r="G12" s="271">
        <v>0</v>
      </c>
      <c r="H12" s="271">
        <v>0</v>
      </c>
      <c r="I12" s="271">
        <v>0</v>
      </c>
      <c r="J12" s="271">
        <v>0</v>
      </c>
      <c r="K12" s="271">
        <v>298128</v>
      </c>
      <c r="L12" s="271">
        <v>17597065</v>
      </c>
      <c r="M12" s="271">
        <v>415787</v>
      </c>
      <c r="N12" s="272"/>
      <c r="O12" s="271">
        <v>9270929</v>
      </c>
    </row>
    <row r="13" spans="1:15">
      <c r="A13" s="18" t="s">
        <v>18</v>
      </c>
      <c r="B13" s="271">
        <f t="shared" si="1"/>
        <v>41905763</v>
      </c>
      <c r="C13" s="271">
        <v>1171433</v>
      </c>
      <c r="D13" s="271">
        <v>23934550</v>
      </c>
      <c r="E13" s="271">
        <v>0</v>
      </c>
      <c r="F13" s="271">
        <v>0</v>
      </c>
      <c r="G13" s="271">
        <v>0</v>
      </c>
      <c r="H13" s="271">
        <v>0</v>
      </c>
      <c r="I13" s="271">
        <v>1903946</v>
      </c>
      <c r="J13" s="271">
        <v>0</v>
      </c>
      <c r="K13" s="271">
        <v>0</v>
      </c>
      <c r="L13" s="271">
        <v>5826360</v>
      </c>
      <c r="M13" s="271">
        <v>0</v>
      </c>
      <c r="N13" s="272"/>
      <c r="O13" s="271">
        <v>9069474</v>
      </c>
    </row>
    <row r="14" spans="1:15">
      <c r="A14" s="18" t="s">
        <v>19</v>
      </c>
      <c r="B14" s="271">
        <f t="shared" si="1"/>
        <v>73133645</v>
      </c>
      <c r="C14" s="271">
        <v>6434234</v>
      </c>
      <c r="D14" s="271">
        <v>22143865</v>
      </c>
      <c r="E14" s="271">
        <v>0</v>
      </c>
      <c r="F14" s="271">
        <v>0</v>
      </c>
      <c r="G14" s="271">
        <v>15000000</v>
      </c>
      <c r="H14" s="271">
        <v>0</v>
      </c>
      <c r="I14" s="271">
        <v>4692733</v>
      </c>
      <c r="J14" s="271">
        <v>0</v>
      </c>
      <c r="K14" s="271">
        <v>0</v>
      </c>
      <c r="L14" s="271">
        <v>0</v>
      </c>
      <c r="M14" s="271">
        <v>0</v>
      </c>
      <c r="N14" s="272"/>
      <c r="O14" s="271">
        <v>24862813</v>
      </c>
    </row>
    <row r="15" spans="1:15">
      <c r="A15" s="18" t="s">
        <v>20</v>
      </c>
      <c r="B15" s="271">
        <f t="shared" si="1"/>
        <v>278008754</v>
      </c>
      <c r="C15" s="271">
        <v>0</v>
      </c>
      <c r="D15" s="271">
        <v>128925050</v>
      </c>
      <c r="E15" s="271">
        <v>0</v>
      </c>
      <c r="F15" s="271">
        <v>0</v>
      </c>
      <c r="G15" s="271">
        <v>0</v>
      </c>
      <c r="H15" s="271">
        <v>0</v>
      </c>
      <c r="I15" s="271">
        <v>0</v>
      </c>
      <c r="J15" s="271">
        <v>3600000</v>
      </c>
      <c r="K15" s="271">
        <v>0</v>
      </c>
      <c r="L15" s="271">
        <v>10948700</v>
      </c>
      <c r="M15" s="271">
        <v>4289693</v>
      </c>
      <c r="N15" s="272"/>
      <c r="O15" s="271">
        <v>130245311</v>
      </c>
    </row>
    <row r="16" spans="1:15">
      <c r="A16" s="18" t="s">
        <v>21</v>
      </c>
      <c r="B16" s="271">
        <f t="shared" si="1"/>
        <v>147729451</v>
      </c>
      <c r="C16" s="271">
        <v>1043266</v>
      </c>
      <c r="D16" s="271">
        <v>0</v>
      </c>
      <c r="E16" s="271">
        <v>1256129</v>
      </c>
      <c r="F16" s="271">
        <v>0</v>
      </c>
      <c r="G16" s="271">
        <v>0</v>
      </c>
      <c r="H16" s="271">
        <v>0</v>
      </c>
      <c r="I16" s="271">
        <v>0</v>
      </c>
      <c r="J16" s="271">
        <v>0</v>
      </c>
      <c r="K16" s="271">
        <v>991219</v>
      </c>
      <c r="L16" s="271">
        <v>3188006</v>
      </c>
      <c r="M16" s="271">
        <v>292233</v>
      </c>
      <c r="N16" s="272"/>
      <c r="O16" s="271">
        <v>140958598</v>
      </c>
    </row>
    <row r="17" spans="1:15">
      <c r="A17" s="18" t="s">
        <v>22</v>
      </c>
      <c r="B17" s="271">
        <f t="shared" si="1"/>
        <v>148273596</v>
      </c>
      <c r="C17" s="271">
        <v>89893424</v>
      </c>
      <c r="D17" s="271">
        <v>10294518</v>
      </c>
      <c r="E17" s="271">
        <v>689520</v>
      </c>
      <c r="F17" s="271">
        <v>0</v>
      </c>
      <c r="G17" s="271">
        <v>0</v>
      </c>
      <c r="H17" s="271">
        <v>0</v>
      </c>
      <c r="I17" s="271">
        <v>5497525</v>
      </c>
      <c r="J17" s="271">
        <v>5023888</v>
      </c>
      <c r="K17" s="271">
        <v>1545160</v>
      </c>
      <c r="L17" s="271">
        <v>4905074</v>
      </c>
      <c r="M17" s="271">
        <v>401645</v>
      </c>
      <c r="N17" s="272"/>
      <c r="O17" s="271">
        <v>30022842</v>
      </c>
    </row>
    <row r="18" spans="1:15">
      <c r="A18" s="18" t="s">
        <v>23</v>
      </c>
      <c r="B18" s="271">
        <f t="shared" si="1"/>
        <v>6450718</v>
      </c>
      <c r="C18" s="271">
        <v>1544682</v>
      </c>
      <c r="D18" s="271">
        <v>1175820</v>
      </c>
      <c r="E18" s="271">
        <v>153813</v>
      </c>
      <c r="F18" s="271">
        <v>0</v>
      </c>
      <c r="G18" s="271">
        <v>0</v>
      </c>
      <c r="H18" s="271">
        <v>0</v>
      </c>
      <c r="I18" s="271">
        <v>576831</v>
      </c>
      <c r="J18" s="271">
        <v>0</v>
      </c>
      <c r="K18" s="271">
        <v>0</v>
      </c>
      <c r="L18" s="271">
        <v>878020</v>
      </c>
      <c r="M18" s="271">
        <v>61804</v>
      </c>
      <c r="N18" s="272"/>
      <c r="O18" s="271">
        <v>2059748</v>
      </c>
    </row>
    <row r="19" spans="1:15">
      <c r="A19" s="18" t="s">
        <v>24</v>
      </c>
      <c r="B19" s="271">
        <f t="shared" si="1"/>
        <v>562323573</v>
      </c>
      <c r="C19" s="271">
        <v>6066682</v>
      </c>
      <c r="D19" s="271">
        <v>477419704</v>
      </c>
      <c r="E19" s="271">
        <v>21715</v>
      </c>
      <c r="F19" s="271">
        <v>0</v>
      </c>
      <c r="G19" s="271">
        <v>0</v>
      </c>
      <c r="H19" s="271">
        <v>0</v>
      </c>
      <c r="I19" s="271">
        <v>0</v>
      </c>
      <c r="J19" s="271">
        <v>0</v>
      </c>
      <c r="K19" s="271">
        <v>0</v>
      </c>
      <c r="L19" s="271">
        <v>6011296</v>
      </c>
      <c r="M19" s="271">
        <v>412767</v>
      </c>
      <c r="N19" s="272"/>
      <c r="O19" s="271">
        <v>72391409</v>
      </c>
    </row>
    <row r="20" spans="1:15">
      <c r="A20" s="18" t="s">
        <v>25</v>
      </c>
      <c r="B20" s="271">
        <f t="shared" si="1"/>
        <v>30356947</v>
      </c>
      <c r="C20" s="271">
        <v>0</v>
      </c>
      <c r="D20" s="271">
        <v>15356947</v>
      </c>
      <c r="E20" s="271">
        <v>0</v>
      </c>
      <c r="F20" s="271">
        <v>0</v>
      </c>
      <c r="G20" s="271">
        <v>0</v>
      </c>
      <c r="H20" s="271">
        <v>0</v>
      </c>
      <c r="I20" s="271">
        <v>0</v>
      </c>
      <c r="J20" s="271">
        <v>0</v>
      </c>
      <c r="K20" s="271">
        <v>0</v>
      </c>
      <c r="L20" s="271">
        <v>0</v>
      </c>
      <c r="M20" s="271">
        <v>0</v>
      </c>
      <c r="N20" s="272"/>
      <c r="O20" s="271">
        <v>15000000</v>
      </c>
    </row>
    <row r="21" spans="1:15">
      <c r="A21" s="18" t="s">
        <v>26</v>
      </c>
      <c r="B21" s="271">
        <f t="shared" si="1"/>
        <v>8892253</v>
      </c>
      <c r="C21" s="271">
        <v>5359151</v>
      </c>
      <c r="D21" s="271">
        <v>0</v>
      </c>
      <c r="E21" s="271">
        <v>0</v>
      </c>
      <c r="F21" s="271">
        <v>0</v>
      </c>
      <c r="G21" s="271">
        <v>0</v>
      </c>
      <c r="H21" s="271">
        <v>0</v>
      </c>
      <c r="I21" s="271">
        <v>0</v>
      </c>
      <c r="J21" s="271">
        <v>0</v>
      </c>
      <c r="K21" s="271">
        <v>0</v>
      </c>
      <c r="L21" s="271">
        <v>2974817</v>
      </c>
      <c r="M21" s="271">
        <v>558285</v>
      </c>
      <c r="N21" s="272"/>
      <c r="O21" s="271">
        <v>0</v>
      </c>
    </row>
    <row r="22" spans="1:15">
      <c r="A22" s="18" t="s">
        <v>27</v>
      </c>
      <c r="B22" s="271">
        <f t="shared" si="1"/>
        <v>74834776</v>
      </c>
      <c r="C22" s="271">
        <v>0</v>
      </c>
      <c r="D22" s="271">
        <v>0</v>
      </c>
      <c r="E22" s="271">
        <v>0</v>
      </c>
      <c r="F22" s="271">
        <v>0</v>
      </c>
      <c r="G22" s="271">
        <v>56608176</v>
      </c>
      <c r="H22" s="271">
        <v>0</v>
      </c>
      <c r="I22" s="271">
        <v>0</v>
      </c>
      <c r="J22" s="271">
        <v>0</v>
      </c>
      <c r="K22" s="271">
        <v>0</v>
      </c>
      <c r="L22" s="271">
        <v>0</v>
      </c>
      <c r="M22" s="271">
        <v>0</v>
      </c>
      <c r="N22" s="272"/>
      <c r="O22" s="271">
        <v>18226600</v>
      </c>
    </row>
    <row r="23" spans="1:15">
      <c r="A23" s="18" t="s">
        <v>28</v>
      </c>
      <c r="B23" s="271">
        <f t="shared" si="1"/>
        <v>26212799</v>
      </c>
      <c r="C23" s="271">
        <v>10044658</v>
      </c>
      <c r="D23" s="271">
        <v>1485849</v>
      </c>
      <c r="E23" s="271">
        <v>898600</v>
      </c>
      <c r="F23" s="271">
        <v>0</v>
      </c>
      <c r="G23" s="271">
        <v>0</v>
      </c>
      <c r="H23" s="271">
        <v>0</v>
      </c>
      <c r="I23" s="271">
        <v>0</v>
      </c>
      <c r="J23" s="271">
        <v>0</v>
      </c>
      <c r="K23" s="271">
        <v>0</v>
      </c>
      <c r="L23" s="271">
        <v>319072</v>
      </c>
      <c r="M23" s="271">
        <v>0</v>
      </c>
      <c r="N23" s="272"/>
      <c r="O23" s="271">
        <v>13464620</v>
      </c>
    </row>
    <row r="24" spans="1:15">
      <c r="A24" s="18" t="s">
        <v>29</v>
      </c>
      <c r="B24" s="271">
        <f t="shared" si="1"/>
        <v>259617</v>
      </c>
      <c r="C24" s="271">
        <v>0</v>
      </c>
      <c r="D24" s="271">
        <v>259617</v>
      </c>
      <c r="E24" s="271">
        <v>0</v>
      </c>
      <c r="F24" s="271">
        <v>0</v>
      </c>
      <c r="G24" s="271">
        <v>0</v>
      </c>
      <c r="H24" s="271">
        <v>0</v>
      </c>
      <c r="I24" s="271">
        <v>0</v>
      </c>
      <c r="J24" s="271">
        <v>0</v>
      </c>
      <c r="K24" s="271">
        <v>0</v>
      </c>
      <c r="L24" s="271">
        <v>0</v>
      </c>
      <c r="M24" s="271">
        <v>0</v>
      </c>
      <c r="N24" s="272"/>
      <c r="O24" s="271">
        <v>0</v>
      </c>
    </row>
    <row r="25" spans="1:15">
      <c r="A25" s="18" t="s">
        <v>30</v>
      </c>
      <c r="B25" s="271">
        <f t="shared" si="1"/>
        <v>0</v>
      </c>
      <c r="C25" s="271">
        <v>0</v>
      </c>
      <c r="D25" s="271">
        <v>0</v>
      </c>
      <c r="E25" s="271">
        <v>0</v>
      </c>
      <c r="F25" s="271">
        <v>0</v>
      </c>
      <c r="G25" s="271">
        <v>0</v>
      </c>
      <c r="H25" s="271">
        <v>0</v>
      </c>
      <c r="I25" s="271">
        <v>0</v>
      </c>
      <c r="J25" s="271">
        <v>0</v>
      </c>
      <c r="K25" s="271">
        <v>0</v>
      </c>
      <c r="L25" s="271">
        <v>0</v>
      </c>
      <c r="M25" s="271">
        <v>0</v>
      </c>
      <c r="N25" s="272"/>
      <c r="O25" s="271">
        <v>0</v>
      </c>
    </row>
    <row r="26" spans="1:15">
      <c r="A26" s="18" t="s">
        <v>31</v>
      </c>
      <c r="B26" s="271">
        <f t="shared" si="1"/>
        <v>269390973</v>
      </c>
      <c r="C26" s="271">
        <v>1200000</v>
      </c>
      <c r="D26" s="271">
        <v>23267451</v>
      </c>
      <c r="E26" s="271">
        <v>0</v>
      </c>
      <c r="F26" s="271">
        <v>0</v>
      </c>
      <c r="G26" s="271">
        <v>124302769</v>
      </c>
      <c r="H26" s="271">
        <v>0</v>
      </c>
      <c r="I26" s="271">
        <v>24782456</v>
      </c>
      <c r="J26" s="271">
        <v>0</v>
      </c>
      <c r="K26" s="271">
        <v>91368</v>
      </c>
      <c r="L26" s="271">
        <v>9256182</v>
      </c>
      <c r="M26" s="271">
        <v>0</v>
      </c>
      <c r="N26" s="272"/>
      <c r="O26" s="271">
        <v>86490747</v>
      </c>
    </row>
    <row r="27" spans="1:15">
      <c r="A27" s="18" t="s">
        <v>32</v>
      </c>
      <c r="B27" s="271">
        <f t="shared" si="1"/>
        <v>321891437</v>
      </c>
      <c r="C27" s="271">
        <v>6658504</v>
      </c>
      <c r="D27" s="271">
        <v>45890034</v>
      </c>
      <c r="E27" s="271">
        <v>0</v>
      </c>
      <c r="F27" s="271">
        <v>0</v>
      </c>
      <c r="G27" s="271">
        <v>107378299</v>
      </c>
      <c r="H27" s="271">
        <v>0</v>
      </c>
      <c r="I27" s="271">
        <v>63993493</v>
      </c>
      <c r="J27" s="271">
        <v>12532224</v>
      </c>
      <c r="K27" s="271">
        <v>0</v>
      </c>
      <c r="L27" s="271">
        <v>31318564</v>
      </c>
      <c r="M27" s="271">
        <v>0</v>
      </c>
      <c r="N27" s="272"/>
      <c r="O27" s="271">
        <v>54120319</v>
      </c>
    </row>
    <row r="28" spans="1:15">
      <c r="A28" s="18" t="s">
        <v>33</v>
      </c>
      <c r="B28" s="271">
        <f t="shared" si="1"/>
        <v>647463714</v>
      </c>
      <c r="C28" s="271">
        <v>15510054</v>
      </c>
      <c r="D28" s="271">
        <v>23129083</v>
      </c>
      <c r="E28" s="271">
        <v>1203792</v>
      </c>
      <c r="F28" s="271">
        <v>0</v>
      </c>
      <c r="G28" s="271">
        <v>237535310</v>
      </c>
      <c r="H28" s="271">
        <v>0</v>
      </c>
      <c r="I28" s="271">
        <v>264461</v>
      </c>
      <c r="J28" s="271">
        <v>280032568</v>
      </c>
      <c r="K28" s="271">
        <v>1227928</v>
      </c>
      <c r="L28" s="271">
        <v>31244737</v>
      </c>
      <c r="M28" s="271">
        <v>140740</v>
      </c>
      <c r="N28" s="272"/>
      <c r="O28" s="271">
        <v>57175041</v>
      </c>
    </row>
    <row r="29" spans="1:15">
      <c r="A29" s="18" t="s">
        <v>34</v>
      </c>
      <c r="B29" s="271">
        <f t="shared" si="1"/>
        <v>201164134</v>
      </c>
      <c r="C29" s="271">
        <v>2851649</v>
      </c>
      <c r="D29" s="271">
        <v>60662475</v>
      </c>
      <c r="E29" s="271">
        <v>0</v>
      </c>
      <c r="F29" s="271">
        <v>0</v>
      </c>
      <c r="G29" s="271">
        <v>103159346</v>
      </c>
      <c r="H29" s="271">
        <v>12403001</v>
      </c>
      <c r="I29" s="271">
        <v>218829</v>
      </c>
      <c r="J29" s="271">
        <v>0</v>
      </c>
      <c r="K29" s="271">
        <v>0</v>
      </c>
      <c r="L29" s="271">
        <v>16168834</v>
      </c>
      <c r="M29" s="271">
        <v>0</v>
      </c>
      <c r="N29" s="272"/>
      <c r="O29" s="271">
        <v>5700000</v>
      </c>
    </row>
    <row r="30" spans="1:15">
      <c r="A30" s="18" t="s">
        <v>35</v>
      </c>
      <c r="B30" s="271">
        <f t="shared" si="1"/>
        <v>14097425</v>
      </c>
      <c r="C30" s="271">
        <v>10662104</v>
      </c>
      <c r="D30" s="271">
        <v>1715430</v>
      </c>
      <c r="E30" s="271">
        <v>680476</v>
      </c>
      <c r="F30" s="271">
        <v>0</v>
      </c>
      <c r="G30" s="271">
        <v>0</v>
      </c>
      <c r="H30" s="271">
        <v>0</v>
      </c>
      <c r="I30" s="271">
        <v>0</v>
      </c>
      <c r="J30" s="271">
        <v>0</v>
      </c>
      <c r="K30" s="271">
        <v>0</v>
      </c>
      <c r="L30" s="271">
        <v>734864</v>
      </c>
      <c r="M30" s="271">
        <v>138858</v>
      </c>
      <c r="N30" s="272"/>
      <c r="O30" s="271">
        <v>165693</v>
      </c>
    </row>
    <row r="31" spans="1:15">
      <c r="A31" s="18" t="s">
        <v>36</v>
      </c>
      <c r="B31" s="271">
        <f t="shared" si="1"/>
        <v>97126608</v>
      </c>
      <c r="C31" s="271">
        <v>17193801</v>
      </c>
      <c r="D31" s="271">
        <v>16548756</v>
      </c>
      <c r="E31" s="271">
        <v>0</v>
      </c>
      <c r="F31" s="271">
        <v>0</v>
      </c>
      <c r="G31" s="271">
        <v>0</v>
      </c>
      <c r="H31" s="271">
        <v>0</v>
      </c>
      <c r="I31" s="271">
        <v>26523114</v>
      </c>
      <c r="J31" s="271">
        <v>14477674</v>
      </c>
      <c r="K31" s="271">
        <v>0</v>
      </c>
      <c r="L31" s="271">
        <v>9353552</v>
      </c>
      <c r="M31" s="271">
        <v>1747188</v>
      </c>
      <c r="N31" s="272"/>
      <c r="O31" s="271">
        <v>11282523</v>
      </c>
    </row>
    <row r="32" spans="1:15">
      <c r="A32" s="18" t="s">
        <v>37</v>
      </c>
      <c r="B32" s="271">
        <f t="shared" si="1"/>
        <v>13937535</v>
      </c>
      <c r="C32" s="271">
        <v>8408062</v>
      </c>
      <c r="D32" s="271">
        <v>1563684</v>
      </c>
      <c r="E32" s="271">
        <v>0</v>
      </c>
      <c r="F32" s="271">
        <v>0</v>
      </c>
      <c r="G32" s="271">
        <v>0</v>
      </c>
      <c r="H32" s="271">
        <v>0</v>
      </c>
      <c r="I32" s="271">
        <v>0</v>
      </c>
      <c r="J32" s="271">
        <v>0</v>
      </c>
      <c r="K32" s="271">
        <v>0</v>
      </c>
      <c r="L32" s="271">
        <v>529603</v>
      </c>
      <c r="M32" s="271">
        <v>2658241</v>
      </c>
      <c r="N32" s="272"/>
      <c r="O32" s="271">
        <v>777945</v>
      </c>
    </row>
    <row r="33" spans="1:15">
      <c r="A33" s="18" t="s">
        <v>38</v>
      </c>
      <c r="B33" s="271">
        <f t="shared" si="1"/>
        <v>8070302</v>
      </c>
      <c r="C33" s="271">
        <v>1571304</v>
      </c>
      <c r="D33" s="271">
        <v>6498998</v>
      </c>
      <c r="E33" s="271">
        <v>0</v>
      </c>
      <c r="F33" s="271">
        <v>0</v>
      </c>
      <c r="G33" s="271">
        <v>0</v>
      </c>
      <c r="H33" s="271">
        <v>0</v>
      </c>
      <c r="I33" s="271">
        <v>0</v>
      </c>
      <c r="J33" s="271">
        <v>0</v>
      </c>
      <c r="K33" s="271">
        <v>0</v>
      </c>
      <c r="L33" s="271">
        <v>0</v>
      </c>
      <c r="M33" s="271">
        <v>0</v>
      </c>
      <c r="N33" s="272"/>
      <c r="O33" s="271">
        <v>0</v>
      </c>
    </row>
    <row r="34" spans="1:15">
      <c r="A34" s="18" t="s">
        <v>39</v>
      </c>
      <c r="B34" s="271">
        <f t="shared" si="1"/>
        <v>27242801</v>
      </c>
      <c r="C34" s="271">
        <v>1493916</v>
      </c>
      <c r="D34" s="271">
        <v>0</v>
      </c>
      <c r="E34" s="271">
        <v>0</v>
      </c>
      <c r="F34" s="271">
        <v>0</v>
      </c>
      <c r="G34" s="271">
        <v>0</v>
      </c>
      <c r="H34" s="271">
        <v>0</v>
      </c>
      <c r="I34" s="271">
        <v>0</v>
      </c>
      <c r="J34" s="271">
        <v>0</v>
      </c>
      <c r="K34" s="271">
        <v>0</v>
      </c>
      <c r="L34" s="271">
        <v>1901203</v>
      </c>
      <c r="M34" s="271">
        <v>1834425</v>
      </c>
      <c r="N34" s="272"/>
      <c r="O34" s="271">
        <v>22013257</v>
      </c>
    </row>
    <row r="35" spans="1:15">
      <c r="A35" s="18" t="s">
        <v>40</v>
      </c>
      <c r="B35" s="271">
        <f t="shared" si="1"/>
        <v>12463534</v>
      </c>
      <c r="C35" s="271">
        <v>1339696</v>
      </c>
      <c r="D35" s="271">
        <v>4581870</v>
      </c>
      <c r="E35" s="271">
        <v>284753</v>
      </c>
      <c r="F35" s="271">
        <v>0</v>
      </c>
      <c r="G35" s="271">
        <v>0</v>
      </c>
      <c r="H35" s="271">
        <v>0</v>
      </c>
      <c r="I35" s="271">
        <v>156790</v>
      </c>
      <c r="J35" s="271">
        <v>43953</v>
      </c>
      <c r="K35" s="271">
        <v>279116</v>
      </c>
      <c r="L35" s="271">
        <v>2448584</v>
      </c>
      <c r="M35" s="271">
        <v>1522709</v>
      </c>
      <c r="N35" s="272"/>
      <c r="O35" s="271">
        <v>1806063</v>
      </c>
    </row>
    <row r="36" spans="1:15">
      <c r="A36" s="18" t="s">
        <v>41</v>
      </c>
      <c r="B36" s="271">
        <f t="shared" si="1"/>
        <v>225418735</v>
      </c>
      <c r="C36" s="271">
        <v>30495282</v>
      </c>
      <c r="D36" s="271">
        <v>0</v>
      </c>
      <c r="E36" s="271">
        <v>0</v>
      </c>
      <c r="F36" s="271">
        <v>0</v>
      </c>
      <c r="G36" s="271">
        <v>153376891</v>
      </c>
      <c r="H36" s="271">
        <v>0</v>
      </c>
      <c r="I36" s="271">
        <v>3743805</v>
      </c>
      <c r="J36" s="271">
        <v>5652303</v>
      </c>
      <c r="K36" s="271">
        <v>142584</v>
      </c>
      <c r="L36" s="271">
        <v>29127752</v>
      </c>
      <c r="M36" s="271">
        <v>1944491</v>
      </c>
      <c r="N36" s="272"/>
      <c r="O36" s="271">
        <v>935627</v>
      </c>
    </row>
    <row r="37" spans="1:15">
      <c r="A37" s="18" t="s">
        <v>42</v>
      </c>
      <c r="B37" s="271">
        <f t="shared" si="1"/>
        <v>100022607</v>
      </c>
      <c r="C37" s="271">
        <v>0</v>
      </c>
      <c r="D37" s="271">
        <v>6754945</v>
      </c>
      <c r="E37" s="271">
        <v>0</v>
      </c>
      <c r="F37" s="271">
        <v>0</v>
      </c>
      <c r="G37" s="271">
        <v>47200000</v>
      </c>
      <c r="H37" s="271">
        <v>0</v>
      </c>
      <c r="I37" s="271">
        <v>0</v>
      </c>
      <c r="J37" s="271">
        <v>612855</v>
      </c>
      <c r="K37" s="271">
        <v>7771032</v>
      </c>
      <c r="L37" s="271">
        <v>0</v>
      </c>
      <c r="M37" s="271">
        <v>0</v>
      </c>
      <c r="N37" s="272"/>
      <c r="O37" s="271">
        <v>37683775</v>
      </c>
    </row>
    <row r="38" spans="1:15">
      <c r="A38" s="18" t="s">
        <v>43</v>
      </c>
      <c r="B38" s="271">
        <f t="shared" si="1"/>
        <v>2231299208</v>
      </c>
      <c r="C38" s="271">
        <v>12686815</v>
      </c>
      <c r="D38" s="271">
        <v>0</v>
      </c>
      <c r="E38" s="271">
        <v>305154</v>
      </c>
      <c r="F38" s="271">
        <v>0</v>
      </c>
      <c r="G38" s="271">
        <v>919942648</v>
      </c>
      <c r="H38" s="271">
        <v>493694998</v>
      </c>
      <c r="I38" s="271">
        <v>24428446</v>
      </c>
      <c r="J38" s="271">
        <v>238492947</v>
      </c>
      <c r="K38" s="271">
        <v>0</v>
      </c>
      <c r="L38" s="271">
        <v>115051193</v>
      </c>
      <c r="M38" s="271">
        <v>3600330</v>
      </c>
      <c r="N38" s="272"/>
      <c r="O38" s="271">
        <v>423096677</v>
      </c>
    </row>
    <row r="39" spans="1:15">
      <c r="A39" s="18" t="s">
        <v>44</v>
      </c>
      <c r="B39" s="271">
        <f t="shared" si="1"/>
        <v>267174333</v>
      </c>
      <c r="C39" s="271">
        <v>41811318</v>
      </c>
      <c r="D39" s="271">
        <v>23939456</v>
      </c>
      <c r="E39" s="271">
        <v>4001446</v>
      </c>
      <c r="F39" s="271">
        <v>0</v>
      </c>
      <c r="G39" s="271">
        <v>55166326</v>
      </c>
      <c r="H39" s="271">
        <v>0</v>
      </c>
      <c r="I39" s="271">
        <v>4992784</v>
      </c>
      <c r="J39" s="271">
        <v>87601602</v>
      </c>
      <c r="K39" s="271">
        <v>0</v>
      </c>
      <c r="L39" s="271">
        <v>19927938</v>
      </c>
      <c r="M39" s="271">
        <v>1041523</v>
      </c>
      <c r="N39" s="272"/>
      <c r="O39" s="271">
        <v>28691940</v>
      </c>
    </row>
    <row r="40" spans="1:15">
      <c r="A40" s="18" t="s">
        <v>45</v>
      </c>
      <c r="B40" s="271">
        <f t="shared" si="1"/>
        <v>2248792</v>
      </c>
      <c r="C40" s="271">
        <v>1200000</v>
      </c>
      <c r="D40" s="271">
        <v>0</v>
      </c>
      <c r="E40" s="271">
        <v>0</v>
      </c>
      <c r="F40" s="271">
        <v>0</v>
      </c>
      <c r="G40" s="271">
        <v>0</v>
      </c>
      <c r="H40" s="271">
        <v>0</v>
      </c>
      <c r="I40" s="271">
        <v>0</v>
      </c>
      <c r="J40" s="271">
        <v>0</v>
      </c>
      <c r="K40" s="271">
        <v>1048792</v>
      </c>
      <c r="L40" s="271">
        <v>0</v>
      </c>
      <c r="M40" s="271">
        <v>0</v>
      </c>
      <c r="N40" s="272"/>
      <c r="O40" s="271">
        <v>0</v>
      </c>
    </row>
    <row r="41" spans="1:15">
      <c r="A41" s="18" t="s">
        <v>46</v>
      </c>
      <c r="B41" s="271">
        <f t="shared" si="1"/>
        <v>250420409</v>
      </c>
      <c r="C41" s="271">
        <v>0</v>
      </c>
      <c r="D41" s="271">
        <v>165689127</v>
      </c>
      <c r="E41" s="271">
        <v>0</v>
      </c>
      <c r="F41" s="271">
        <v>0</v>
      </c>
      <c r="G41" s="271">
        <v>0</v>
      </c>
      <c r="H41" s="271">
        <v>0</v>
      </c>
      <c r="I41" s="271">
        <v>752176</v>
      </c>
      <c r="J41" s="271">
        <v>22675102</v>
      </c>
      <c r="K41" s="271">
        <v>0</v>
      </c>
      <c r="L41" s="271">
        <v>56982952</v>
      </c>
      <c r="M41" s="271">
        <v>1071404</v>
      </c>
      <c r="N41" s="272"/>
      <c r="O41" s="271">
        <v>3249648</v>
      </c>
    </row>
    <row r="42" spans="1:15">
      <c r="A42" s="18" t="s">
        <v>47</v>
      </c>
      <c r="B42" s="271">
        <f t="shared" si="1"/>
        <v>24404285</v>
      </c>
      <c r="C42" s="271">
        <v>0</v>
      </c>
      <c r="D42" s="271">
        <v>0</v>
      </c>
      <c r="E42" s="271">
        <v>0</v>
      </c>
      <c r="F42" s="271">
        <v>0</v>
      </c>
      <c r="G42" s="271">
        <v>0</v>
      </c>
      <c r="H42" s="271">
        <v>0</v>
      </c>
      <c r="I42" s="271">
        <v>886</v>
      </c>
      <c r="J42" s="271">
        <v>552811</v>
      </c>
      <c r="K42" s="271">
        <v>3873549</v>
      </c>
      <c r="L42" s="271">
        <v>9017957</v>
      </c>
      <c r="M42" s="271">
        <v>1066564</v>
      </c>
      <c r="N42" s="272"/>
      <c r="O42" s="271">
        <v>9892518</v>
      </c>
    </row>
    <row r="43" spans="1:15">
      <c r="A43" s="18" t="s">
        <v>48</v>
      </c>
      <c r="B43" s="271">
        <f t="shared" si="1"/>
        <v>81817131</v>
      </c>
      <c r="C43" s="271">
        <v>3878360</v>
      </c>
      <c r="D43" s="271">
        <v>114609</v>
      </c>
      <c r="E43" s="271">
        <v>46495</v>
      </c>
      <c r="F43" s="271">
        <v>0</v>
      </c>
      <c r="G43" s="271">
        <v>0</v>
      </c>
      <c r="H43" s="271">
        <v>917689</v>
      </c>
      <c r="I43" s="271">
        <v>0</v>
      </c>
      <c r="J43" s="271">
        <v>0</v>
      </c>
      <c r="K43" s="271">
        <v>0</v>
      </c>
      <c r="L43" s="271">
        <v>9067716</v>
      </c>
      <c r="M43" s="271">
        <v>1099149</v>
      </c>
      <c r="N43" s="272"/>
      <c r="O43" s="271">
        <v>66693113</v>
      </c>
    </row>
    <row r="44" spans="1:15">
      <c r="A44" s="18" t="s">
        <v>49</v>
      </c>
      <c r="B44" s="271">
        <f t="shared" si="1"/>
        <v>359699415</v>
      </c>
      <c r="C44" s="271">
        <v>10137266</v>
      </c>
      <c r="D44" s="271">
        <v>246675711</v>
      </c>
      <c r="E44" s="271">
        <v>697674</v>
      </c>
      <c r="F44" s="271">
        <v>0</v>
      </c>
      <c r="G44" s="271">
        <v>0</v>
      </c>
      <c r="H44" s="271">
        <v>0</v>
      </c>
      <c r="I44" s="271">
        <v>12335076</v>
      </c>
      <c r="J44" s="271">
        <v>28699604</v>
      </c>
      <c r="K44" s="271">
        <v>0</v>
      </c>
      <c r="L44" s="271">
        <v>55820170</v>
      </c>
      <c r="M44" s="271">
        <v>5333914</v>
      </c>
      <c r="N44" s="272"/>
      <c r="O44" s="271">
        <v>0</v>
      </c>
    </row>
    <row r="45" spans="1:15">
      <c r="A45" s="18" t="s">
        <v>50</v>
      </c>
      <c r="B45" s="271">
        <f t="shared" si="1"/>
        <v>32251297</v>
      </c>
      <c r="C45" s="271">
        <v>0</v>
      </c>
      <c r="D45" s="271">
        <v>4469745</v>
      </c>
      <c r="E45" s="271">
        <v>0</v>
      </c>
      <c r="F45" s="271">
        <v>0</v>
      </c>
      <c r="G45" s="271">
        <v>0</v>
      </c>
      <c r="H45" s="271">
        <v>0</v>
      </c>
      <c r="I45" s="271">
        <v>0</v>
      </c>
      <c r="J45" s="271">
        <v>0</v>
      </c>
      <c r="K45" s="271">
        <v>0</v>
      </c>
      <c r="L45" s="271">
        <v>1390142</v>
      </c>
      <c r="M45" s="271">
        <v>220582</v>
      </c>
      <c r="N45" s="272"/>
      <c r="O45" s="271">
        <v>26170828</v>
      </c>
    </row>
    <row r="46" spans="1:15">
      <c r="A46" s="18" t="s">
        <v>51</v>
      </c>
      <c r="B46" s="271">
        <f t="shared" si="1"/>
        <v>52169583</v>
      </c>
      <c r="C46" s="271">
        <v>490148</v>
      </c>
      <c r="D46" s="271">
        <v>4085268</v>
      </c>
      <c r="E46" s="271">
        <v>0</v>
      </c>
      <c r="F46" s="271">
        <v>0</v>
      </c>
      <c r="G46" s="271">
        <v>0</v>
      </c>
      <c r="H46" s="271">
        <v>0</v>
      </c>
      <c r="I46" s="271">
        <v>0</v>
      </c>
      <c r="J46" s="271">
        <v>0</v>
      </c>
      <c r="K46" s="271">
        <v>0</v>
      </c>
      <c r="L46" s="271">
        <v>2205273</v>
      </c>
      <c r="M46" s="271">
        <v>899076</v>
      </c>
      <c r="N46" s="272"/>
      <c r="O46" s="271">
        <v>44489818</v>
      </c>
    </row>
    <row r="47" spans="1:15">
      <c r="A47" s="18" t="s">
        <v>52</v>
      </c>
      <c r="B47" s="271">
        <f t="shared" si="1"/>
        <v>2256488</v>
      </c>
      <c r="C47" s="271">
        <v>1425549</v>
      </c>
      <c r="D47" s="271">
        <v>0</v>
      </c>
      <c r="E47" s="271">
        <v>65825</v>
      </c>
      <c r="F47" s="271">
        <v>0</v>
      </c>
      <c r="G47" s="271">
        <v>0</v>
      </c>
      <c r="H47" s="271">
        <v>0</v>
      </c>
      <c r="I47" s="271">
        <v>0</v>
      </c>
      <c r="J47" s="271">
        <v>0</v>
      </c>
      <c r="K47" s="271">
        <v>0</v>
      </c>
      <c r="L47" s="271">
        <v>765114</v>
      </c>
      <c r="M47" s="271">
        <v>0</v>
      </c>
      <c r="N47" s="272"/>
      <c r="O47" s="271">
        <v>0</v>
      </c>
    </row>
    <row r="48" spans="1:15">
      <c r="A48" s="18" t="s">
        <v>53</v>
      </c>
      <c r="B48" s="271">
        <f t="shared" si="1"/>
        <v>109074379</v>
      </c>
      <c r="C48" s="271">
        <v>15786168</v>
      </c>
      <c r="D48" s="271">
        <v>4136340</v>
      </c>
      <c r="E48" s="271">
        <v>0</v>
      </c>
      <c r="F48" s="271">
        <v>0</v>
      </c>
      <c r="G48" s="271">
        <v>0</v>
      </c>
      <c r="H48" s="271">
        <v>0</v>
      </c>
      <c r="I48" s="271">
        <v>0</v>
      </c>
      <c r="J48" s="271">
        <v>0</v>
      </c>
      <c r="K48" s="271">
        <v>0</v>
      </c>
      <c r="L48" s="271">
        <v>18598565</v>
      </c>
      <c r="M48" s="271">
        <v>1689650</v>
      </c>
      <c r="N48" s="272"/>
      <c r="O48" s="271">
        <v>68863656</v>
      </c>
    </row>
    <row r="49" spans="1:15">
      <c r="A49" s="18" t="s">
        <v>54</v>
      </c>
      <c r="B49" s="271">
        <f t="shared" si="1"/>
        <v>375171479</v>
      </c>
      <c r="C49" s="271">
        <v>7597325</v>
      </c>
      <c r="D49" s="271">
        <v>26859178</v>
      </c>
      <c r="E49" s="271">
        <v>536916</v>
      </c>
      <c r="F49" s="271">
        <v>0</v>
      </c>
      <c r="G49" s="271">
        <v>0</v>
      </c>
      <c r="H49" s="271">
        <v>0</v>
      </c>
      <c r="I49" s="271">
        <v>101309</v>
      </c>
      <c r="J49" s="271">
        <v>0</v>
      </c>
      <c r="K49" s="271">
        <v>0</v>
      </c>
      <c r="L49" s="271">
        <v>1387715</v>
      </c>
      <c r="M49" s="271">
        <v>70001</v>
      </c>
      <c r="N49" s="272"/>
      <c r="O49" s="271">
        <v>338619035</v>
      </c>
    </row>
    <row r="50" spans="1:15">
      <c r="A50" s="18" t="s">
        <v>55</v>
      </c>
      <c r="B50" s="271">
        <f t="shared" si="1"/>
        <v>21897798</v>
      </c>
      <c r="C50" s="271">
        <v>0</v>
      </c>
      <c r="D50" s="271">
        <v>4474924</v>
      </c>
      <c r="E50" s="271">
        <v>0</v>
      </c>
      <c r="F50" s="271">
        <v>0</v>
      </c>
      <c r="G50" s="271">
        <v>0</v>
      </c>
      <c r="H50" s="271">
        <v>0</v>
      </c>
      <c r="I50" s="271">
        <v>0</v>
      </c>
      <c r="J50" s="271">
        <v>0</v>
      </c>
      <c r="K50" s="271">
        <v>1827595</v>
      </c>
      <c r="L50" s="271">
        <v>0</v>
      </c>
      <c r="M50" s="271">
        <v>0</v>
      </c>
      <c r="N50" s="272"/>
      <c r="O50" s="271">
        <v>15595279</v>
      </c>
    </row>
    <row r="51" spans="1:15">
      <c r="A51" s="18" t="s">
        <v>56</v>
      </c>
      <c r="B51" s="271">
        <f t="shared" si="1"/>
        <v>4359220</v>
      </c>
      <c r="C51" s="271">
        <v>194793</v>
      </c>
      <c r="D51" s="271">
        <v>437357</v>
      </c>
      <c r="E51" s="271">
        <v>0</v>
      </c>
      <c r="F51" s="271">
        <v>0</v>
      </c>
      <c r="G51" s="271">
        <v>0</v>
      </c>
      <c r="H51" s="271">
        <v>0</v>
      </c>
      <c r="I51" s="271">
        <v>2260854</v>
      </c>
      <c r="J51" s="271">
        <v>0</v>
      </c>
      <c r="K51" s="271">
        <v>0</v>
      </c>
      <c r="L51" s="271">
        <v>1357418</v>
      </c>
      <c r="M51" s="271">
        <v>108798</v>
      </c>
      <c r="N51" s="272"/>
      <c r="O51" s="271">
        <v>0</v>
      </c>
    </row>
    <row r="52" spans="1:15">
      <c r="A52" s="18" t="s">
        <v>57</v>
      </c>
      <c r="B52" s="271">
        <f t="shared" si="1"/>
        <v>98737529</v>
      </c>
      <c r="C52" s="271">
        <v>33629317</v>
      </c>
      <c r="D52" s="271">
        <v>21328762</v>
      </c>
      <c r="E52" s="271">
        <v>4197068</v>
      </c>
      <c r="F52" s="271">
        <v>0</v>
      </c>
      <c r="G52" s="271">
        <v>0</v>
      </c>
      <c r="H52" s="271">
        <v>0</v>
      </c>
      <c r="I52" s="271">
        <v>6872</v>
      </c>
      <c r="J52" s="271">
        <v>0</v>
      </c>
      <c r="K52" s="271">
        <v>13476142</v>
      </c>
      <c r="L52" s="271">
        <v>12173175</v>
      </c>
      <c r="M52" s="271">
        <v>955101</v>
      </c>
      <c r="N52" s="272"/>
      <c r="O52" s="271">
        <v>12971092</v>
      </c>
    </row>
    <row r="53" spans="1:15">
      <c r="A53" s="18" t="s">
        <v>58</v>
      </c>
      <c r="B53" s="271">
        <f t="shared" si="1"/>
        <v>611778542</v>
      </c>
      <c r="C53" s="271">
        <v>101911297</v>
      </c>
      <c r="D53" s="271">
        <v>48955361</v>
      </c>
      <c r="E53" s="271">
        <v>0</v>
      </c>
      <c r="F53" s="271">
        <v>0</v>
      </c>
      <c r="G53" s="271">
        <v>0</v>
      </c>
      <c r="H53" s="271">
        <v>0</v>
      </c>
      <c r="I53" s="271">
        <v>37761753</v>
      </c>
      <c r="J53" s="271">
        <v>150933761</v>
      </c>
      <c r="K53" s="271">
        <v>876699</v>
      </c>
      <c r="L53" s="271">
        <v>18879982</v>
      </c>
      <c r="M53" s="271">
        <v>3743229</v>
      </c>
      <c r="N53" s="272"/>
      <c r="O53" s="271">
        <v>248716460</v>
      </c>
    </row>
    <row r="54" spans="1:15">
      <c r="A54" s="18" t="s">
        <v>59</v>
      </c>
      <c r="B54" s="271">
        <f t="shared" si="1"/>
        <v>5166966</v>
      </c>
      <c r="C54" s="271">
        <v>0</v>
      </c>
      <c r="D54" s="271">
        <v>0</v>
      </c>
      <c r="E54" s="271">
        <v>0</v>
      </c>
      <c r="F54" s="271">
        <v>0</v>
      </c>
      <c r="G54" s="271">
        <v>0</v>
      </c>
      <c r="H54" s="271">
        <v>0</v>
      </c>
      <c r="I54" s="271">
        <v>0</v>
      </c>
      <c r="J54" s="271">
        <v>0</v>
      </c>
      <c r="K54" s="271">
        <v>0</v>
      </c>
      <c r="L54" s="271">
        <v>5166966</v>
      </c>
      <c r="M54" s="271">
        <v>0</v>
      </c>
      <c r="N54" s="272"/>
      <c r="O54" s="271">
        <v>0</v>
      </c>
    </row>
    <row r="55" spans="1:15">
      <c r="A55" s="18" t="s">
        <v>60</v>
      </c>
      <c r="B55" s="271">
        <f t="shared" si="1"/>
        <v>186301818</v>
      </c>
      <c r="C55" s="271">
        <v>36645476</v>
      </c>
      <c r="D55" s="271">
        <v>0</v>
      </c>
      <c r="E55" s="271">
        <v>3595565</v>
      </c>
      <c r="F55" s="271">
        <v>0</v>
      </c>
      <c r="G55" s="271">
        <v>0</v>
      </c>
      <c r="H55" s="271">
        <v>0</v>
      </c>
      <c r="I55" s="271">
        <v>42439337</v>
      </c>
      <c r="J55" s="271">
        <v>1190872</v>
      </c>
      <c r="K55" s="271">
        <v>8185924</v>
      </c>
      <c r="L55" s="271">
        <v>8184730</v>
      </c>
      <c r="M55" s="271">
        <v>0</v>
      </c>
      <c r="N55" s="272"/>
      <c r="O55" s="271">
        <v>86059914</v>
      </c>
    </row>
    <row r="56" spans="1:15">
      <c r="A56" s="18" t="s">
        <v>61</v>
      </c>
      <c r="B56" s="271">
        <f t="shared" si="1"/>
        <v>1933479</v>
      </c>
      <c r="C56" s="271">
        <v>13</v>
      </c>
      <c r="D56" s="271">
        <v>0</v>
      </c>
      <c r="E56" s="271">
        <v>0</v>
      </c>
      <c r="F56" s="271">
        <v>0</v>
      </c>
      <c r="G56" s="271">
        <v>0</v>
      </c>
      <c r="H56" s="271">
        <v>0</v>
      </c>
      <c r="I56" s="271">
        <v>0</v>
      </c>
      <c r="J56" s="271">
        <v>0</v>
      </c>
      <c r="K56" s="271">
        <v>0</v>
      </c>
      <c r="L56" s="271">
        <v>1806396</v>
      </c>
      <c r="M56" s="271">
        <v>127070</v>
      </c>
      <c r="N56" s="272"/>
      <c r="O56" s="271">
        <v>0</v>
      </c>
    </row>
  </sheetData>
  <mergeCells count="2">
    <mergeCell ref="A1:O1"/>
    <mergeCell ref="A2:A4"/>
  </mergeCells>
  <pageMargins left="0.7" right="0.7" top="0.75" bottom="0.75" header="0.3" footer="0.3"/>
  <pageSetup scale="53" orientation="landscape" r:id="rId1"/>
</worksheet>
</file>

<file path=xl/worksheets/sheet89.xml><?xml version="1.0" encoding="utf-8"?>
<worksheet xmlns="http://schemas.openxmlformats.org/spreadsheetml/2006/main" xmlns:r="http://schemas.openxmlformats.org/officeDocument/2006/relationships">
  <sheetPr>
    <pageSetUpPr fitToPage="1"/>
  </sheetPr>
  <dimension ref="A1:H55"/>
  <sheetViews>
    <sheetView workbookViewId="0">
      <selection activeCell="F35" sqref="F35"/>
    </sheetView>
  </sheetViews>
  <sheetFormatPr defaultRowHeight="15"/>
  <cols>
    <col min="1" max="1" width="21.85546875" customWidth="1"/>
    <col min="2" max="2" width="13.42578125" customWidth="1"/>
    <col min="3" max="3" width="13.5703125" customWidth="1"/>
    <col min="4" max="4" width="13.7109375" customWidth="1"/>
    <col min="5" max="5" width="13.42578125" customWidth="1"/>
    <col min="6" max="6" width="12.85546875" customWidth="1"/>
    <col min="7" max="7" width="13.42578125" customWidth="1"/>
    <col min="8" max="8" width="13" customWidth="1"/>
  </cols>
  <sheetData>
    <row r="1" spans="1:8">
      <c r="A1" s="552" t="s">
        <v>183</v>
      </c>
      <c r="B1" s="549"/>
      <c r="C1" s="549"/>
      <c r="D1" s="549"/>
      <c r="E1" s="549"/>
      <c r="F1" s="549"/>
      <c r="G1" s="549"/>
      <c r="H1" s="550"/>
    </row>
    <row r="2" spans="1:8">
      <c r="A2" s="598" t="s">
        <v>10</v>
      </c>
      <c r="B2" s="599" t="s">
        <v>66</v>
      </c>
      <c r="C2" s="600"/>
      <c r="D2" s="600"/>
      <c r="E2" s="601"/>
      <c r="F2" s="602" t="s">
        <v>64</v>
      </c>
      <c r="G2" s="602"/>
      <c r="H2" s="603"/>
    </row>
    <row r="3" spans="1:8" ht="27">
      <c r="A3" s="551"/>
      <c r="B3" s="166" t="s">
        <v>83</v>
      </c>
      <c r="C3" s="166" t="s">
        <v>71</v>
      </c>
      <c r="D3" s="166" t="s">
        <v>72</v>
      </c>
      <c r="E3" s="35" t="s">
        <v>73</v>
      </c>
      <c r="F3" s="34" t="s">
        <v>124</v>
      </c>
      <c r="G3" s="166" t="s">
        <v>70</v>
      </c>
      <c r="H3" s="166" t="s">
        <v>69</v>
      </c>
    </row>
    <row r="4" spans="1:8">
      <c r="A4" s="18" t="s">
        <v>77</v>
      </c>
      <c r="B4" s="273">
        <f>SUM(B5:B55)</f>
        <v>521928890</v>
      </c>
      <c r="C4" s="273">
        <f t="shared" ref="C4:H4" si="0">SUM(C5:C55)</f>
        <v>7982589</v>
      </c>
      <c r="D4" s="273">
        <f t="shared" si="0"/>
        <v>141045127</v>
      </c>
      <c r="E4" s="274">
        <f t="shared" si="0"/>
        <v>372901174</v>
      </c>
      <c r="F4" s="275">
        <f t="shared" si="0"/>
        <v>25477234</v>
      </c>
      <c r="G4" s="273">
        <f t="shared" si="0"/>
        <v>162370</v>
      </c>
      <c r="H4" s="273">
        <f t="shared" si="0"/>
        <v>25314864</v>
      </c>
    </row>
    <row r="5" spans="1:8">
      <c r="A5" s="18" t="s">
        <v>11</v>
      </c>
      <c r="B5" s="271">
        <f>SUM(C5:E5)</f>
        <v>9600521</v>
      </c>
      <c r="C5" s="271">
        <v>0</v>
      </c>
      <c r="D5" s="271">
        <v>0</v>
      </c>
      <c r="E5" s="276">
        <v>9600521</v>
      </c>
      <c r="F5" s="277">
        <f>SUM(G5:H5)</f>
        <v>0</v>
      </c>
      <c r="G5" s="271">
        <v>0</v>
      </c>
      <c r="H5" s="271">
        <v>0</v>
      </c>
    </row>
    <row r="6" spans="1:8">
      <c r="A6" s="18" t="s">
        <v>12</v>
      </c>
      <c r="B6" s="271">
        <f t="shared" ref="B6:B55" si="1">SUM(C6:E6)</f>
        <v>2044561</v>
      </c>
      <c r="C6" s="271">
        <v>0</v>
      </c>
      <c r="D6" s="271">
        <v>0</v>
      </c>
      <c r="E6" s="276">
        <v>2044561</v>
      </c>
      <c r="F6" s="277">
        <f t="shared" ref="F6:F55" si="2">SUM(G6:H6)</f>
        <v>0</v>
      </c>
      <c r="G6" s="271">
        <v>0</v>
      </c>
      <c r="H6" s="271">
        <v>0</v>
      </c>
    </row>
    <row r="7" spans="1:8">
      <c r="A7" s="18" t="s">
        <v>13</v>
      </c>
      <c r="B7" s="271">
        <f t="shared" si="1"/>
        <v>1110900</v>
      </c>
      <c r="C7" s="271">
        <v>0</v>
      </c>
      <c r="D7" s="271">
        <v>0</v>
      </c>
      <c r="E7" s="276">
        <v>1110900</v>
      </c>
      <c r="F7" s="277">
        <f t="shared" si="2"/>
        <v>0</v>
      </c>
      <c r="G7" s="271">
        <v>0</v>
      </c>
      <c r="H7" s="271">
        <v>0</v>
      </c>
    </row>
    <row r="8" spans="1:8">
      <c r="A8" s="18" t="s">
        <v>14</v>
      </c>
      <c r="B8" s="271">
        <f t="shared" si="1"/>
        <v>57600</v>
      </c>
      <c r="C8" s="271">
        <v>0</v>
      </c>
      <c r="D8" s="271">
        <v>0</v>
      </c>
      <c r="E8" s="276">
        <v>57600</v>
      </c>
      <c r="F8" s="277">
        <f t="shared" si="2"/>
        <v>651400</v>
      </c>
      <c r="G8" s="271">
        <v>0</v>
      </c>
      <c r="H8" s="271">
        <v>651400</v>
      </c>
    </row>
    <row r="9" spans="1:8">
      <c r="A9" s="18" t="s">
        <v>15</v>
      </c>
      <c r="B9" s="271">
        <f t="shared" si="1"/>
        <v>5969180</v>
      </c>
      <c r="C9" s="271">
        <v>21576</v>
      </c>
      <c r="D9" s="271">
        <v>2063039</v>
      </c>
      <c r="E9" s="276">
        <v>3884565</v>
      </c>
      <c r="F9" s="277">
        <f t="shared" si="2"/>
        <v>6117295</v>
      </c>
      <c r="G9" s="271">
        <v>0</v>
      </c>
      <c r="H9" s="271">
        <v>6117295</v>
      </c>
    </row>
    <row r="10" spans="1:8">
      <c r="A10" s="18" t="s">
        <v>16</v>
      </c>
      <c r="B10" s="271">
        <f t="shared" si="1"/>
        <v>114885</v>
      </c>
      <c r="C10" s="278">
        <v>6300</v>
      </c>
      <c r="D10" s="271">
        <v>102295</v>
      </c>
      <c r="E10" s="276">
        <v>6290</v>
      </c>
      <c r="F10" s="277">
        <f t="shared" si="2"/>
        <v>73598</v>
      </c>
      <c r="G10" s="271">
        <v>0</v>
      </c>
      <c r="H10" s="271">
        <v>73598</v>
      </c>
    </row>
    <row r="11" spans="1:8">
      <c r="A11" s="18" t="s">
        <v>17</v>
      </c>
      <c r="B11" s="271">
        <f t="shared" si="1"/>
        <v>16695496</v>
      </c>
      <c r="C11" s="271">
        <v>0</v>
      </c>
      <c r="D11" s="271">
        <v>0</v>
      </c>
      <c r="E11" s="276">
        <v>16695496</v>
      </c>
      <c r="F11" s="277">
        <f t="shared" si="2"/>
        <v>0</v>
      </c>
      <c r="G11" s="271">
        <v>0</v>
      </c>
      <c r="H11" s="271">
        <v>0</v>
      </c>
    </row>
    <row r="12" spans="1:8">
      <c r="A12" s="18" t="s">
        <v>18</v>
      </c>
      <c r="B12" s="271">
        <f t="shared" si="1"/>
        <v>1171433</v>
      </c>
      <c r="C12" s="271">
        <v>0</v>
      </c>
      <c r="D12" s="271">
        <v>0</v>
      </c>
      <c r="E12" s="276">
        <v>1171433</v>
      </c>
      <c r="F12" s="277">
        <f t="shared" si="2"/>
        <v>0</v>
      </c>
      <c r="G12" s="271">
        <v>0</v>
      </c>
      <c r="H12" s="271">
        <v>0</v>
      </c>
    </row>
    <row r="13" spans="1:8">
      <c r="A13" s="18" t="s">
        <v>19</v>
      </c>
      <c r="B13" s="271">
        <f t="shared" si="1"/>
        <v>6434234</v>
      </c>
      <c r="C13" s="271">
        <v>91918</v>
      </c>
      <c r="D13" s="271">
        <v>500000</v>
      </c>
      <c r="E13" s="276">
        <v>5842316</v>
      </c>
      <c r="F13" s="277">
        <f t="shared" si="2"/>
        <v>0</v>
      </c>
      <c r="G13" s="271">
        <v>0</v>
      </c>
      <c r="H13" s="271">
        <v>0</v>
      </c>
    </row>
    <row r="14" spans="1:8">
      <c r="A14" s="18" t="s">
        <v>20</v>
      </c>
      <c r="B14" s="271">
        <f t="shared" si="1"/>
        <v>0</v>
      </c>
      <c r="C14" s="271">
        <v>0</v>
      </c>
      <c r="D14" s="271">
        <v>0</v>
      </c>
      <c r="E14" s="276">
        <v>0</v>
      </c>
      <c r="F14" s="277">
        <f t="shared" si="2"/>
        <v>0</v>
      </c>
      <c r="G14" s="271">
        <v>0</v>
      </c>
      <c r="H14" s="271">
        <v>0</v>
      </c>
    </row>
    <row r="15" spans="1:8">
      <c r="A15" s="18" t="s">
        <v>21</v>
      </c>
      <c r="B15" s="271">
        <f t="shared" si="1"/>
        <v>1043266</v>
      </c>
      <c r="C15" s="271">
        <v>0</v>
      </c>
      <c r="D15" s="271">
        <v>1041789</v>
      </c>
      <c r="E15" s="276">
        <v>1477</v>
      </c>
      <c r="F15" s="277">
        <f t="shared" si="2"/>
        <v>1256129</v>
      </c>
      <c r="G15" s="271">
        <v>0</v>
      </c>
      <c r="H15" s="271">
        <v>1256129</v>
      </c>
    </row>
    <row r="16" spans="1:8">
      <c r="A16" s="18" t="s">
        <v>22</v>
      </c>
      <c r="B16" s="271">
        <f t="shared" si="1"/>
        <v>89893424</v>
      </c>
      <c r="C16" s="271">
        <v>2642764</v>
      </c>
      <c r="D16" s="271">
        <v>35614168</v>
      </c>
      <c r="E16" s="276">
        <v>51636492</v>
      </c>
      <c r="F16" s="277">
        <f t="shared" si="2"/>
        <v>689520</v>
      </c>
      <c r="G16" s="271">
        <v>0</v>
      </c>
      <c r="H16" s="271">
        <v>689520</v>
      </c>
    </row>
    <row r="17" spans="1:8">
      <c r="A17" s="18" t="s">
        <v>23</v>
      </c>
      <c r="B17" s="271">
        <f t="shared" si="1"/>
        <v>1544682</v>
      </c>
      <c r="C17" s="271">
        <v>0</v>
      </c>
      <c r="D17" s="271">
        <v>0</v>
      </c>
      <c r="E17" s="276">
        <v>1544682</v>
      </c>
      <c r="F17" s="277">
        <f t="shared" si="2"/>
        <v>153813</v>
      </c>
      <c r="G17" s="271">
        <v>153813</v>
      </c>
      <c r="H17" s="271">
        <v>0</v>
      </c>
    </row>
    <row r="18" spans="1:8">
      <c r="A18" s="18" t="s">
        <v>24</v>
      </c>
      <c r="B18" s="271">
        <f t="shared" si="1"/>
        <v>6066682</v>
      </c>
      <c r="C18" s="271">
        <v>0</v>
      </c>
      <c r="D18" s="271">
        <v>4452769</v>
      </c>
      <c r="E18" s="276">
        <v>1613913</v>
      </c>
      <c r="F18" s="277">
        <f t="shared" si="2"/>
        <v>21715</v>
      </c>
      <c r="G18" s="271">
        <v>0</v>
      </c>
      <c r="H18" s="271">
        <v>21715</v>
      </c>
    </row>
    <row r="19" spans="1:8">
      <c r="A19" s="18" t="s">
        <v>25</v>
      </c>
      <c r="B19" s="271">
        <f t="shared" si="1"/>
        <v>0</v>
      </c>
      <c r="C19" s="271">
        <v>0</v>
      </c>
      <c r="D19" s="271">
        <v>0</v>
      </c>
      <c r="E19" s="276">
        <v>0</v>
      </c>
      <c r="F19" s="277">
        <f t="shared" si="2"/>
        <v>0</v>
      </c>
      <c r="G19" s="271">
        <v>0</v>
      </c>
      <c r="H19" s="271">
        <v>0</v>
      </c>
    </row>
    <row r="20" spans="1:8">
      <c r="A20" s="18" t="s">
        <v>26</v>
      </c>
      <c r="B20" s="271">
        <f t="shared" si="1"/>
        <v>5359151</v>
      </c>
      <c r="C20" s="271">
        <v>0</v>
      </c>
      <c r="D20" s="271">
        <v>0</v>
      </c>
      <c r="E20" s="276">
        <v>5359151</v>
      </c>
      <c r="F20" s="277">
        <f t="shared" si="2"/>
        <v>0</v>
      </c>
      <c r="G20" s="271">
        <v>0</v>
      </c>
      <c r="H20" s="271">
        <v>0</v>
      </c>
    </row>
    <row r="21" spans="1:8">
      <c r="A21" s="18" t="s">
        <v>27</v>
      </c>
      <c r="B21" s="271">
        <f t="shared" si="1"/>
        <v>0</v>
      </c>
      <c r="C21" s="271">
        <v>0</v>
      </c>
      <c r="D21" s="271">
        <v>0</v>
      </c>
      <c r="E21" s="276">
        <v>0</v>
      </c>
      <c r="F21" s="277">
        <f t="shared" si="2"/>
        <v>0</v>
      </c>
      <c r="G21" s="271">
        <v>0</v>
      </c>
      <c r="H21" s="271">
        <v>0</v>
      </c>
    </row>
    <row r="22" spans="1:8">
      <c r="A22" s="18" t="s">
        <v>28</v>
      </c>
      <c r="B22" s="271">
        <f t="shared" si="1"/>
        <v>10044658</v>
      </c>
      <c r="C22" s="271">
        <v>1064359</v>
      </c>
      <c r="D22" s="271">
        <v>0</v>
      </c>
      <c r="E22" s="276">
        <v>8980299</v>
      </c>
      <c r="F22" s="277">
        <f t="shared" si="2"/>
        <v>898600</v>
      </c>
      <c r="G22" s="271">
        <v>0</v>
      </c>
      <c r="H22" s="271">
        <v>898600</v>
      </c>
    </row>
    <row r="23" spans="1:8">
      <c r="A23" s="18" t="s">
        <v>29</v>
      </c>
      <c r="B23" s="271">
        <f t="shared" si="1"/>
        <v>0</v>
      </c>
      <c r="C23" s="271">
        <v>0</v>
      </c>
      <c r="D23" s="271">
        <v>0</v>
      </c>
      <c r="E23" s="276">
        <v>0</v>
      </c>
      <c r="F23" s="277">
        <f t="shared" si="2"/>
        <v>0</v>
      </c>
      <c r="G23" s="271">
        <v>0</v>
      </c>
      <c r="H23" s="271">
        <v>0</v>
      </c>
    </row>
    <row r="24" spans="1:8">
      <c r="A24" s="18" t="s">
        <v>30</v>
      </c>
      <c r="B24" s="271">
        <f t="shared" si="1"/>
        <v>0</v>
      </c>
      <c r="C24" s="271">
        <v>0</v>
      </c>
      <c r="D24" s="271">
        <v>0</v>
      </c>
      <c r="E24" s="276">
        <v>0</v>
      </c>
      <c r="F24" s="277">
        <f t="shared" si="2"/>
        <v>0</v>
      </c>
      <c r="G24" s="271">
        <v>0</v>
      </c>
      <c r="H24" s="271">
        <v>0</v>
      </c>
    </row>
    <row r="25" spans="1:8">
      <c r="A25" s="18" t="s">
        <v>31</v>
      </c>
      <c r="B25" s="271">
        <f t="shared" si="1"/>
        <v>1200000</v>
      </c>
      <c r="C25" s="271">
        <v>1200000</v>
      </c>
      <c r="D25" s="271">
        <v>0</v>
      </c>
      <c r="E25" s="276">
        <v>0</v>
      </c>
      <c r="F25" s="277">
        <f t="shared" si="2"/>
        <v>0</v>
      </c>
      <c r="G25" s="271">
        <v>0</v>
      </c>
      <c r="H25" s="271">
        <v>0</v>
      </c>
    </row>
    <row r="26" spans="1:8">
      <c r="A26" s="18" t="s">
        <v>32</v>
      </c>
      <c r="B26" s="271">
        <f t="shared" si="1"/>
        <v>6658504</v>
      </c>
      <c r="C26" s="271">
        <v>1786578</v>
      </c>
      <c r="D26" s="271">
        <v>4756149</v>
      </c>
      <c r="E26" s="276">
        <v>115777</v>
      </c>
      <c r="F26" s="277">
        <f t="shared" si="2"/>
        <v>0</v>
      </c>
      <c r="G26" s="271">
        <v>0</v>
      </c>
      <c r="H26" s="271">
        <v>0</v>
      </c>
    </row>
    <row r="27" spans="1:8">
      <c r="A27" s="18" t="s">
        <v>33</v>
      </c>
      <c r="B27" s="271">
        <f t="shared" si="1"/>
        <v>15510054</v>
      </c>
      <c r="C27" s="271">
        <v>36189</v>
      </c>
      <c r="D27" s="271">
        <v>390779</v>
      </c>
      <c r="E27" s="276">
        <v>15083086</v>
      </c>
      <c r="F27" s="277">
        <f t="shared" si="2"/>
        <v>1203792</v>
      </c>
      <c r="G27" s="271">
        <v>0</v>
      </c>
      <c r="H27" s="271">
        <v>1203792</v>
      </c>
    </row>
    <row r="28" spans="1:8">
      <c r="A28" s="18" t="s">
        <v>34</v>
      </c>
      <c r="B28" s="271">
        <f t="shared" si="1"/>
        <v>2851649</v>
      </c>
      <c r="C28" s="271">
        <v>0</v>
      </c>
      <c r="D28" s="271">
        <v>0</v>
      </c>
      <c r="E28" s="276">
        <v>2851649</v>
      </c>
      <c r="F28" s="277">
        <f t="shared" si="2"/>
        <v>0</v>
      </c>
      <c r="G28" s="271">
        <v>0</v>
      </c>
      <c r="H28" s="271">
        <v>0</v>
      </c>
    </row>
    <row r="29" spans="1:8">
      <c r="A29" s="18" t="s">
        <v>35</v>
      </c>
      <c r="B29" s="271">
        <f t="shared" si="1"/>
        <v>10662104</v>
      </c>
      <c r="C29" s="271">
        <v>0</v>
      </c>
      <c r="D29" s="271">
        <v>3832200</v>
      </c>
      <c r="E29" s="276">
        <v>6829904</v>
      </c>
      <c r="F29" s="277">
        <f t="shared" si="2"/>
        <v>680476</v>
      </c>
      <c r="G29" s="271">
        <v>0</v>
      </c>
      <c r="H29" s="271">
        <v>680476</v>
      </c>
    </row>
    <row r="30" spans="1:8">
      <c r="A30" s="18" t="s">
        <v>36</v>
      </c>
      <c r="B30" s="271">
        <f t="shared" si="1"/>
        <v>17193801</v>
      </c>
      <c r="C30" s="271">
        <v>0</v>
      </c>
      <c r="D30" s="271">
        <v>0</v>
      </c>
      <c r="E30" s="276">
        <v>17193801</v>
      </c>
      <c r="F30" s="277">
        <f t="shared" si="2"/>
        <v>0</v>
      </c>
      <c r="G30" s="271">
        <v>0</v>
      </c>
      <c r="H30" s="271">
        <v>0</v>
      </c>
    </row>
    <row r="31" spans="1:8">
      <c r="A31" s="18" t="s">
        <v>37</v>
      </c>
      <c r="B31" s="271">
        <f t="shared" si="1"/>
        <v>8408062</v>
      </c>
      <c r="C31" s="271">
        <v>0</v>
      </c>
      <c r="D31" s="271">
        <v>7152223</v>
      </c>
      <c r="E31" s="276">
        <v>1255839</v>
      </c>
      <c r="F31" s="277">
        <f t="shared" si="2"/>
        <v>0</v>
      </c>
      <c r="G31" s="271">
        <v>0</v>
      </c>
      <c r="H31" s="271">
        <v>0</v>
      </c>
    </row>
    <row r="32" spans="1:8">
      <c r="A32" s="18" t="s">
        <v>38</v>
      </c>
      <c r="B32" s="271">
        <f t="shared" si="1"/>
        <v>1571304</v>
      </c>
      <c r="C32" s="271">
        <v>0</v>
      </c>
      <c r="D32" s="271">
        <v>0</v>
      </c>
      <c r="E32" s="276">
        <v>1571304</v>
      </c>
      <c r="F32" s="277">
        <f t="shared" si="2"/>
        <v>0</v>
      </c>
      <c r="G32" s="271">
        <v>0</v>
      </c>
      <c r="H32" s="271">
        <v>0</v>
      </c>
    </row>
    <row r="33" spans="1:8">
      <c r="A33" s="18" t="s">
        <v>39</v>
      </c>
      <c r="B33" s="271">
        <f t="shared" si="1"/>
        <v>1493916</v>
      </c>
      <c r="C33" s="271">
        <v>0</v>
      </c>
      <c r="D33" s="271">
        <v>0</v>
      </c>
      <c r="E33" s="276">
        <v>1493916</v>
      </c>
      <c r="F33" s="277">
        <f t="shared" si="2"/>
        <v>0</v>
      </c>
      <c r="G33" s="271">
        <v>0</v>
      </c>
      <c r="H33" s="271">
        <v>0</v>
      </c>
    </row>
    <row r="34" spans="1:8">
      <c r="A34" s="18" t="s">
        <v>40</v>
      </c>
      <c r="B34" s="271">
        <f t="shared" si="1"/>
        <v>1339696</v>
      </c>
      <c r="C34" s="271">
        <v>0</v>
      </c>
      <c r="D34" s="271">
        <v>70634</v>
      </c>
      <c r="E34" s="276">
        <v>1269062</v>
      </c>
      <c r="F34" s="277">
        <f t="shared" si="2"/>
        <v>284753</v>
      </c>
      <c r="G34" s="271">
        <v>0</v>
      </c>
      <c r="H34" s="271">
        <v>284753</v>
      </c>
    </row>
    <row r="35" spans="1:8">
      <c r="A35" s="18" t="s">
        <v>41</v>
      </c>
      <c r="B35" s="271">
        <f t="shared" si="1"/>
        <v>30495282</v>
      </c>
      <c r="C35" s="271">
        <v>193639</v>
      </c>
      <c r="D35" s="271">
        <v>6058613</v>
      </c>
      <c r="E35" s="276">
        <v>24243030</v>
      </c>
      <c r="F35" s="277">
        <f t="shared" si="2"/>
        <v>0</v>
      </c>
      <c r="G35" s="271">
        <v>0</v>
      </c>
      <c r="H35" s="271">
        <v>0</v>
      </c>
    </row>
    <row r="36" spans="1:8">
      <c r="A36" s="18" t="s">
        <v>42</v>
      </c>
      <c r="B36" s="271">
        <f t="shared" si="1"/>
        <v>0</v>
      </c>
      <c r="C36" s="271">
        <v>0</v>
      </c>
      <c r="D36" s="271">
        <v>0</v>
      </c>
      <c r="E36" s="276">
        <v>0</v>
      </c>
      <c r="F36" s="277">
        <f t="shared" si="2"/>
        <v>0</v>
      </c>
      <c r="G36" s="271">
        <v>0</v>
      </c>
      <c r="H36" s="271">
        <v>0</v>
      </c>
    </row>
    <row r="37" spans="1:8">
      <c r="A37" s="18" t="s">
        <v>43</v>
      </c>
      <c r="B37" s="271">
        <f t="shared" si="1"/>
        <v>12686815</v>
      </c>
      <c r="C37" s="271">
        <v>23751</v>
      </c>
      <c r="D37" s="271">
        <v>38751</v>
      </c>
      <c r="E37" s="276">
        <v>12624313</v>
      </c>
      <c r="F37" s="277">
        <f t="shared" si="2"/>
        <v>305154</v>
      </c>
      <c r="G37" s="271">
        <v>0</v>
      </c>
      <c r="H37" s="271">
        <v>305154</v>
      </c>
    </row>
    <row r="38" spans="1:8">
      <c r="A38" s="18" t="s">
        <v>44</v>
      </c>
      <c r="B38" s="271">
        <f t="shared" si="1"/>
        <v>41811318</v>
      </c>
      <c r="C38" s="271">
        <v>17397</v>
      </c>
      <c r="D38" s="271">
        <v>1565526</v>
      </c>
      <c r="E38" s="276">
        <v>40228395</v>
      </c>
      <c r="F38" s="277">
        <f t="shared" si="2"/>
        <v>4001446</v>
      </c>
      <c r="G38" s="271">
        <v>0</v>
      </c>
      <c r="H38" s="271">
        <v>4001446</v>
      </c>
    </row>
    <row r="39" spans="1:8">
      <c r="A39" s="18" t="s">
        <v>45</v>
      </c>
      <c r="B39" s="271">
        <f t="shared" si="1"/>
        <v>1200000</v>
      </c>
      <c r="C39" s="271">
        <v>0</v>
      </c>
      <c r="D39" s="271">
        <v>0</v>
      </c>
      <c r="E39" s="276">
        <v>1200000</v>
      </c>
      <c r="F39" s="277">
        <f t="shared" si="2"/>
        <v>0</v>
      </c>
      <c r="G39" s="271">
        <v>0</v>
      </c>
      <c r="H39" s="271">
        <v>0</v>
      </c>
    </row>
    <row r="40" spans="1:8">
      <c r="A40" s="18" t="s">
        <v>46</v>
      </c>
      <c r="B40" s="271">
        <f t="shared" si="1"/>
        <v>0</v>
      </c>
      <c r="C40" s="271">
        <v>0</v>
      </c>
      <c r="D40" s="271">
        <v>0</v>
      </c>
      <c r="E40" s="276">
        <v>0</v>
      </c>
      <c r="F40" s="277">
        <f t="shared" si="2"/>
        <v>0</v>
      </c>
      <c r="G40" s="271">
        <v>0</v>
      </c>
      <c r="H40" s="271">
        <v>0</v>
      </c>
    </row>
    <row r="41" spans="1:8">
      <c r="A41" s="18" t="s">
        <v>47</v>
      </c>
      <c r="B41" s="271">
        <f t="shared" si="1"/>
        <v>0</v>
      </c>
      <c r="C41" s="271">
        <v>0</v>
      </c>
      <c r="D41" s="271">
        <v>0</v>
      </c>
      <c r="E41" s="276">
        <v>0</v>
      </c>
      <c r="F41" s="277">
        <f t="shared" si="2"/>
        <v>0</v>
      </c>
      <c r="G41" s="271">
        <v>0</v>
      </c>
      <c r="H41" s="271">
        <v>0</v>
      </c>
    </row>
    <row r="42" spans="1:8">
      <c r="A42" s="18" t="s">
        <v>48</v>
      </c>
      <c r="B42" s="271">
        <f t="shared" si="1"/>
        <v>3878360</v>
      </c>
      <c r="C42" s="271">
        <v>648459</v>
      </c>
      <c r="D42" s="271">
        <v>6335</v>
      </c>
      <c r="E42" s="276">
        <v>3223566</v>
      </c>
      <c r="F42" s="277">
        <f t="shared" si="2"/>
        <v>46495</v>
      </c>
      <c r="G42" s="271">
        <v>0</v>
      </c>
      <c r="H42" s="271">
        <v>46495</v>
      </c>
    </row>
    <row r="43" spans="1:8">
      <c r="A43" s="18" t="s">
        <v>49</v>
      </c>
      <c r="B43" s="271">
        <f t="shared" si="1"/>
        <v>10137266</v>
      </c>
      <c r="C43" s="271">
        <v>0</v>
      </c>
      <c r="D43" s="271">
        <v>0</v>
      </c>
      <c r="E43" s="276">
        <v>10137266</v>
      </c>
      <c r="F43" s="277">
        <f t="shared" si="2"/>
        <v>697674</v>
      </c>
      <c r="G43" s="271">
        <v>0</v>
      </c>
      <c r="H43" s="271">
        <v>697674</v>
      </c>
    </row>
    <row r="44" spans="1:8">
      <c r="A44" s="18" t="s">
        <v>50</v>
      </c>
      <c r="B44" s="271">
        <f t="shared" si="1"/>
        <v>0</v>
      </c>
      <c r="C44" s="271">
        <v>0</v>
      </c>
      <c r="D44" s="271">
        <v>0</v>
      </c>
      <c r="E44" s="276">
        <v>0</v>
      </c>
      <c r="F44" s="277">
        <f t="shared" si="2"/>
        <v>0</v>
      </c>
      <c r="G44" s="271">
        <v>0</v>
      </c>
      <c r="H44" s="271">
        <v>0</v>
      </c>
    </row>
    <row r="45" spans="1:8">
      <c r="A45" s="18" t="s">
        <v>51</v>
      </c>
      <c r="B45" s="271">
        <f t="shared" si="1"/>
        <v>490148</v>
      </c>
      <c r="C45" s="271">
        <v>0</v>
      </c>
      <c r="D45" s="271">
        <v>490148</v>
      </c>
      <c r="E45" s="276">
        <v>0</v>
      </c>
      <c r="F45" s="277">
        <f t="shared" si="2"/>
        <v>0</v>
      </c>
      <c r="G45" s="271">
        <v>0</v>
      </c>
      <c r="H45" s="271">
        <v>0</v>
      </c>
    </row>
    <row r="46" spans="1:8">
      <c r="A46" s="18" t="s">
        <v>52</v>
      </c>
      <c r="B46" s="271">
        <f t="shared" si="1"/>
        <v>1425549</v>
      </c>
      <c r="C46" s="271">
        <v>0</v>
      </c>
      <c r="D46" s="271">
        <v>0</v>
      </c>
      <c r="E46" s="276">
        <v>1425549</v>
      </c>
      <c r="F46" s="277">
        <f t="shared" si="2"/>
        <v>65825</v>
      </c>
      <c r="G46" s="271">
        <v>0</v>
      </c>
      <c r="H46" s="271">
        <v>65825</v>
      </c>
    </row>
    <row r="47" spans="1:8">
      <c r="A47" s="18" t="s">
        <v>53</v>
      </c>
      <c r="B47" s="271">
        <f t="shared" si="1"/>
        <v>15786168</v>
      </c>
      <c r="C47" s="271">
        <v>0</v>
      </c>
      <c r="D47" s="271">
        <v>0</v>
      </c>
      <c r="E47" s="276">
        <v>15786168</v>
      </c>
      <c r="F47" s="277">
        <f t="shared" si="2"/>
        <v>0</v>
      </c>
      <c r="G47" s="271">
        <v>0</v>
      </c>
      <c r="H47" s="271">
        <v>0</v>
      </c>
    </row>
    <row r="48" spans="1:8">
      <c r="A48" s="18" t="s">
        <v>54</v>
      </c>
      <c r="B48" s="271">
        <f t="shared" si="1"/>
        <v>7597325</v>
      </c>
      <c r="C48" s="271">
        <v>239489</v>
      </c>
      <c r="D48" s="271">
        <v>2070140</v>
      </c>
      <c r="E48" s="276">
        <v>5287696</v>
      </c>
      <c r="F48" s="277">
        <f t="shared" si="2"/>
        <v>536916</v>
      </c>
      <c r="G48" s="271">
        <v>8557</v>
      </c>
      <c r="H48" s="271">
        <v>528359</v>
      </c>
    </row>
    <row r="49" spans="1:8">
      <c r="A49" s="18" t="s">
        <v>55</v>
      </c>
      <c r="B49" s="271">
        <f t="shared" si="1"/>
        <v>0</v>
      </c>
      <c r="C49" s="271">
        <v>0</v>
      </c>
      <c r="D49" s="271">
        <v>0</v>
      </c>
      <c r="E49" s="276">
        <v>0</v>
      </c>
      <c r="F49" s="277">
        <f t="shared" si="2"/>
        <v>0</v>
      </c>
      <c r="G49" s="271">
        <v>0</v>
      </c>
      <c r="H49" s="271">
        <v>0</v>
      </c>
    </row>
    <row r="50" spans="1:8">
      <c r="A50" s="18" t="s">
        <v>56</v>
      </c>
      <c r="B50" s="271">
        <f t="shared" si="1"/>
        <v>194793</v>
      </c>
      <c r="C50" s="271">
        <v>0</v>
      </c>
      <c r="D50" s="271">
        <v>0</v>
      </c>
      <c r="E50" s="276">
        <v>194793</v>
      </c>
      <c r="F50" s="277">
        <f t="shared" si="2"/>
        <v>0</v>
      </c>
      <c r="G50" s="271">
        <v>0</v>
      </c>
      <c r="H50" s="271">
        <v>0</v>
      </c>
    </row>
    <row r="51" spans="1:8">
      <c r="A51" s="18" t="s">
        <v>57</v>
      </c>
      <c r="B51" s="271">
        <f t="shared" si="1"/>
        <v>33629317</v>
      </c>
      <c r="C51" s="271">
        <v>0</v>
      </c>
      <c r="D51" s="271">
        <v>2153</v>
      </c>
      <c r="E51" s="276">
        <v>33627164</v>
      </c>
      <c r="F51" s="277">
        <f t="shared" si="2"/>
        <v>4197068</v>
      </c>
      <c r="G51" s="271">
        <v>0</v>
      </c>
      <c r="H51" s="271">
        <v>4197068</v>
      </c>
    </row>
    <row r="52" spans="1:8">
      <c r="A52" s="18" t="s">
        <v>58</v>
      </c>
      <c r="B52" s="271">
        <f t="shared" si="1"/>
        <v>101911297</v>
      </c>
      <c r="C52" s="271">
        <v>0</v>
      </c>
      <c r="D52" s="271">
        <v>68904200</v>
      </c>
      <c r="E52" s="276">
        <v>33007097</v>
      </c>
      <c r="F52" s="277">
        <f t="shared" si="2"/>
        <v>0</v>
      </c>
      <c r="G52" s="271">
        <v>0</v>
      </c>
      <c r="H52" s="271">
        <v>0</v>
      </c>
    </row>
    <row r="53" spans="1:8">
      <c r="A53" s="18" t="s">
        <v>59</v>
      </c>
      <c r="B53" s="271">
        <f t="shared" si="1"/>
        <v>0</v>
      </c>
      <c r="C53" s="271">
        <v>0</v>
      </c>
      <c r="D53" s="271">
        <v>0</v>
      </c>
      <c r="E53" s="276">
        <v>0</v>
      </c>
      <c r="F53" s="277">
        <f t="shared" si="2"/>
        <v>0</v>
      </c>
      <c r="G53" s="271">
        <v>0</v>
      </c>
      <c r="H53" s="271">
        <v>0</v>
      </c>
    </row>
    <row r="54" spans="1:8">
      <c r="A54" s="18" t="s">
        <v>60</v>
      </c>
      <c r="B54" s="271">
        <f t="shared" si="1"/>
        <v>36645476</v>
      </c>
      <c r="C54" s="271">
        <v>10170</v>
      </c>
      <c r="D54" s="271">
        <v>1933216</v>
      </c>
      <c r="E54" s="276">
        <v>34702090</v>
      </c>
      <c r="F54" s="277">
        <f t="shared" si="2"/>
        <v>3595565</v>
      </c>
      <c r="G54" s="271">
        <v>0</v>
      </c>
      <c r="H54" s="271">
        <v>3595565</v>
      </c>
    </row>
    <row r="55" spans="1:8">
      <c r="A55" s="18" t="s">
        <v>61</v>
      </c>
      <c r="B55" s="271">
        <f t="shared" si="1"/>
        <v>13</v>
      </c>
      <c r="C55" s="271">
        <v>0</v>
      </c>
      <c r="D55" s="271">
        <v>0</v>
      </c>
      <c r="E55" s="276">
        <v>13</v>
      </c>
      <c r="F55" s="277">
        <f t="shared" si="2"/>
        <v>0</v>
      </c>
      <c r="G55" s="271">
        <v>0</v>
      </c>
      <c r="H55" s="271">
        <v>0</v>
      </c>
    </row>
  </sheetData>
  <mergeCells count="4">
    <mergeCell ref="A1:H1"/>
    <mergeCell ref="A2:A3"/>
    <mergeCell ref="B2:E2"/>
    <mergeCell ref="F2:H2"/>
  </mergeCells>
  <pageMargins left="0.7" right="0.7" top="0.75" bottom="0.75" header="0.3" footer="0.3"/>
  <pageSetup scale="78" orientation="portrait" r:id="rId1"/>
</worksheet>
</file>

<file path=xl/worksheets/sheet9.xml><?xml version="1.0" encoding="utf-8"?>
<worksheet xmlns="http://schemas.openxmlformats.org/spreadsheetml/2006/main" xmlns:r="http://schemas.openxmlformats.org/officeDocument/2006/relationships">
  <sheetPr codeName="Sheet41">
    <tabColor rgb="FFFFFF00"/>
    <pageSetUpPr fitToPage="1"/>
  </sheetPr>
  <dimension ref="A1"/>
  <sheetViews>
    <sheetView topLeftCell="A7" workbookViewId="0">
      <selection activeCell="D11" sqref="D11"/>
    </sheetView>
  </sheetViews>
  <sheetFormatPr defaultRowHeight="15"/>
  <sheetData/>
  <pageMargins left="0.7" right="0.7" top="0.75" bottom="0.75" header="0.3" footer="0.3"/>
  <pageSetup orientation="landscape" r:id="rId1"/>
</worksheet>
</file>

<file path=xl/worksheets/sheet90.xml><?xml version="1.0" encoding="utf-8"?>
<worksheet xmlns="http://schemas.openxmlformats.org/spreadsheetml/2006/main" xmlns:r="http://schemas.openxmlformats.org/officeDocument/2006/relationships">
  <sheetPr codeName="Sheet12">
    <tabColor rgb="FF00B05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91.xml><?xml version="1.0" encoding="utf-8"?>
<worksheet xmlns="http://schemas.openxmlformats.org/spreadsheetml/2006/main" xmlns:r="http://schemas.openxmlformats.org/officeDocument/2006/relationships">
  <sheetPr codeName="Sheet13" enableFormatConditionsCalculation="0">
    <pageSetUpPr fitToPage="1"/>
  </sheetPr>
  <dimension ref="A1:E60"/>
  <sheetViews>
    <sheetView workbookViewId="0">
      <selection activeCell="B36" sqref="B36"/>
    </sheetView>
  </sheetViews>
  <sheetFormatPr defaultColWidth="8.85546875" defaultRowHeight="14.25"/>
  <cols>
    <col min="1" max="1" width="21.85546875" style="4" customWidth="1"/>
    <col min="2" max="2" width="18.42578125" style="47" customWidth="1"/>
    <col min="3" max="3" width="19.5703125" style="4" customWidth="1"/>
    <col min="4" max="4" width="20.42578125" style="4" customWidth="1"/>
    <col min="5" max="16384" width="8.85546875" style="4"/>
  </cols>
  <sheetData>
    <row r="1" spans="1:5" ht="15">
      <c r="A1" s="562" t="s">
        <v>190</v>
      </c>
      <c r="B1" s="547"/>
      <c r="C1" s="563"/>
      <c r="D1" s="563"/>
    </row>
    <row r="2" spans="1:5" ht="15">
      <c r="A2" s="1"/>
      <c r="B2" s="611" t="s">
        <v>9</v>
      </c>
      <c r="C2" s="600"/>
      <c r="D2" s="600"/>
      <c r="E2" s="123"/>
    </row>
    <row r="3" spans="1:5" ht="27">
      <c r="A3" s="9" t="s">
        <v>10</v>
      </c>
      <c r="B3" s="45" t="s">
        <v>1</v>
      </c>
      <c r="C3" s="43" t="s">
        <v>122</v>
      </c>
      <c r="D3" s="43" t="s">
        <v>125</v>
      </c>
    </row>
    <row r="4" spans="1:5">
      <c r="A4" s="9"/>
      <c r="B4" s="46"/>
      <c r="C4" s="44"/>
      <c r="D4" s="41"/>
    </row>
    <row r="5" spans="1:5">
      <c r="A5" s="11" t="s">
        <v>77</v>
      </c>
      <c r="B5" s="56">
        <f>IF(SUM(B6:B56)='MOE SSP Assistance'!B5+'MOE SSP Non-Assistance'!B5,SUM(B6:B56),"ERROR")</f>
        <v>1127143748</v>
      </c>
      <c r="C5" s="59">
        <f>SUM(C6:C56)</f>
        <v>183904667</v>
      </c>
      <c r="D5" s="56">
        <f>SUM(D6:D56)</f>
        <v>943239081</v>
      </c>
    </row>
    <row r="6" spans="1:5">
      <c r="A6" s="12" t="s">
        <v>11</v>
      </c>
      <c r="B6" s="113">
        <f>SUM(C6+D6)</f>
        <v>48625001</v>
      </c>
      <c r="C6" s="124">
        <v>0</v>
      </c>
      <c r="D6" s="124">
        <v>48625001</v>
      </c>
    </row>
    <row r="7" spans="1:5">
      <c r="A7" s="12" t="s">
        <v>12</v>
      </c>
      <c r="B7" s="113">
        <f t="shared" ref="B7:B56" si="0">SUM(C7+D7)</f>
        <v>0</v>
      </c>
      <c r="C7" s="124">
        <v>0</v>
      </c>
      <c r="D7" s="124">
        <v>0</v>
      </c>
    </row>
    <row r="8" spans="1:5">
      <c r="A8" s="12" t="s">
        <v>13</v>
      </c>
      <c r="B8" s="113">
        <f t="shared" si="0"/>
        <v>0</v>
      </c>
      <c r="C8" s="124">
        <v>0</v>
      </c>
      <c r="D8" s="124">
        <v>0</v>
      </c>
    </row>
    <row r="9" spans="1:5">
      <c r="A9" s="12" t="s">
        <v>14</v>
      </c>
      <c r="B9" s="113">
        <f t="shared" si="0"/>
        <v>0</v>
      </c>
      <c r="C9" s="124">
        <v>0</v>
      </c>
      <c r="D9" s="124">
        <v>0</v>
      </c>
    </row>
    <row r="10" spans="1:5">
      <c r="A10" s="12" t="s">
        <v>15</v>
      </c>
      <c r="B10" s="113">
        <f t="shared" si="0"/>
        <v>54530126</v>
      </c>
      <c r="C10" s="124">
        <v>19332534</v>
      </c>
      <c r="D10" s="124">
        <v>35197592</v>
      </c>
    </row>
    <row r="11" spans="1:5">
      <c r="A11" s="12" t="s">
        <v>16</v>
      </c>
      <c r="B11" s="113">
        <f t="shared" si="0"/>
        <v>0</v>
      </c>
      <c r="C11" s="124">
        <v>0</v>
      </c>
      <c r="D11" s="124">
        <v>0</v>
      </c>
    </row>
    <row r="12" spans="1:5">
      <c r="A12" s="12" t="s">
        <v>17</v>
      </c>
      <c r="B12" s="113">
        <f t="shared" si="0"/>
        <v>105339173</v>
      </c>
      <c r="C12" s="124">
        <v>0</v>
      </c>
      <c r="D12" s="124">
        <v>105339173</v>
      </c>
    </row>
    <row r="13" spans="1:5">
      <c r="A13" s="12" t="s">
        <v>18</v>
      </c>
      <c r="B13" s="113">
        <f t="shared" si="0"/>
        <v>614439</v>
      </c>
      <c r="C13" s="124">
        <v>614439</v>
      </c>
      <c r="D13" s="124">
        <v>0</v>
      </c>
    </row>
    <row r="14" spans="1:5">
      <c r="A14" s="12" t="s">
        <v>19</v>
      </c>
      <c r="B14" s="113">
        <f t="shared" si="0"/>
        <v>0</v>
      </c>
      <c r="C14" s="124">
        <v>0</v>
      </c>
      <c r="D14" s="124">
        <v>0</v>
      </c>
    </row>
    <row r="15" spans="1:5">
      <c r="A15" s="12" t="s">
        <v>20</v>
      </c>
      <c r="B15" s="113">
        <f t="shared" si="0"/>
        <v>0</v>
      </c>
      <c r="C15" s="124">
        <v>0</v>
      </c>
      <c r="D15" s="124">
        <v>0</v>
      </c>
    </row>
    <row r="16" spans="1:5">
      <c r="A16" s="12" t="s">
        <v>21</v>
      </c>
      <c r="B16" s="113">
        <f t="shared" si="0"/>
        <v>0</v>
      </c>
      <c r="C16" s="124">
        <v>0</v>
      </c>
      <c r="D16" s="124">
        <v>0</v>
      </c>
    </row>
    <row r="17" spans="1:4">
      <c r="A17" s="12" t="s">
        <v>22</v>
      </c>
      <c r="B17" s="113">
        <f t="shared" si="0"/>
        <v>2780878</v>
      </c>
      <c r="C17" s="124">
        <v>588064</v>
      </c>
      <c r="D17" s="124">
        <v>2192814</v>
      </c>
    </row>
    <row r="18" spans="1:4">
      <c r="A18" s="12" t="s">
        <v>23</v>
      </c>
      <c r="B18" s="113">
        <f t="shared" si="0"/>
        <v>0</v>
      </c>
      <c r="C18" s="124">
        <v>0</v>
      </c>
      <c r="D18" s="124">
        <v>0</v>
      </c>
    </row>
    <row r="19" spans="1:4">
      <c r="A19" s="12" t="s">
        <v>24</v>
      </c>
      <c r="B19" s="113">
        <f t="shared" si="0"/>
        <v>0</v>
      </c>
      <c r="C19" s="124">
        <v>0</v>
      </c>
      <c r="D19" s="124">
        <v>0</v>
      </c>
    </row>
    <row r="20" spans="1:4">
      <c r="A20" s="12" t="s">
        <v>25</v>
      </c>
      <c r="B20" s="113">
        <f t="shared" si="0"/>
        <v>82135094</v>
      </c>
      <c r="C20" s="124">
        <v>0</v>
      </c>
      <c r="D20" s="124">
        <v>82135094</v>
      </c>
    </row>
    <row r="21" spans="1:4">
      <c r="A21" s="12" t="s">
        <v>26</v>
      </c>
      <c r="B21" s="113">
        <f t="shared" si="0"/>
        <v>39921085</v>
      </c>
      <c r="C21" s="124">
        <v>13335018</v>
      </c>
      <c r="D21" s="124">
        <v>26586067</v>
      </c>
    </row>
    <row r="22" spans="1:4">
      <c r="A22" s="12" t="s">
        <v>27</v>
      </c>
      <c r="B22" s="113">
        <f t="shared" si="0"/>
        <v>0</v>
      </c>
      <c r="C22" s="124">
        <v>0</v>
      </c>
      <c r="D22" s="124">
        <v>0</v>
      </c>
    </row>
    <row r="23" spans="1:4">
      <c r="A23" s="12" t="s">
        <v>28</v>
      </c>
      <c r="B23" s="113">
        <f t="shared" si="0"/>
        <v>13426472</v>
      </c>
      <c r="C23" s="124">
        <v>9760410</v>
      </c>
      <c r="D23" s="124">
        <v>3666062</v>
      </c>
    </row>
    <row r="24" spans="1:4">
      <c r="A24" s="12" t="s">
        <v>29</v>
      </c>
      <c r="B24" s="113">
        <f t="shared" si="0"/>
        <v>72392229</v>
      </c>
      <c r="C24" s="124">
        <v>0</v>
      </c>
      <c r="D24" s="124">
        <v>72392229</v>
      </c>
    </row>
    <row r="25" spans="1:4">
      <c r="A25" s="12" t="s">
        <v>30</v>
      </c>
      <c r="B25" s="113">
        <f t="shared" si="0"/>
        <v>27092575</v>
      </c>
      <c r="C25" s="124">
        <v>20566549</v>
      </c>
      <c r="D25" s="124">
        <v>6526026</v>
      </c>
    </row>
    <row r="26" spans="1:4">
      <c r="A26" s="12" t="s">
        <v>31</v>
      </c>
      <c r="B26" s="113">
        <f t="shared" si="0"/>
        <v>46873</v>
      </c>
      <c r="C26" s="124">
        <v>46873</v>
      </c>
      <c r="D26" s="124">
        <v>0</v>
      </c>
    </row>
    <row r="27" spans="1:4">
      <c r="A27" s="12" t="s">
        <v>32</v>
      </c>
      <c r="B27" s="113">
        <f t="shared" si="0"/>
        <v>1284294</v>
      </c>
      <c r="C27" s="124">
        <v>1128180</v>
      </c>
      <c r="D27" s="124">
        <v>156114</v>
      </c>
    </row>
    <row r="28" spans="1:4">
      <c r="A28" s="12" t="s">
        <v>33</v>
      </c>
      <c r="B28" s="113">
        <f t="shared" si="0"/>
        <v>0</v>
      </c>
      <c r="C28" s="124">
        <v>0</v>
      </c>
      <c r="D28" s="124">
        <v>0</v>
      </c>
    </row>
    <row r="29" spans="1:4">
      <c r="A29" s="12" t="s">
        <v>34</v>
      </c>
      <c r="B29" s="113">
        <f t="shared" si="0"/>
        <v>0</v>
      </c>
      <c r="C29" s="124">
        <v>0</v>
      </c>
      <c r="D29" s="124">
        <v>0</v>
      </c>
    </row>
    <row r="30" spans="1:4">
      <c r="A30" s="12" t="s">
        <v>35</v>
      </c>
      <c r="B30" s="113">
        <f t="shared" si="0"/>
        <v>0</v>
      </c>
      <c r="C30" s="124">
        <v>0</v>
      </c>
      <c r="D30" s="124">
        <v>0</v>
      </c>
    </row>
    <row r="31" spans="1:4">
      <c r="A31" s="12" t="s">
        <v>36</v>
      </c>
      <c r="B31" s="113">
        <f t="shared" si="0"/>
        <v>0</v>
      </c>
      <c r="C31" s="124">
        <v>0</v>
      </c>
      <c r="D31" s="124">
        <v>0</v>
      </c>
    </row>
    <row r="32" spans="1:4">
      <c r="A32" s="12" t="s">
        <v>37</v>
      </c>
      <c r="B32" s="113">
        <f t="shared" si="0"/>
        <v>0</v>
      </c>
      <c r="C32" s="124">
        <v>0</v>
      </c>
      <c r="D32" s="124">
        <v>0</v>
      </c>
    </row>
    <row r="33" spans="1:4">
      <c r="A33" s="12" t="s">
        <v>38</v>
      </c>
      <c r="B33" s="113">
        <f t="shared" si="0"/>
        <v>38839165</v>
      </c>
      <c r="C33" s="124">
        <v>3203659</v>
      </c>
      <c r="D33" s="124">
        <v>35635506</v>
      </c>
    </row>
    <row r="34" spans="1:4">
      <c r="A34" s="12" t="s">
        <v>39</v>
      </c>
      <c r="B34" s="113">
        <f t="shared" si="0"/>
        <v>0</v>
      </c>
      <c r="C34" s="124">
        <v>0</v>
      </c>
      <c r="D34" s="124">
        <v>0</v>
      </c>
    </row>
    <row r="35" spans="1:4">
      <c r="A35" s="12" t="s">
        <v>40</v>
      </c>
      <c r="B35" s="113">
        <f t="shared" si="0"/>
        <v>9970659</v>
      </c>
      <c r="C35" s="124">
        <v>4956644</v>
      </c>
      <c r="D35" s="124">
        <v>5014015</v>
      </c>
    </row>
    <row r="36" spans="1:4">
      <c r="A36" s="12" t="s">
        <v>41</v>
      </c>
      <c r="B36" s="113">
        <f t="shared" si="0"/>
        <v>440994185</v>
      </c>
      <c r="C36" s="124">
        <v>0</v>
      </c>
      <c r="D36" s="124">
        <v>440994185</v>
      </c>
    </row>
    <row r="37" spans="1:4">
      <c r="A37" s="12" t="s">
        <v>42</v>
      </c>
      <c r="B37" s="113">
        <f t="shared" si="0"/>
        <v>0</v>
      </c>
      <c r="C37" s="124">
        <v>0</v>
      </c>
      <c r="D37" s="124">
        <v>0</v>
      </c>
    </row>
    <row r="38" spans="1:4">
      <c r="A38" s="12" t="s">
        <v>43</v>
      </c>
      <c r="B38" s="113">
        <f t="shared" si="0"/>
        <v>101983998</v>
      </c>
      <c r="C38" s="124">
        <v>101983998</v>
      </c>
      <c r="D38" s="124">
        <v>0</v>
      </c>
    </row>
    <row r="39" spans="1:4">
      <c r="A39" s="12" t="s">
        <v>44</v>
      </c>
      <c r="B39" s="113">
        <f t="shared" si="0"/>
        <v>0</v>
      </c>
      <c r="C39" s="124">
        <v>0</v>
      </c>
      <c r="D39" s="124">
        <v>0</v>
      </c>
    </row>
    <row r="40" spans="1:4">
      <c r="A40" s="12" t="s">
        <v>45</v>
      </c>
      <c r="B40" s="113">
        <f t="shared" si="0"/>
        <v>0</v>
      </c>
      <c r="C40" s="124">
        <v>0</v>
      </c>
      <c r="D40" s="124">
        <v>0</v>
      </c>
    </row>
    <row r="41" spans="1:4">
      <c r="A41" s="12" t="s">
        <v>46</v>
      </c>
      <c r="B41" s="113">
        <f t="shared" si="0"/>
        <v>33188862</v>
      </c>
      <c r="C41" s="124">
        <v>4339101</v>
      </c>
      <c r="D41" s="124">
        <v>28849761</v>
      </c>
    </row>
    <row r="42" spans="1:4">
      <c r="A42" s="12" t="s">
        <v>47</v>
      </c>
      <c r="B42" s="113">
        <f t="shared" si="0"/>
        <v>0</v>
      </c>
      <c r="C42" s="124">
        <v>0</v>
      </c>
      <c r="D42" s="124">
        <v>0</v>
      </c>
    </row>
    <row r="43" spans="1:4">
      <c r="A43" s="12" t="s">
        <v>48</v>
      </c>
      <c r="B43" s="113">
        <f t="shared" si="0"/>
        <v>7504418</v>
      </c>
      <c r="C43" s="124">
        <v>2813101</v>
      </c>
      <c r="D43" s="124">
        <v>4691317</v>
      </c>
    </row>
    <row r="44" spans="1:4">
      <c r="A44" s="12" t="s">
        <v>49</v>
      </c>
      <c r="B44" s="113">
        <f t="shared" si="0"/>
        <v>0</v>
      </c>
      <c r="C44" s="124">
        <v>0</v>
      </c>
      <c r="D44" s="124">
        <v>0</v>
      </c>
    </row>
    <row r="45" spans="1:4">
      <c r="A45" s="12" t="s">
        <v>50</v>
      </c>
      <c r="B45" s="113">
        <f t="shared" si="0"/>
        <v>32799833</v>
      </c>
      <c r="C45" s="124">
        <v>0</v>
      </c>
      <c r="D45" s="124">
        <v>32799833</v>
      </c>
    </row>
    <row r="46" spans="1:4">
      <c r="A46" s="12" t="s">
        <v>51</v>
      </c>
      <c r="B46" s="113">
        <f t="shared" si="0"/>
        <v>0</v>
      </c>
      <c r="C46" s="124">
        <v>0</v>
      </c>
      <c r="D46" s="124">
        <v>0</v>
      </c>
    </row>
    <row r="47" spans="1:4">
      <c r="A47" s="12" t="s">
        <v>52</v>
      </c>
      <c r="B47" s="113">
        <f t="shared" si="0"/>
        <v>0</v>
      </c>
      <c r="C47" s="124">
        <v>0</v>
      </c>
      <c r="D47" s="124">
        <v>0</v>
      </c>
    </row>
    <row r="48" spans="1:4">
      <c r="A48" s="12" t="s">
        <v>53</v>
      </c>
      <c r="B48" s="113">
        <f t="shared" si="0"/>
        <v>0</v>
      </c>
      <c r="C48" s="124">
        <v>0</v>
      </c>
      <c r="D48" s="124">
        <v>0</v>
      </c>
    </row>
    <row r="49" spans="1:4">
      <c r="A49" s="12" t="s">
        <v>54</v>
      </c>
      <c r="B49" s="113">
        <f t="shared" si="0"/>
        <v>0</v>
      </c>
      <c r="C49" s="124">
        <v>0</v>
      </c>
      <c r="D49" s="124">
        <v>0</v>
      </c>
    </row>
    <row r="50" spans="1:4">
      <c r="A50" s="12" t="s">
        <v>55</v>
      </c>
      <c r="B50" s="113">
        <f t="shared" si="0"/>
        <v>0</v>
      </c>
      <c r="C50" s="124">
        <v>0</v>
      </c>
      <c r="D50" s="124">
        <v>0</v>
      </c>
    </row>
    <row r="51" spans="1:4">
      <c r="A51" s="12" t="s">
        <v>56</v>
      </c>
      <c r="B51" s="113">
        <f t="shared" si="0"/>
        <v>13674389</v>
      </c>
      <c r="C51" s="124">
        <v>1236097</v>
      </c>
      <c r="D51" s="124">
        <v>12438292</v>
      </c>
    </row>
    <row r="52" spans="1:4">
      <c r="A52" s="12" t="s">
        <v>57</v>
      </c>
      <c r="B52" s="113">
        <f t="shared" si="0"/>
        <v>0</v>
      </c>
      <c r="C52" s="124">
        <v>0</v>
      </c>
      <c r="D52" s="124">
        <v>0</v>
      </c>
    </row>
    <row r="53" spans="1:4">
      <c r="A53" s="12" t="s">
        <v>58</v>
      </c>
      <c r="B53" s="113">
        <f t="shared" si="0"/>
        <v>0</v>
      </c>
      <c r="C53" s="124">
        <v>0</v>
      </c>
      <c r="D53" s="124">
        <v>0</v>
      </c>
    </row>
    <row r="54" spans="1:4">
      <c r="A54" s="12" t="s">
        <v>59</v>
      </c>
      <c r="B54" s="113">
        <f t="shared" si="0"/>
        <v>0</v>
      </c>
      <c r="C54" s="124">
        <v>0</v>
      </c>
      <c r="D54" s="124">
        <v>0</v>
      </c>
    </row>
    <row r="55" spans="1:4">
      <c r="A55" s="12" t="s">
        <v>60</v>
      </c>
      <c r="B55" s="113">
        <f t="shared" si="0"/>
        <v>0</v>
      </c>
      <c r="C55" s="124">
        <v>0</v>
      </c>
      <c r="D55" s="124">
        <v>0</v>
      </c>
    </row>
    <row r="56" spans="1:4">
      <c r="A56" s="12" t="s">
        <v>61</v>
      </c>
      <c r="B56" s="113">
        <f t="shared" si="0"/>
        <v>0</v>
      </c>
      <c r="C56" s="124">
        <v>0</v>
      </c>
      <c r="D56" s="124">
        <v>0</v>
      </c>
    </row>
    <row r="58" spans="1:4">
      <c r="A58" s="10"/>
      <c r="B58" s="10"/>
    </row>
    <row r="59" spans="1:4">
      <c r="A59" s="10"/>
      <c r="B59" s="10"/>
    </row>
    <row r="60" spans="1:4">
      <c r="A60" s="10"/>
      <c r="B60" s="10"/>
    </row>
  </sheetData>
  <mergeCells count="2">
    <mergeCell ref="A1:D1"/>
    <mergeCell ref="B2:D2"/>
  </mergeCells>
  <phoneticPr fontId="12" type="noConversion"/>
  <pageMargins left="0.7" right="0.7" top="0.75" bottom="0.75" header="0.3" footer="0.3"/>
  <pageSetup scale="86" orientation="portrait" r:id="rId1"/>
  <extLst>
    <ext xmlns:mx="http://schemas.microsoft.com/office/mac/excel/2008/main" uri="http://schemas.microsoft.com/office/mac/excel/2008/main">
      <mx:PLV Mode="0" OnePage="0" WScale="0"/>
    </ext>
  </extLst>
</worksheet>
</file>

<file path=xl/worksheets/sheet92.xml><?xml version="1.0" encoding="utf-8"?>
<worksheet xmlns="http://schemas.openxmlformats.org/spreadsheetml/2006/main" xmlns:r="http://schemas.openxmlformats.org/officeDocument/2006/relationships">
  <sheetPr codeName="Sheet14" enableFormatConditionsCalculation="0">
    <pageSetUpPr fitToPage="1"/>
  </sheetPr>
  <dimension ref="A1:F58"/>
  <sheetViews>
    <sheetView topLeftCell="A4" workbookViewId="0">
      <selection activeCell="B36" sqref="B36"/>
    </sheetView>
  </sheetViews>
  <sheetFormatPr defaultColWidth="8.85546875" defaultRowHeight="14.25"/>
  <cols>
    <col min="1" max="1" width="21.140625" style="16" customWidth="1"/>
    <col min="2" max="2" width="15.42578125" style="4" bestFit="1" customWidth="1"/>
    <col min="3" max="3" width="13.42578125" style="4" customWidth="1"/>
    <col min="4" max="4" width="15.85546875" style="4" customWidth="1"/>
    <col min="5" max="5" width="16.140625" style="4" customWidth="1"/>
    <col min="6" max="6" width="11.42578125" style="4" customWidth="1"/>
    <col min="7" max="16384" width="8.85546875" style="4"/>
  </cols>
  <sheetData>
    <row r="1" spans="1:6">
      <c r="A1" s="575" t="s">
        <v>189</v>
      </c>
      <c r="B1" s="576"/>
      <c r="C1" s="576"/>
      <c r="D1" s="576"/>
      <c r="E1" s="576"/>
      <c r="F1" s="559"/>
    </row>
    <row r="2" spans="1:6">
      <c r="A2" s="565" t="s">
        <v>10</v>
      </c>
      <c r="B2" s="8"/>
      <c r="C2" s="8"/>
      <c r="D2" s="8"/>
      <c r="E2" s="8"/>
      <c r="F2" s="37"/>
    </row>
    <row r="3" spans="1:6" ht="27">
      <c r="A3" s="565"/>
      <c r="B3" s="8" t="s">
        <v>74</v>
      </c>
      <c r="C3" s="8" t="s">
        <v>62</v>
      </c>
      <c r="D3" s="8" t="s">
        <v>63</v>
      </c>
      <c r="E3" s="8" t="s">
        <v>75</v>
      </c>
      <c r="F3" s="37" t="s">
        <v>76</v>
      </c>
    </row>
    <row r="4" spans="1:6">
      <c r="A4" s="565"/>
      <c r="B4" s="8"/>
      <c r="C4" s="8"/>
      <c r="D4" s="8"/>
      <c r="E4" s="8"/>
      <c r="F4" s="52"/>
    </row>
    <row r="5" spans="1:6" s="6" customFormat="1">
      <c r="A5" s="15" t="s">
        <v>77</v>
      </c>
      <c r="B5" s="115">
        <f>SUM(B6:B56)</f>
        <v>183904667</v>
      </c>
      <c r="C5" s="115">
        <f>SUM(C6:C56)</f>
        <v>54012009</v>
      </c>
      <c r="D5" s="115">
        <f>SUM(D6:D56)</f>
        <v>123435763</v>
      </c>
      <c r="E5" s="115">
        <f>SUM(E6:E56)</f>
        <v>6456895</v>
      </c>
      <c r="F5" s="60"/>
    </row>
    <row r="6" spans="1:6">
      <c r="A6" s="22" t="s">
        <v>11</v>
      </c>
      <c r="B6" s="114">
        <f>SUM(C6:E6)</f>
        <v>0</v>
      </c>
      <c r="C6" s="114">
        <v>0</v>
      </c>
      <c r="D6" s="114">
        <v>0</v>
      </c>
      <c r="E6" s="114">
        <v>0</v>
      </c>
      <c r="F6" s="60"/>
    </row>
    <row r="7" spans="1:6">
      <c r="A7" s="18" t="s">
        <v>12</v>
      </c>
      <c r="B7" s="114">
        <f t="shared" ref="B7:B56" si="0">SUM(C7:E7)</f>
        <v>0</v>
      </c>
      <c r="C7" s="114">
        <v>0</v>
      </c>
      <c r="D7" s="114">
        <v>0</v>
      </c>
      <c r="E7" s="114">
        <v>0</v>
      </c>
      <c r="F7" s="61"/>
    </row>
    <row r="8" spans="1:6">
      <c r="A8" s="18" t="s">
        <v>13</v>
      </c>
      <c r="B8" s="114">
        <f t="shared" si="0"/>
        <v>0</v>
      </c>
      <c r="C8" s="114">
        <v>0</v>
      </c>
      <c r="D8" s="114">
        <v>0</v>
      </c>
      <c r="E8" s="114">
        <v>0</v>
      </c>
      <c r="F8" s="61"/>
    </row>
    <row r="9" spans="1:6">
      <c r="A9" s="18" t="s">
        <v>14</v>
      </c>
      <c r="B9" s="114">
        <f t="shared" si="0"/>
        <v>0</v>
      </c>
      <c r="C9" s="114">
        <v>0</v>
      </c>
      <c r="D9" s="114">
        <v>0</v>
      </c>
      <c r="E9" s="114">
        <v>0</v>
      </c>
      <c r="F9" s="61"/>
    </row>
    <row r="10" spans="1:6">
      <c r="A10" s="18" t="s">
        <v>15</v>
      </c>
      <c r="B10" s="114">
        <f t="shared" si="0"/>
        <v>19332534</v>
      </c>
      <c r="C10" s="114">
        <v>17108637</v>
      </c>
      <c r="D10" s="114">
        <v>711247</v>
      </c>
      <c r="E10" s="114">
        <v>1512650</v>
      </c>
      <c r="F10" s="61"/>
    </row>
    <row r="11" spans="1:6">
      <c r="A11" s="18" t="s">
        <v>16</v>
      </c>
      <c r="B11" s="114">
        <f t="shared" si="0"/>
        <v>0</v>
      </c>
      <c r="C11" s="114">
        <v>0</v>
      </c>
      <c r="D11" s="114">
        <v>0</v>
      </c>
      <c r="E11" s="114">
        <v>0</v>
      </c>
      <c r="F11" s="61"/>
    </row>
    <row r="12" spans="1:6">
      <c r="A12" s="18" t="s">
        <v>17</v>
      </c>
      <c r="B12" s="114">
        <f t="shared" si="0"/>
        <v>0</v>
      </c>
      <c r="C12" s="114">
        <v>0</v>
      </c>
      <c r="D12" s="114">
        <v>0</v>
      </c>
      <c r="E12" s="114">
        <v>0</v>
      </c>
      <c r="F12" s="61"/>
    </row>
    <row r="13" spans="1:6">
      <c r="A13" s="18" t="s">
        <v>18</v>
      </c>
      <c r="B13" s="114">
        <f t="shared" si="0"/>
        <v>614439</v>
      </c>
      <c r="C13" s="114">
        <v>614439</v>
      </c>
      <c r="D13" s="114">
        <v>0</v>
      </c>
      <c r="E13" s="114">
        <v>0</v>
      </c>
      <c r="F13" s="61"/>
    </row>
    <row r="14" spans="1:6">
      <c r="A14" s="18" t="s">
        <v>19</v>
      </c>
      <c r="B14" s="114">
        <f t="shared" si="0"/>
        <v>0</v>
      </c>
      <c r="C14" s="114">
        <v>0</v>
      </c>
      <c r="D14" s="114">
        <v>0</v>
      </c>
      <c r="E14" s="114">
        <v>0</v>
      </c>
      <c r="F14" s="61"/>
    </row>
    <row r="15" spans="1:6">
      <c r="A15" s="18" t="s">
        <v>20</v>
      </c>
      <c r="B15" s="114">
        <f t="shared" si="0"/>
        <v>0</v>
      </c>
      <c r="C15" s="114">
        <v>0</v>
      </c>
      <c r="D15" s="114">
        <v>0</v>
      </c>
      <c r="E15" s="114">
        <v>0</v>
      </c>
      <c r="F15" s="61"/>
    </row>
    <row r="16" spans="1:6">
      <c r="A16" s="18" t="s">
        <v>21</v>
      </c>
      <c r="B16" s="114">
        <f t="shared" si="0"/>
        <v>0</v>
      </c>
      <c r="C16" s="114">
        <v>0</v>
      </c>
      <c r="D16" s="114">
        <v>0</v>
      </c>
      <c r="E16" s="114">
        <v>0</v>
      </c>
      <c r="F16" s="61"/>
    </row>
    <row r="17" spans="1:6">
      <c r="A17" s="18" t="s">
        <v>22</v>
      </c>
      <c r="B17" s="114">
        <f t="shared" si="0"/>
        <v>588064</v>
      </c>
      <c r="C17" s="114">
        <v>489432</v>
      </c>
      <c r="D17" s="114">
        <v>0</v>
      </c>
      <c r="E17" s="114">
        <v>98632</v>
      </c>
      <c r="F17" s="61"/>
    </row>
    <row r="18" spans="1:6">
      <c r="A18" s="18" t="s">
        <v>23</v>
      </c>
      <c r="B18" s="114">
        <f t="shared" si="0"/>
        <v>0</v>
      </c>
      <c r="C18" s="114">
        <v>0</v>
      </c>
      <c r="D18" s="114">
        <v>0</v>
      </c>
      <c r="E18" s="114">
        <v>0</v>
      </c>
      <c r="F18" s="61"/>
    </row>
    <row r="19" spans="1:6">
      <c r="A19" s="18" t="s">
        <v>24</v>
      </c>
      <c r="B19" s="114">
        <f t="shared" si="0"/>
        <v>0</v>
      </c>
      <c r="C19" s="114">
        <v>0</v>
      </c>
      <c r="D19" s="114">
        <v>0</v>
      </c>
      <c r="E19" s="114">
        <v>0</v>
      </c>
      <c r="F19" s="61"/>
    </row>
    <row r="20" spans="1:6">
      <c r="A20" s="18" t="s">
        <v>25</v>
      </c>
      <c r="B20" s="114">
        <f t="shared" si="0"/>
        <v>0</v>
      </c>
      <c r="C20" s="114">
        <v>0</v>
      </c>
      <c r="D20" s="114">
        <v>0</v>
      </c>
      <c r="E20" s="114">
        <v>0</v>
      </c>
      <c r="F20" s="61"/>
    </row>
    <row r="21" spans="1:6">
      <c r="A21" s="18" t="s">
        <v>26</v>
      </c>
      <c r="B21" s="114">
        <f t="shared" si="0"/>
        <v>13335018</v>
      </c>
      <c r="C21" s="114">
        <v>0</v>
      </c>
      <c r="D21" s="114">
        <v>10179723</v>
      </c>
      <c r="E21" s="114">
        <v>3155295</v>
      </c>
      <c r="F21" s="61"/>
    </row>
    <row r="22" spans="1:6">
      <c r="A22" s="18" t="s">
        <v>27</v>
      </c>
      <c r="B22" s="114">
        <f t="shared" si="0"/>
        <v>0</v>
      </c>
      <c r="C22" s="114">
        <v>0</v>
      </c>
      <c r="D22" s="114">
        <v>0</v>
      </c>
      <c r="E22" s="114">
        <v>0</v>
      </c>
      <c r="F22" s="61"/>
    </row>
    <row r="23" spans="1:6">
      <c r="A23" s="18" t="s">
        <v>28</v>
      </c>
      <c r="B23" s="114">
        <f t="shared" si="0"/>
        <v>9760410</v>
      </c>
      <c r="C23" s="114">
        <v>0</v>
      </c>
      <c r="D23" s="114">
        <v>9760410</v>
      </c>
      <c r="E23" s="114">
        <v>0</v>
      </c>
      <c r="F23" s="61"/>
    </row>
    <row r="24" spans="1:6">
      <c r="A24" s="18" t="s">
        <v>29</v>
      </c>
      <c r="B24" s="114">
        <f t="shared" si="0"/>
        <v>0</v>
      </c>
      <c r="C24" s="114">
        <v>0</v>
      </c>
      <c r="D24" s="114">
        <v>0</v>
      </c>
      <c r="E24" s="114">
        <v>0</v>
      </c>
      <c r="F24" s="61"/>
    </row>
    <row r="25" spans="1:6">
      <c r="A25" s="18" t="s">
        <v>30</v>
      </c>
      <c r="B25" s="114">
        <f t="shared" si="0"/>
        <v>20566549</v>
      </c>
      <c r="C25" s="114">
        <v>18075846</v>
      </c>
      <c r="D25" s="114">
        <v>800385</v>
      </c>
      <c r="E25" s="114">
        <v>1690318</v>
      </c>
      <c r="F25" s="61"/>
    </row>
    <row r="26" spans="1:6">
      <c r="A26" s="18" t="s">
        <v>31</v>
      </c>
      <c r="B26" s="114">
        <f t="shared" si="0"/>
        <v>46873</v>
      </c>
      <c r="C26" s="114">
        <v>46873</v>
      </c>
      <c r="D26" s="114">
        <v>0</v>
      </c>
      <c r="E26" s="114">
        <v>0</v>
      </c>
      <c r="F26" s="61"/>
    </row>
    <row r="27" spans="1:6">
      <c r="A27" s="18" t="s">
        <v>32</v>
      </c>
      <c r="B27" s="114">
        <f t="shared" si="0"/>
        <v>1128180</v>
      </c>
      <c r="C27" s="114">
        <v>1128180</v>
      </c>
      <c r="D27" s="114">
        <v>0</v>
      </c>
      <c r="E27" s="114">
        <v>0</v>
      </c>
      <c r="F27" s="61"/>
    </row>
    <row r="28" spans="1:6">
      <c r="A28" s="18" t="s">
        <v>33</v>
      </c>
      <c r="B28" s="114">
        <f t="shared" si="0"/>
        <v>0</v>
      </c>
      <c r="C28" s="114">
        <v>0</v>
      </c>
      <c r="D28" s="114">
        <v>0</v>
      </c>
      <c r="E28" s="114">
        <v>0</v>
      </c>
      <c r="F28" s="61"/>
    </row>
    <row r="29" spans="1:6">
      <c r="A29" s="18" t="s">
        <v>34</v>
      </c>
      <c r="B29" s="114">
        <f t="shared" si="0"/>
        <v>0</v>
      </c>
      <c r="C29" s="114">
        <v>0</v>
      </c>
      <c r="D29" s="114">
        <v>0</v>
      </c>
      <c r="E29" s="114">
        <v>0</v>
      </c>
      <c r="F29" s="61"/>
    </row>
    <row r="30" spans="1:6">
      <c r="A30" s="18" t="s">
        <v>35</v>
      </c>
      <c r="B30" s="114">
        <f t="shared" si="0"/>
        <v>0</v>
      </c>
      <c r="C30" s="114">
        <v>0</v>
      </c>
      <c r="D30" s="114">
        <v>0</v>
      </c>
      <c r="E30" s="114">
        <v>0</v>
      </c>
      <c r="F30" s="61"/>
    </row>
    <row r="31" spans="1:6">
      <c r="A31" s="18" t="s">
        <v>36</v>
      </c>
      <c r="B31" s="114">
        <f t="shared" si="0"/>
        <v>0</v>
      </c>
      <c r="C31" s="114">
        <v>0</v>
      </c>
      <c r="D31" s="114">
        <v>0</v>
      </c>
      <c r="E31" s="114">
        <v>0</v>
      </c>
      <c r="F31" s="61"/>
    </row>
    <row r="32" spans="1:6">
      <c r="A32" s="18" t="s">
        <v>37</v>
      </c>
      <c r="B32" s="114">
        <f t="shared" si="0"/>
        <v>0</v>
      </c>
      <c r="C32" s="114">
        <v>0</v>
      </c>
      <c r="D32" s="114">
        <v>0</v>
      </c>
      <c r="E32" s="114">
        <v>0</v>
      </c>
      <c r="F32" s="61"/>
    </row>
    <row r="33" spans="1:6">
      <c r="A33" s="18" t="s">
        <v>38</v>
      </c>
      <c r="B33" s="114">
        <f t="shared" si="0"/>
        <v>3203659</v>
      </c>
      <c r="C33" s="114">
        <v>3203659</v>
      </c>
      <c r="D33" s="114">
        <v>0</v>
      </c>
      <c r="E33" s="114">
        <v>0</v>
      </c>
      <c r="F33" s="61"/>
    </row>
    <row r="34" spans="1:6">
      <c r="A34" s="18" t="s">
        <v>39</v>
      </c>
      <c r="B34" s="114">
        <f t="shared" si="0"/>
        <v>0</v>
      </c>
      <c r="C34" s="114">
        <v>0</v>
      </c>
      <c r="D34" s="114">
        <v>0</v>
      </c>
      <c r="E34" s="114">
        <v>0</v>
      </c>
      <c r="F34" s="61"/>
    </row>
    <row r="35" spans="1:6">
      <c r="A35" s="18" t="s">
        <v>40</v>
      </c>
      <c r="B35" s="114">
        <f t="shared" si="0"/>
        <v>4956644</v>
      </c>
      <c r="C35" s="114">
        <v>4956644</v>
      </c>
      <c r="D35" s="114">
        <v>0</v>
      </c>
      <c r="E35" s="114">
        <v>0</v>
      </c>
      <c r="F35" s="61"/>
    </row>
    <row r="36" spans="1:6">
      <c r="A36" s="18" t="s">
        <v>41</v>
      </c>
      <c r="B36" s="114">
        <f t="shared" si="0"/>
        <v>0</v>
      </c>
      <c r="C36" s="114">
        <v>0</v>
      </c>
      <c r="D36" s="114">
        <v>0</v>
      </c>
      <c r="E36" s="114">
        <v>0</v>
      </c>
      <c r="F36" s="61"/>
    </row>
    <row r="37" spans="1:6">
      <c r="A37" s="18" t="s">
        <v>42</v>
      </c>
      <c r="B37" s="114">
        <f t="shared" si="0"/>
        <v>0</v>
      </c>
      <c r="C37" s="114">
        <v>0</v>
      </c>
      <c r="D37" s="114">
        <v>0</v>
      </c>
      <c r="E37" s="114">
        <v>0</v>
      </c>
      <c r="F37" s="61"/>
    </row>
    <row r="38" spans="1:6">
      <c r="A38" s="18" t="s">
        <v>43</v>
      </c>
      <c r="B38" s="114">
        <f t="shared" si="0"/>
        <v>101983998</v>
      </c>
      <c r="C38" s="114">
        <v>0</v>
      </c>
      <c r="D38" s="114">
        <v>101983998</v>
      </c>
      <c r="E38" s="114">
        <v>0</v>
      </c>
      <c r="F38" s="61"/>
    </row>
    <row r="39" spans="1:6">
      <c r="A39" s="18" t="s">
        <v>44</v>
      </c>
      <c r="B39" s="114">
        <f t="shared" si="0"/>
        <v>0</v>
      </c>
      <c r="C39" s="114">
        <v>0</v>
      </c>
      <c r="D39" s="114">
        <v>0</v>
      </c>
      <c r="E39" s="114">
        <v>0</v>
      </c>
      <c r="F39" s="61"/>
    </row>
    <row r="40" spans="1:6">
      <c r="A40" s="18" t="s">
        <v>45</v>
      </c>
      <c r="B40" s="114">
        <f t="shared" si="0"/>
        <v>0</v>
      </c>
      <c r="C40" s="114">
        <v>0</v>
      </c>
      <c r="D40" s="114">
        <v>0</v>
      </c>
      <c r="E40" s="114">
        <v>0</v>
      </c>
      <c r="F40" s="61"/>
    </row>
    <row r="41" spans="1:6">
      <c r="A41" s="18" t="s">
        <v>46</v>
      </c>
      <c r="B41" s="114">
        <f t="shared" si="0"/>
        <v>4339101</v>
      </c>
      <c r="C41" s="114">
        <v>4339101</v>
      </c>
      <c r="D41" s="114">
        <v>0</v>
      </c>
      <c r="E41" s="114">
        <v>0</v>
      </c>
      <c r="F41" s="61"/>
    </row>
    <row r="42" spans="1:6">
      <c r="A42" s="18" t="s">
        <v>47</v>
      </c>
      <c r="B42" s="114">
        <f t="shared" si="0"/>
        <v>0</v>
      </c>
      <c r="C42" s="114">
        <v>0</v>
      </c>
      <c r="D42" s="114">
        <v>0</v>
      </c>
      <c r="E42" s="114">
        <v>0</v>
      </c>
      <c r="F42" s="61"/>
    </row>
    <row r="43" spans="1:6">
      <c r="A43" s="18" t="s">
        <v>48</v>
      </c>
      <c r="B43" s="114">
        <f t="shared" si="0"/>
        <v>2813101</v>
      </c>
      <c r="C43" s="114">
        <v>2813101</v>
      </c>
      <c r="D43" s="114">
        <v>0</v>
      </c>
      <c r="E43" s="114">
        <v>0</v>
      </c>
      <c r="F43" s="61"/>
    </row>
    <row r="44" spans="1:6">
      <c r="A44" s="18" t="s">
        <v>49</v>
      </c>
      <c r="B44" s="114">
        <f t="shared" si="0"/>
        <v>0</v>
      </c>
      <c r="C44" s="114">
        <v>0</v>
      </c>
      <c r="D44" s="114">
        <v>0</v>
      </c>
      <c r="E44" s="114">
        <v>0</v>
      </c>
      <c r="F44" s="61"/>
    </row>
    <row r="45" spans="1:6">
      <c r="A45" s="18" t="s">
        <v>50</v>
      </c>
      <c r="B45" s="114">
        <f t="shared" si="0"/>
        <v>0</v>
      </c>
      <c r="C45" s="114">
        <v>0</v>
      </c>
      <c r="D45" s="114">
        <v>0</v>
      </c>
      <c r="E45" s="114">
        <v>0</v>
      </c>
      <c r="F45" s="61"/>
    </row>
    <row r="46" spans="1:6">
      <c r="A46" s="18" t="s">
        <v>51</v>
      </c>
      <c r="B46" s="114">
        <f t="shared" si="0"/>
        <v>0</v>
      </c>
      <c r="C46" s="114">
        <v>0</v>
      </c>
      <c r="D46" s="114">
        <v>0</v>
      </c>
      <c r="E46" s="114">
        <v>0</v>
      </c>
      <c r="F46" s="61"/>
    </row>
    <row r="47" spans="1:6">
      <c r="A47" s="18" t="s">
        <v>52</v>
      </c>
      <c r="B47" s="114">
        <f t="shared" si="0"/>
        <v>0</v>
      </c>
      <c r="C47" s="114">
        <v>0</v>
      </c>
      <c r="D47" s="114">
        <v>0</v>
      </c>
      <c r="E47" s="114">
        <v>0</v>
      </c>
      <c r="F47" s="61"/>
    </row>
    <row r="48" spans="1:6">
      <c r="A48" s="18" t="s">
        <v>53</v>
      </c>
      <c r="B48" s="114">
        <f t="shared" si="0"/>
        <v>0</v>
      </c>
      <c r="C48" s="114">
        <v>0</v>
      </c>
      <c r="D48" s="114">
        <v>0</v>
      </c>
      <c r="E48" s="114">
        <v>0</v>
      </c>
      <c r="F48" s="61"/>
    </row>
    <row r="49" spans="1:6">
      <c r="A49" s="18" t="s">
        <v>54</v>
      </c>
      <c r="B49" s="114">
        <f t="shared" si="0"/>
        <v>0</v>
      </c>
      <c r="C49" s="114">
        <v>0</v>
      </c>
      <c r="D49" s="114">
        <v>0</v>
      </c>
      <c r="E49" s="114">
        <v>0</v>
      </c>
      <c r="F49" s="61"/>
    </row>
    <row r="50" spans="1:6">
      <c r="A50" s="18" t="s">
        <v>55</v>
      </c>
      <c r="B50" s="114">
        <f t="shared" si="0"/>
        <v>0</v>
      </c>
      <c r="C50" s="114">
        <v>0</v>
      </c>
      <c r="D50" s="114">
        <v>0</v>
      </c>
      <c r="E50" s="114">
        <v>0</v>
      </c>
      <c r="F50" s="61"/>
    </row>
    <row r="51" spans="1:6">
      <c r="A51" s="18" t="s">
        <v>56</v>
      </c>
      <c r="B51" s="114">
        <f t="shared" si="0"/>
        <v>1236097</v>
      </c>
      <c r="C51" s="114">
        <v>1236097</v>
      </c>
      <c r="D51" s="114">
        <v>0</v>
      </c>
      <c r="E51" s="114">
        <v>0</v>
      </c>
      <c r="F51" s="61"/>
    </row>
    <row r="52" spans="1:6">
      <c r="A52" s="18" t="s">
        <v>57</v>
      </c>
      <c r="B52" s="114">
        <f t="shared" si="0"/>
        <v>0</v>
      </c>
      <c r="C52" s="114">
        <v>0</v>
      </c>
      <c r="D52" s="114">
        <v>0</v>
      </c>
      <c r="E52" s="114">
        <v>0</v>
      </c>
      <c r="F52" s="61"/>
    </row>
    <row r="53" spans="1:6">
      <c r="A53" s="18" t="s">
        <v>58</v>
      </c>
      <c r="B53" s="114">
        <f t="shared" si="0"/>
        <v>0</v>
      </c>
      <c r="C53" s="114">
        <v>0</v>
      </c>
      <c r="D53" s="114">
        <v>0</v>
      </c>
      <c r="E53" s="114">
        <v>0</v>
      </c>
      <c r="F53" s="61"/>
    </row>
    <row r="54" spans="1:6">
      <c r="A54" s="18" t="s">
        <v>59</v>
      </c>
      <c r="B54" s="114">
        <f t="shared" si="0"/>
        <v>0</v>
      </c>
      <c r="C54" s="114">
        <v>0</v>
      </c>
      <c r="D54" s="114">
        <v>0</v>
      </c>
      <c r="E54" s="114">
        <v>0</v>
      </c>
      <c r="F54" s="61"/>
    </row>
    <row r="55" spans="1:6">
      <c r="A55" s="18" t="s">
        <v>60</v>
      </c>
      <c r="B55" s="114">
        <f t="shared" si="0"/>
        <v>0</v>
      </c>
      <c r="C55" s="114">
        <v>0</v>
      </c>
      <c r="D55" s="114">
        <v>0</v>
      </c>
      <c r="E55" s="114">
        <v>0</v>
      </c>
      <c r="F55" s="61"/>
    </row>
    <row r="56" spans="1:6">
      <c r="A56" s="18" t="s">
        <v>61</v>
      </c>
      <c r="B56" s="114">
        <f t="shared" si="0"/>
        <v>0</v>
      </c>
      <c r="C56" s="114">
        <v>0</v>
      </c>
      <c r="D56" s="114">
        <v>0</v>
      </c>
      <c r="E56" s="114">
        <v>0</v>
      </c>
      <c r="F56" s="61"/>
    </row>
    <row r="57" spans="1:6">
      <c r="A57" s="17"/>
    </row>
    <row r="58" spans="1:6" s="20" customFormat="1" ht="12">
      <c r="A58" s="21"/>
      <c r="B58" s="19"/>
      <c r="C58" s="19"/>
      <c r="D58" s="19"/>
      <c r="E58" s="19"/>
      <c r="F58" s="19"/>
    </row>
  </sheetData>
  <mergeCells count="2">
    <mergeCell ref="A2:A4"/>
    <mergeCell ref="A1:F1"/>
  </mergeCells>
  <phoneticPr fontId="12" type="noConversion"/>
  <conditionalFormatting sqref="B5:E56">
    <cfRule type="cellIs" dxfId="2" priority="1" operator="lessThan">
      <formula>0</formula>
    </cfRule>
  </conditionalFormatting>
  <pageMargins left="0.7" right="0.7" top="0.75" bottom="0.75" header="0.3" footer="0.3"/>
  <pageSetup scale="83" orientation="portrait" r:id="rId1"/>
  <extLst>
    <ext xmlns:mx="http://schemas.microsoft.com/office/mac/excel/2008/main" uri="http://schemas.microsoft.com/office/mac/excel/2008/main">
      <mx:PLV Mode="0" OnePage="0" WScale="0"/>
    </ext>
  </extLst>
</worksheet>
</file>

<file path=xl/worksheets/sheet93.xml><?xml version="1.0" encoding="utf-8"?>
<worksheet xmlns="http://schemas.openxmlformats.org/spreadsheetml/2006/main" xmlns:r="http://schemas.openxmlformats.org/officeDocument/2006/relationships">
  <sheetPr codeName="Sheet15" enableFormatConditionsCalculation="0">
    <pageSetUpPr fitToPage="1"/>
  </sheetPr>
  <dimension ref="A1:P56"/>
  <sheetViews>
    <sheetView workbookViewId="0">
      <selection activeCell="B36" sqref="B36"/>
    </sheetView>
  </sheetViews>
  <sheetFormatPr defaultColWidth="13.140625" defaultRowHeight="14.25"/>
  <cols>
    <col min="1" max="1" width="20.28515625" style="16" customWidth="1"/>
    <col min="2" max="2" width="15.42578125" style="4" customWidth="1"/>
    <col min="3" max="4" width="13.28515625" style="4" bestFit="1" customWidth="1"/>
    <col min="5" max="5" width="16.42578125" style="4" customWidth="1"/>
    <col min="6" max="9" width="13.28515625" style="4" bestFit="1" customWidth="1"/>
    <col min="10" max="10" width="13.7109375" style="4" bestFit="1" customWidth="1"/>
    <col min="11" max="11" width="13.28515625" style="4" bestFit="1" customWidth="1"/>
    <col min="12" max="12" width="14.5703125" style="4" customWidth="1"/>
    <col min="13" max="13" width="13.28515625" style="4" bestFit="1" customWidth="1"/>
    <col min="14" max="14" width="13.140625" style="4"/>
    <col min="15" max="15" width="13.7109375" style="4" bestFit="1" customWidth="1"/>
    <col min="16" max="16384" width="13.140625" style="4"/>
  </cols>
  <sheetData>
    <row r="1" spans="1:16">
      <c r="A1" s="575" t="s">
        <v>188</v>
      </c>
      <c r="B1" s="576"/>
      <c r="C1" s="576"/>
      <c r="D1" s="576"/>
      <c r="E1" s="576"/>
      <c r="F1" s="576"/>
      <c r="G1" s="576"/>
      <c r="H1" s="576"/>
      <c r="I1" s="576"/>
      <c r="J1" s="576"/>
      <c r="K1" s="576"/>
      <c r="L1" s="576"/>
      <c r="M1" s="576"/>
      <c r="N1" s="576"/>
      <c r="O1" s="559"/>
    </row>
    <row r="2" spans="1:16">
      <c r="A2" s="612" t="s">
        <v>10</v>
      </c>
      <c r="B2" s="8"/>
      <c r="C2" s="8"/>
      <c r="D2" s="8"/>
      <c r="E2" s="8"/>
      <c r="F2" s="8"/>
      <c r="G2" s="8"/>
      <c r="H2" s="8"/>
      <c r="I2" s="8"/>
      <c r="J2" s="8"/>
      <c r="K2" s="8"/>
      <c r="L2" s="8"/>
      <c r="M2" s="8"/>
      <c r="N2" s="38"/>
      <c r="O2" s="8"/>
    </row>
    <row r="3" spans="1:16" ht="45">
      <c r="A3" s="612"/>
      <c r="B3" s="8" t="s">
        <v>65</v>
      </c>
      <c r="C3" s="8" t="s">
        <v>78</v>
      </c>
      <c r="D3" s="8" t="s">
        <v>63</v>
      </c>
      <c r="E3" s="8" t="s">
        <v>64</v>
      </c>
      <c r="F3" s="8" t="s">
        <v>79</v>
      </c>
      <c r="G3" s="8" t="s">
        <v>67</v>
      </c>
      <c r="H3" s="8" t="s">
        <v>80</v>
      </c>
      <c r="I3" s="8" t="s">
        <v>81</v>
      </c>
      <c r="J3" s="8" t="s">
        <v>82</v>
      </c>
      <c r="K3" s="51" t="s">
        <v>89</v>
      </c>
      <c r="L3" s="51" t="s">
        <v>88</v>
      </c>
      <c r="M3" s="8" t="s">
        <v>68</v>
      </c>
      <c r="N3" s="37" t="s">
        <v>87</v>
      </c>
      <c r="O3" s="8" t="s">
        <v>69</v>
      </c>
    </row>
    <row r="4" spans="1:16">
      <c r="A4" s="612"/>
      <c r="B4" s="3"/>
      <c r="C4" s="3"/>
      <c r="D4" s="3"/>
      <c r="E4" s="3"/>
      <c r="F4" s="3"/>
      <c r="G4" s="3"/>
      <c r="H4" s="3"/>
      <c r="I4" s="8"/>
      <c r="J4" s="3"/>
      <c r="K4" s="3"/>
      <c r="L4" s="3"/>
      <c r="M4" s="3"/>
      <c r="N4" s="39"/>
      <c r="O4" s="3"/>
    </row>
    <row r="5" spans="1:16" s="6" customFormat="1">
      <c r="A5" s="23" t="s">
        <v>77</v>
      </c>
      <c r="B5" s="117">
        <f>SUM(B6:B56)</f>
        <v>943239081</v>
      </c>
      <c r="C5" s="117">
        <f t="shared" ref="C5:O5" si="0">SUM(C6:C56)</f>
        <v>14112066</v>
      </c>
      <c r="D5" s="117">
        <f t="shared" si="0"/>
        <v>63894128</v>
      </c>
      <c r="E5" s="117">
        <f t="shared" si="0"/>
        <v>4338337</v>
      </c>
      <c r="F5" s="117">
        <f t="shared" si="0"/>
        <v>0</v>
      </c>
      <c r="G5" s="117">
        <f t="shared" si="0"/>
        <v>99487136</v>
      </c>
      <c r="H5" s="117">
        <f t="shared" si="0"/>
        <v>15791050</v>
      </c>
      <c r="I5" s="117">
        <f t="shared" si="0"/>
        <v>55176593</v>
      </c>
      <c r="J5" s="117">
        <f t="shared" si="0"/>
        <v>483762892</v>
      </c>
      <c r="K5" s="117">
        <f t="shared" si="0"/>
        <v>1646969</v>
      </c>
      <c r="L5" s="117">
        <f t="shared" si="0"/>
        <v>14187864</v>
      </c>
      <c r="M5" s="464">
        <f t="shared" si="0"/>
        <v>3487287</v>
      </c>
      <c r="N5" s="467"/>
      <c r="O5" s="466">
        <f t="shared" si="0"/>
        <v>187354759</v>
      </c>
      <c r="P5" s="5"/>
    </row>
    <row r="6" spans="1:16" s="6" customFormat="1">
      <c r="A6" s="22" t="s">
        <v>11</v>
      </c>
      <c r="B6" s="89">
        <f>SUM(C6:O6)</f>
        <v>48625001</v>
      </c>
      <c r="C6" s="89">
        <v>0</v>
      </c>
      <c r="D6" s="89">
        <v>0</v>
      </c>
      <c r="E6" s="89">
        <v>0</v>
      </c>
      <c r="F6" s="89">
        <v>0</v>
      </c>
      <c r="G6" s="89">
        <v>0</v>
      </c>
      <c r="H6" s="89">
        <v>0</v>
      </c>
      <c r="I6" s="89">
        <v>23231595</v>
      </c>
      <c r="J6" s="89">
        <v>463993</v>
      </c>
      <c r="K6" s="89">
        <v>31119</v>
      </c>
      <c r="L6" s="89">
        <v>5448852</v>
      </c>
      <c r="M6" s="465">
        <v>0</v>
      </c>
      <c r="N6" s="467"/>
      <c r="O6" s="91">
        <v>19449442</v>
      </c>
    </row>
    <row r="7" spans="1:16" s="6" customFormat="1">
      <c r="A7" s="18" t="s">
        <v>12</v>
      </c>
      <c r="B7" s="89">
        <f t="shared" ref="B7:B56" si="1">SUM(C7:O7)</f>
        <v>0</v>
      </c>
      <c r="C7" s="89">
        <v>0</v>
      </c>
      <c r="D7" s="89">
        <v>0</v>
      </c>
      <c r="E7" s="89">
        <v>0</v>
      </c>
      <c r="F7" s="89">
        <v>0</v>
      </c>
      <c r="G7" s="89">
        <v>0</v>
      </c>
      <c r="H7" s="89">
        <v>0</v>
      </c>
      <c r="I7" s="89">
        <v>0</v>
      </c>
      <c r="J7" s="89">
        <v>0</v>
      </c>
      <c r="K7" s="89">
        <v>0</v>
      </c>
      <c r="L7" s="89">
        <v>0</v>
      </c>
      <c r="M7" s="465">
        <v>0</v>
      </c>
      <c r="N7" s="467"/>
      <c r="O7" s="91">
        <v>0</v>
      </c>
    </row>
    <row r="8" spans="1:16" s="6" customFormat="1">
      <c r="A8" s="18" t="s">
        <v>13</v>
      </c>
      <c r="B8" s="89">
        <f t="shared" si="1"/>
        <v>0</v>
      </c>
      <c r="C8" s="89">
        <v>0</v>
      </c>
      <c r="D8" s="89">
        <v>0</v>
      </c>
      <c r="E8" s="89">
        <v>0</v>
      </c>
      <c r="F8" s="89">
        <v>0</v>
      </c>
      <c r="G8" s="89">
        <v>0</v>
      </c>
      <c r="H8" s="89">
        <v>0</v>
      </c>
      <c r="I8" s="89">
        <v>0</v>
      </c>
      <c r="J8" s="89">
        <v>0</v>
      </c>
      <c r="K8" s="89">
        <v>0</v>
      </c>
      <c r="L8" s="89">
        <v>0</v>
      </c>
      <c r="M8" s="465">
        <v>0</v>
      </c>
      <c r="N8" s="467"/>
      <c r="O8" s="91">
        <v>0</v>
      </c>
    </row>
    <row r="9" spans="1:16" s="6" customFormat="1">
      <c r="A9" s="18" t="s">
        <v>14</v>
      </c>
      <c r="B9" s="89">
        <f t="shared" si="1"/>
        <v>0</v>
      </c>
      <c r="C9" s="89">
        <v>0</v>
      </c>
      <c r="D9" s="89">
        <v>0</v>
      </c>
      <c r="E9" s="89">
        <v>0</v>
      </c>
      <c r="F9" s="89">
        <v>0</v>
      </c>
      <c r="G9" s="89">
        <v>0</v>
      </c>
      <c r="H9" s="89">
        <v>0</v>
      </c>
      <c r="I9" s="89">
        <v>0</v>
      </c>
      <c r="J9" s="89">
        <v>0</v>
      </c>
      <c r="K9" s="89">
        <v>0</v>
      </c>
      <c r="L9" s="89">
        <v>0</v>
      </c>
      <c r="M9" s="465">
        <v>0</v>
      </c>
      <c r="N9" s="467"/>
      <c r="O9" s="91">
        <v>0</v>
      </c>
    </row>
    <row r="10" spans="1:16" s="6" customFormat="1">
      <c r="A10" s="18" t="s">
        <v>15</v>
      </c>
      <c r="B10" s="89">
        <f t="shared" si="1"/>
        <v>35197592</v>
      </c>
      <c r="C10" s="89">
        <v>2032018</v>
      </c>
      <c r="D10" s="89">
        <v>391037</v>
      </c>
      <c r="E10" s="89">
        <v>254057</v>
      </c>
      <c r="F10" s="89">
        <v>0</v>
      </c>
      <c r="G10" s="89">
        <v>0</v>
      </c>
      <c r="H10" s="89">
        <v>0</v>
      </c>
      <c r="I10" s="89">
        <v>412096</v>
      </c>
      <c r="J10" s="89">
        <v>1104614</v>
      </c>
      <c r="K10" s="89">
        <v>482458</v>
      </c>
      <c r="L10" s="89">
        <v>6457974</v>
      </c>
      <c r="M10" s="465">
        <v>1766174</v>
      </c>
      <c r="N10" s="467"/>
      <c r="O10" s="91">
        <v>22297164</v>
      </c>
    </row>
    <row r="11" spans="1:16" s="6" customFormat="1">
      <c r="A11" s="18" t="s">
        <v>16</v>
      </c>
      <c r="B11" s="89">
        <f t="shared" si="1"/>
        <v>0</v>
      </c>
      <c r="C11" s="89">
        <v>0</v>
      </c>
      <c r="D11" s="89">
        <v>0</v>
      </c>
      <c r="E11" s="89">
        <v>0</v>
      </c>
      <c r="F11" s="89">
        <v>0</v>
      </c>
      <c r="G11" s="89">
        <v>0</v>
      </c>
      <c r="H11" s="89">
        <v>0</v>
      </c>
      <c r="I11" s="89">
        <v>0</v>
      </c>
      <c r="J11" s="89">
        <v>0</v>
      </c>
      <c r="K11" s="89">
        <v>0</v>
      </c>
      <c r="L11" s="89">
        <v>0</v>
      </c>
      <c r="M11" s="465">
        <v>0</v>
      </c>
      <c r="N11" s="467"/>
      <c r="O11" s="91">
        <v>0</v>
      </c>
    </row>
    <row r="12" spans="1:16" s="6" customFormat="1">
      <c r="A12" s="18" t="s">
        <v>17</v>
      </c>
      <c r="B12" s="89">
        <f t="shared" si="1"/>
        <v>105339173</v>
      </c>
      <c r="C12" s="89">
        <v>91190</v>
      </c>
      <c r="D12" s="89">
        <v>33072410</v>
      </c>
      <c r="E12" s="89">
        <v>2174031</v>
      </c>
      <c r="F12" s="89">
        <v>0</v>
      </c>
      <c r="G12" s="89">
        <v>0</v>
      </c>
      <c r="H12" s="89">
        <v>0</v>
      </c>
      <c r="I12" s="89">
        <v>0</v>
      </c>
      <c r="J12" s="89">
        <v>0</v>
      </c>
      <c r="K12" s="89">
        <v>0</v>
      </c>
      <c r="L12" s="89">
        <v>0</v>
      </c>
      <c r="M12" s="465">
        <v>0</v>
      </c>
      <c r="N12" s="467"/>
      <c r="O12" s="91">
        <v>70001542</v>
      </c>
    </row>
    <row r="13" spans="1:16" s="6" customFormat="1">
      <c r="A13" s="18" t="s">
        <v>18</v>
      </c>
      <c r="B13" s="89">
        <f t="shared" si="1"/>
        <v>0</v>
      </c>
      <c r="C13" s="89">
        <v>0</v>
      </c>
      <c r="D13" s="89">
        <v>0</v>
      </c>
      <c r="E13" s="89">
        <v>0</v>
      </c>
      <c r="F13" s="89">
        <v>0</v>
      </c>
      <c r="G13" s="89">
        <v>0</v>
      </c>
      <c r="H13" s="89">
        <v>0</v>
      </c>
      <c r="I13" s="89">
        <v>0</v>
      </c>
      <c r="J13" s="89">
        <v>0</v>
      </c>
      <c r="K13" s="89">
        <v>0</v>
      </c>
      <c r="L13" s="89">
        <v>0</v>
      </c>
      <c r="M13" s="465">
        <v>0</v>
      </c>
      <c r="N13" s="467"/>
      <c r="O13" s="91">
        <v>0</v>
      </c>
    </row>
    <row r="14" spans="1:16" s="6" customFormat="1">
      <c r="A14" s="18" t="s">
        <v>19</v>
      </c>
      <c r="B14" s="89">
        <f t="shared" si="1"/>
        <v>0</v>
      </c>
      <c r="C14" s="89">
        <v>0</v>
      </c>
      <c r="D14" s="89">
        <v>0</v>
      </c>
      <c r="E14" s="89">
        <v>0</v>
      </c>
      <c r="F14" s="89">
        <v>0</v>
      </c>
      <c r="G14" s="89">
        <v>0</v>
      </c>
      <c r="H14" s="89">
        <v>0</v>
      </c>
      <c r="I14" s="89">
        <v>0</v>
      </c>
      <c r="J14" s="89">
        <v>0</v>
      </c>
      <c r="K14" s="89">
        <v>0</v>
      </c>
      <c r="L14" s="89">
        <v>0</v>
      </c>
      <c r="M14" s="465">
        <v>0</v>
      </c>
      <c r="N14" s="467"/>
      <c r="O14" s="91">
        <v>0</v>
      </c>
    </row>
    <row r="15" spans="1:16" s="6" customFormat="1">
      <c r="A15" s="18" t="s">
        <v>20</v>
      </c>
      <c r="B15" s="89">
        <f t="shared" si="1"/>
        <v>0</v>
      </c>
      <c r="C15" s="89">
        <v>0</v>
      </c>
      <c r="D15" s="89">
        <v>0</v>
      </c>
      <c r="E15" s="89">
        <v>0</v>
      </c>
      <c r="F15" s="89">
        <v>0</v>
      </c>
      <c r="G15" s="89">
        <v>0</v>
      </c>
      <c r="H15" s="89">
        <v>0</v>
      </c>
      <c r="I15" s="89">
        <v>0</v>
      </c>
      <c r="J15" s="89">
        <v>0</v>
      </c>
      <c r="K15" s="89">
        <v>0</v>
      </c>
      <c r="L15" s="89">
        <v>0</v>
      </c>
      <c r="M15" s="465">
        <v>0</v>
      </c>
      <c r="N15" s="467"/>
      <c r="O15" s="91">
        <v>0</v>
      </c>
    </row>
    <row r="16" spans="1:16" s="6" customFormat="1">
      <c r="A16" s="18" t="s">
        <v>21</v>
      </c>
      <c r="B16" s="89">
        <f t="shared" si="1"/>
        <v>0</v>
      </c>
      <c r="C16" s="89">
        <v>0</v>
      </c>
      <c r="D16" s="89">
        <v>0</v>
      </c>
      <c r="E16" s="89">
        <v>0</v>
      </c>
      <c r="F16" s="89">
        <v>0</v>
      </c>
      <c r="G16" s="89">
        <v>0</v>
      </c>
      <c r="H16" s="89">
        <v>0</v>
      </c>
      <c r="I16" s="89">
        <v>0</v>
      </c>
      <c r="J16" s="89">
        <v>0</v>
      </c>
      <c r="K16" s="89">
        <v>0</v>
      </c>
      <c r="L16" s="89">
        <v>0</v>
      </c>
      <c r="M16" s="465">
        <v>0</v>
      </c>
      <c r="N16" s="467"/>
      <c r="O16" s="91">
        <v>0</v>
      </c>
    </row>
    <row r="17" spans="1:15" s="6" customFormat="1">
      <c r="A17" s="18" t="s">
        <v>22</v>
      </c>
      <c r="B17" s="89">
        <f t="shared" si="1"/>
        <v>2192814</v>
      </c>
      <c r="C17" s="89">
        <v>10968</v>
      </c>
      <c r="D17" s="89">
        <v>0</v>
      </c>
      <c r="E17" s="89">
        <v>444071</v>
      </c>
      <c r="F17" s="89">
        <v>0</v>
      </c>
      <c r="G17" s="89">
        <v>0</v>
      </c>
      <c r="H17" s="89">
        <v>0</v>
      </c>
      <c r="I17" s="89">
        <v>169923</v>
      </c>
      <c r="J17" s="89">
        <v>0</v>
      </c>
      <c r="K17" s="89">
        <v>0</v>
      </c>
      <c r="L17" s="89">
        <v>1394828</v>
      </c>
      <c r="M17" s="465">
        <v>173024</v>
      </c>
      <c r="N17" s="467"/>
      <c r="O17" s="91">
        <v>0</v>
      </c>
    </row>
    <row r="18" spans="1:15" s="6" customFormat="1">
      <c r="A18" s="18" t="s">
        <v>23</v>
      </c>
      <c r="B18" s="89">
        <f t="shared" si="1"/>
        <v>0</v>
      </c>
      <c r="C18" s="89">
        <v>0</v>
      </c>
      <c r="D18" s="89">
        <v>0</v>
      </c>
      <c r="E18" s="89">
        <v>0</v>
      </c>
      <c r="F18" s="89">
        <v>0</v>
      </c>
      <c r="G18" s="89">
        <v>0</v>
      </c>
      <c r="H18" s="89">
        <v>0</v>
      </c>
      <c r="I18" s="89">
        <v>0</v>
      </c>
      <c r="J18" s="89">
        <v>0</v>
      </c>
      <c r="K18" s="89">
        <v>0</v>
      </c>
      <c r="L18" s="89">
        <v>0</v>
      </c>
      <c r="M18" s="465">
        <v>0</v>
      </c>
      <c r="N18" s="467"/>
      <c r="O18" s="91">
        <v>0</v>
      </c>
    </row>
    <row r="19" spans="1:15" s="6" customFormat="1">
      <c r="A19" s="18" t="s">
        <v>24</v>
      </c>
      <c r="B19" s="89">
        <f t="shared" si="1"/>
        <v>0</v>
      </c>
      <c r="C19" s="89">
        <v>0</v>
      </c>
      <c r="D19" s="89">
        <v>0</v>
      </c>
      <c r="E19" s="89">
        <v>0</v>
      </c>
      <c r="F19" s="89">
        <v>0</v>
      </c>
      <c r="G19" s="89">
        <v>0</v>
      </c>
      <c r="H19" s="89">
        <v>0</v>
      </c>
      <c r="I19" s="89">
        <v>0</v>
      </c>
      <c r="J19" s="89">
        <v>0</v>
      </c>
      <c r="K19" s="89">
        <v>0</v>
      </c>
      <c r="L19" s="89">
        <v>0</v>
      </c>
      <c r="M19" s="465">
        <v>0</v>
      </c>
      <c r="N19" s="467"/>
      <c r="O19" s="91">
        <v>0</v>
      </c>
    </row>
    <row r="20" spans="1:15" s="6" customFormat="1">
      <c r="A20" s="18" t="s">
        <v>25</v>
      </c>
      <c r="B20" s="89">
        <f t="shared" si="1"/>
        <v>82135094</v>
      </c>
      <c r="C20" s="89">
        <v>4725567</v>
      </c>
      <c r="D20" s="89">
        <v>0</v>
      </c>
      <c r="E20" s="89">
        <v>0</v>
      </c>
      <c r="F20" s="89">
        <v>0</v>
      </c>
      <c r="G20" s="89">
        <v>32030790</v>
      </c>
      <c r="H20" s="89">
        <v>0</v>
      </c>
      <c r="I20" s="89">
        <v>0</v>
      </c>
      <c r="J20" s="89">
        <v>0</v>
      </c>
      <c r="K20" s="89">
        <v>0</v>
      </c>
      <c r="L20" s="89">
        <v>0</v>
      </c>
      <c r="M20" s="465">
        <v>0</v>
      </c>
      <c r="N20" s="467"/>
      <c r="O20" s="91">
        <v>45378737</v>
      </c>
    </row>
    <row r="21" spans="1:15" s="6" customFormat="1">
      <c r="A21" s="18" t="s">
        <v>26</v>
      </c>
      <c r="B21" s="89">
        <f t="shared" si="1"/>
        <v>26586067</v>
      </c>
      <c r="C21" s="89">
        <v>189111</v>
      </c>
      <c r="D21" s="89">
        <v>12232133</v>
      </c>
      <c r="E21" s="89">
        <v>945708</v>
      </c>
      <c r="F21" s="89">
        <v>0</v>
      </c>
      <c r="G21" s="89">
        <v>13219115</v>
      </c>
      <c r="H21" s="89">
        <v>0</v>
      </c>
      <c r="I21" s="89">
        <v>0</v>
      </c>
      <c r="J21" s="89">
        <v>0</v>
      </c>
      <c r="K21" s="89">
        <v>0</v>
      </c>
      <c r="L21" s="89">
        <v>0</v>
      </c>
      <c r="M21" s="465">
        <v>0</v>
      </c>
      <c r="N21" s="467"/>
      <c r="O21" s="91">
        <v>0</v>
      </c>
    </row>
    <row r="22" spans="1:15" s="6" customFormat="1">
      <c r="A22" s="18" t="s">
        <v>27</v>
      </c>
      <c r="B22" s="89">
        <f t="shared" si="1"/>
        <v>0</v>
      </c>
      <c r="C22" s="89">
        <v>0</v>
      </c>
      <c r="D22" s="89">
        <v>0</v>
      </c>
      <c r="E22" s="89">
        <v>0</v>
      </c>
      <c r="F22" s="89">
        <v>0</v>
      </c>
      <c r="G22" s="89">
        <v>0</v>
      </c>
      <c r="H22" s="89">
        <v>0</v>
      </c>
      <c r="I22" s="89">
        <v>0</v>
      </c>
      <c r="J22" s="89">
        <v>0</v>
      </c>
      <c r="K22" s="89">
        <v>0</v>
      </c>
      <c r="L22" s="89">
        <v>0</v>
      </c>
      <c r="M22" s="465">
        <v>0</v>
      </c>
      <c r="N22" s="467"/>
      <c r="O22" s="91">
        <v>0</v>
      </c>
    </row>
    <row r="23" spans="1:15" s="6" customFormat="1">
      <c r="A23" s="18" t="s">
        <v>28</v>
      </c>
      <c r="B23" s="89">
        <f t="shared" si="1"/>
        <v>3666062</v>
      </c>
      <c r="C23" s="89">
        <v>3436134</v>
      </c>
      <c r="D23" s="89">
        <v>0</v>
      </c>
      <c r="E23" s="89">
        <v>0</v>
      </c>
      <c r="F23" s="89">
        <v>0</v>
      </c>
      <c r="G23" s="89">
        <v>0</v>
      </c>
      <c r="H23" s="89">
        <v>0</v>
      </c>
      <c r="I23" s="89">
        <v>0</v>
      </c>
      <c r="J23" s="89">
        <v>0</v>
      </c>
      <c r="K23" s="89">
        <v>0</v>
      </c>
      <c r="L23" s="89">
        <v>112468</v>
      </c>
      <c r="M23" s="465">
        <v>4109</v>
      </c>
      <c r="N23" s="467"/>
      <c r="O23" s="91">
        <v>113351</v>
      </c>
    </row>
    <row r="24" spans="1:15" s="6" customFormat="1">
      <c r="A24" s="18" t="s">
        <v>29</v>
      </c>
      <c r="B24" s="89">
        <f t="shared" si="1"/>
        <v>72392229</v>
      </c>
      <c r="C24" s="89">
        <v>0</v>
      </c>
      <c r="D24" s="89">
        <v>4959871</v>
      </c>
      <c r="E24" s="89">
        <v>0</v>
      </c>
      <c r="F24" s="89">
        <v>0</v>
      </c>
      <c r="G24" s="89">
        <v>19876047</v>
      </c>
      <c r="H24" s="89">
        <v>0</v>
      </c>
      <c r="I24" s="89">
        <v>0</v>
      </c>
      <c r="J24" s="89">
        <v>46254212</v>
      </c>
      <c r="K24" s="89">
        <v>0</v>
      </c>
      <c r="L24" s="89">
        <v>42383</v>
      </c>
      <c r="M24" s="465">
        <v>0</v>
      </c>
      <c r="N24" s="467"/>
      <c r="O24" s="91">
        <v>1259716</v>
      </c>
    </row>
    <row r="25" spans="1:15" s="6" customFormat="1">
      <c r="A25" s="18" t="s">
        <v>30</v>
      </c>
      <c r="B25" s="89">
        <f t="shared" si="1"/>
        <v>6526026</v>
      </c>
      <c r="C25" s="89">
        <v>147565</v>
      </c>
      <c r="D25" s="89">
        <v>800385</v>
      </c>
      <c r="E25" s="89">
        <v>520470</v>
      </c>
      <c r="F25" s="89">
        <v>0</v>
      </c>
      <c r="G25" s="89">
        <v>0</v>
      </c>
      <c r="H25" s="89">
        <v>4610550</v>
      </c>
      <c r="I25" s="89">
        <v>447056</v>
      </c>
      <c r="J25" s="89">
        <v>0</v>
      </c>
      <c r="K25" s="89">
        <v>0</v>
      </c>
      <c r="L25" s="89">
        <v>0</v>
      </c>
      <c r="M25" s="465">
        <v>0</v>
      </c>
      <c r="N25" s="467"/>
      <c r="O25" s="91">
        <v>0</v>
      </c>
    </row>
    <row r="26" spans="1:15" s="6" customFormat="1">
      <c r="A26" s="18" t="s">
        <v>31</v>
      </c>
      <c r="B26" s="89">
        <f t="shared" si="1"/>
        <v>0</v>
      </c>
      <c r="C26" s="89">
        <v>0</v>
      </c>
      <c r="D26" s="89">
        <v>0</v>
      </c>
      <c r="E26" s="89">
        <v>0</v>
      </c>
      <c r="F26" s="89">
        <v>0</v>
      </c>
      <c r="G26" s="89">
        <v>0</v>
      </c>
      <c r="H26" s="89">
        <v>0</v>
      </c>
      <c r="I26" s="89">
        <v>0</v>
      </c>
      <c r="J26" s="89">
        <v>0</v>
      </c>
      <c r="K26" s="89">
        <v>0</v>
      </c>
      <c r="L26" s="89">
        <v>0</v>
      </c>
      <c r="M26" s="465">
        <v>0</v>
      </c>
      <c r="N26" s="467"/>
      <c r="O26" s="91">
        <v>0</v>
      </c>
    </row>
    <row r="27" spans="1:15" s="6" customFormat="1">
      <c r="A27" s="18" t="s">
        <v>32</v>
      </c>
      <c r="B27" s="89">
        <f t="shared" si="1"/>
        <v>156114</v>
      </c>
      <c r="C27" s="89">
        <v>0</v>
      </c>
      <c r="D27" s="89">
        <v>0</v>
      </c>
      <c r="E27" s="89">
        <v>0</v>
      </c>
      <c r="F27" s="89">
        <v>0</v>
      </c>
      <c r="G27" s="89">
        <v>0</v>
      </c>
      <c r="H27" s="89">
        <v>0</v>
      </c>
      <c r="I27" s="89">
        <v>0</v>
      </c>
      <c r="J27" s="89">
        <v>0</v>
      </c>
      <c r="K27" s="89">
        <v>0</v>
      </c>
      <c r="L27" s="89">
        <v>0</v>
      </c>
      <c r="M27" s="465">
        <v>0</v>
      </c>
      <c r="N27" s="467"/>
      <c r="O27" s="91">
        <v>156114</v>
      </c>
    </row>
    <row r="28" spans="1:15" s="6" customFormat="1">
      <c r="A28" s="18" t="s">
        <v>33</v>
      </c>
      <c r="B28" s="89">
        <f t="shared" si="1"/>
        <v>0</v>
      </c>
      <c r="C28" s="89">
        <v>0</v>
      </c>
      <c r="D28" s="89">
        <v>0</v>
      </c>
      <c r="E28" s="89">
        <v>0</v>
      </c>
      <c r="F28" s="89">
        <v>0</v>
      </c>
      <c r="G28" s="89">
        <v>0</v>
      </c>
      <c r="H28" s="89">
        <v>0</v>
      </c>
      <c r="I28" s="89">
        <v>0</v>
      </c>
      <c r="J28" s="89">
        <v>0</v>
      </c>
      <c r="K28" s="89">
        <v>0</v>
      </c>
      <c r="L28" s="89">
        <v>0</v>
      </c>
      <c r="M28" s="465">
        <v>0</v>
      </c>
      <c r="N28" s="467"/>
      <c r="O28" s="91">
        <v>0</v>
      </c>
    </row>
    <row r="29" spans="1:15" s="6" customFormat="1">
      <c r="A29" s="18" t="s">
        <v>34</v>
      </c>
      <c r="B29" s="89">
        <f t="shared" si="1"/>
        <v>0</v>
      </c>
      <c r="C29" s="89">
        <v>0</v>
      </c>
      <c r="D29" s="89">
        <v>0</v>
      </c>
      <c r="E29" s="89">
        <v>0</v>
      </c>
      <c r="F29" s="89">
        <v>0</v>
      </c>
      <c r="G29" s="89">
        <v>0</v>
      </c>
      <c r="H29" s="89">
        <v>0</v>
      </c>
      <c r="I29" s="89">
        <v>0</v>
      </c>
      <c r="J29" s="89">
        <v>0</v>
      </c>
      <c r="K29" s="89">
        <v>0</v>
      </c>
      <c r="L29" s="89">
        <v>0</v>
      </c>
      <c r="M29" s="465">
        <v>0</v>
      </c>
      <c r="N29" s="467"/>
      <c r="O29" s="91">
        <v>0</v>
      </c>
    </row>
    <row r="30" spans="1:15" s="6" customFormat="1">
      <c r="A30" s="18" t="s">
        <v>35</v>
      </c>
      <c r="B30" s="89">
        <f t="shared" si="1"/>
        <v>0</v>
      </c>
      <c r="C30" s="89">
        <v>0</v>
      </c>
      <c r="D30" s="89">
        <v>0</v>
      </c>
      <c r="E30" s="89">
        <v>0</v>
      </c>
      <c r="F30" s="89">
        <v>0</v>
      </c>
      <c r="G30" s="89">
        <v>0</v>
      </c>
      <c r="H30" s="89">
        <v>0</v>
      </c>
      <c r="I30" s="89">
        <v>0</v>
      </c>
      <c r="J30" s="89">
        <v>0</v>
      </c>
      <c r="K30" s="89">
        <v>0</v>
      </c>
      <c r="L30" s="89">
        <v>0</v>
      </c>
      <c r="M30" s="465">
        <v>0</v>
      </c>
      <c r="N30" s="467"/>
      <c r="O30" s="91">
        <v>0</v>
      </c>
    </row>
    <row r="31" spans="1:15" s="6" customFormat="1">
      <c r="A31" s="18" t="s">
        <v>36</v>
      </c>
      <c r="B31" s="89">
        <f t="shared" si="1"/>
        <v>0</v>
      </c>
      <c r="C31" s="89">
        <v>0</v>
      </c>
      <c r="D31" s="89">
        <v>0</v>
      </c>
      <c r="E31" s="89">
        <v>0</v>
      </c>
      <c r="F31" s="89">
        <v>0</v>
      </c>
      <c r="G31" s="89">
        <v>0</v>
      </c>
      <c r="H31" s="89">
        <v>0</v>
      </c>
      <c r="I31" s="89">
        <v>0</v>
      </c>
      <c r="J31" s="89">
        <v>0</v>
      </c>
      <c r="K31" s="89">
        <v>0</v>
      </c>
      <c r="L31" s="89">
        <v>0</v>
      </c>
      <c r="M31" s="465">
        <v>0</v>
      </c>
      <c r="N31" s="467"/>
      <c r="O31" s="91">
        <v>0</v>
      </c>
    </row>
    <row r="32" spans="1:15" s="6" customFormat="1">
      <c r="A32" s="18" t="s">
        <v>37</v>
      </c>
      <c r="B32" s="89">
        <f t="shared" si="1"/>
        <v>0</v>
      </c>
      <c r="C32" s="89">
        <v>0</v>
      </c>
      <c r="D32" s="89">
        <v>0</v>
      </c>
      <c r="E32" s="89">
        <v>0</v>
      </c>
      <c r="F32" s="89">
        <v>0</v>
      </c>
      <c r="G32" s="89">
        <v>0</v>
      </c>
      <c r="H32" s="89">
        <v>0</v>
      </c>
      <c r="I32" s="89">
        <v>0</v>
      </c>
      <c r="J32" s="89">
        <v>0</v>
      </c>
      <c r="K32" s="89">
        <v>0</v>
      </c>
      <c r="L32" s="89">
        <v>0</v>
      </c>
      <c r="M32" s="465">
        <v>0</v>
      </c>
      <c r="N32" s="467"/>
      <c r="O32" s="91">
        <v>0</v>
      </c>
    </row>
    <row r="33" spans="1:15" s="6" customFormat="1">
      <c r="A33" s="18" t="s">
        <v>38</v>
      </c>
      <c r="B33" s="89">
        <f t="shared" si="1"/>
        <v>35635506</v>
      </c>
      <c r="C33" s="89">
        <v>70340</v>
      </c>
      <c r="D33" s="89">
        <v>0</v>
      </c>
      <c r="E33" s="89">
        <v>0</v>
      </c>
      <c r="F33" s="89">
        <v>0</v>
      </c>
      <c r="G33" s="89">
        <v>28471991</v>
      </c>
      <c r="H33" s="89">
        <v>6943488</v>
      </c>
      <c r="I33" s="89">
        <v>0</v>
      </c>
      <c r="J33" s="89">
        <v>0</v>
      </c>
      <c r="K33" s="89">
        <v>0</v>
      </c>
      <c r="L33" s="89">
        <v>0</v>
      </c>
      <c r="M33" s="465">
        <v>0</v>
      </c>
      <c r="N33" s="467"/>
      <c r="O33" s="91">
        <v>149687</v>
      </c>
    </row>
    <row r="34" spans="1:15" s="6" customFormat="1">
      <c r="A34" s="18" t="s">
        <v>39</v>
      </c>
      <c r="B34" s="89">
        <f t="shared" si="1"/>
        <v>0</v>
      </c>
      <c r="C34" s="89">
        <v>0</v>
      </c>
      <c r="D34" s="89">
        <v>0</v>
      </c>
      <c r="E34" s="89">
        <v>0</v>
      </c>
      <c r="F34" s="89">
        <v>0</v>
      </c>
      <c r="G34" s="89">
        <v>0</v>
      </c>
      <c r="H34" s="89">
        <v>0</v>
      </c>
      <c r="I34" s="89">
        <v>0</v>
      </c>
      <c r="J34" s="89">
        <v>0</v>
      </c>
      <c r="K34" s="89">
        <v>0</v>
      </c>
      <c r="L34" s="89">
        <v>0</v>
      </c>
      <c r="M34" s="465">
        <v>0</v>
      </c>
      <c r="N34" s="467"/>
      <c r="O34" s="91">
        <v>0</v>
      </c>
    </row>
    <row r="35" spans="1:15" s="6" customFormat="1">
      <c r="A35" s="18" t="s">
        <v>40</v>
      </c>
      <c r="B35" s="89">
        <f t="shared" si="1"/>
        <v>5014015</v>
      </c>
      <c r="C35" s="89">
        <v>0</v>
      </c>
      <c r="D35" s="89">
        <v>0</v>
      </c>
      <c r="E35" s="89">
        <v>0</v>
      </c>
      <c r="F35" s="89">
        <v>0</v>
      </c>
      <c r="G35" s="89">
        <v>0</v>
      </c>
      <c r="H35" s="89">
        <v>0</v>
      </c>
      <c r="I35" s="89">
        <v>2066162</v>
      </c>
      <c r="J35" s="89">
        <v>1248602</v>
      </c>
      <c r="K35" s="89">
        <v>1133392</v>
      </c>
      <c r="L35" s="89">
        <v>565859</v>
      </c>
      <c r="M35" s="465">
        <v>0</v>
      </c>
      <c r="N35" s="467"/>
      <c r="O35" s="91">
        <v>0</v>
      </c>
    </row>
    <row r="36" spans="1:15" s="6" customFormat="1">
      <c r="A36" s="18" t="s">
        <v>41</v>
      </c>
      <c r="B36" s="89">
        <f t="shared" si="1"/>
        <v>440994185</v>
      </c>
      <c r="C36" s="89">
        <v>318093</v>
      </c>
      <c r="D36" s="89">
        <v>0</v>
      </c>
      <c r="E36" s="89">
        <v>0</v>
      </c>
      <c r="F36" s="89">
        <v>0</v>
      </c>
      <c r="G36" s="89">
        <v>0</v>
      </c>
      <c r="H36" s="89">
        <v>0</v>
      </c>
      <c r="I36" s="89">
        <v>0</v>
      </c>
      <c r="J36" s="89">
        <v>434691471</v>
      </c>
      <c r="K36" s="89">
        <v>0</v>
      </c>
      <c r="L36" s="89">
        <v>34911</v>
      </c>
      <c r="M36" s="465">
        <v>0</v>
      </c>
      <c r="N36" s="467"/>
      <c r="O36" s="91">
        <v>5949710</v>
      </c>
    </row>
    <row r="37" spans="1:15" s="6" customFormat="1">
      <c r="A37" s="18" t="s">
        <v>42</v>
      </c>
      <c r="B37" s="89">
        <f t="shared" si="1"/>
        <v>0</v>
      </c>
      <c r="C37" s="89">
        <v>0</v>
      </c>
      <c r="D37" s="89">
        <v>0</v>
      </c>
      <c r="E37" s="89">
        <v>0</v>
      </c>
      <c r="F37" s="89">
        <v>0</v>
      </c>
      <c r="G37" s="89">
        <v>0</v>
      </c>
      <c r="H37" s="89">
        <v>0</v>
      </c>
      <c r="I37" s="89">
        <v>0</v>
      </c>
      <c r="J37" s="89">
        <v>0</v>
      </c>
      <c r="K37" s="89">
        <v>0</v>
      </c>
      <c r="L37" s="89">
        <v>0</v>
      </c>
      <c r="M37" s="465">
        <v>0</v>
      </c>
      <c r="N37" s="467"/>
      <c r="O37" s="91">
        <v>0</v>
      </c>
    </row>
    <row r="38" spans="1:15" s="6" customFormat="1">
      <c r="A38" s="18" t="s">
        <v>43</v>
      </c>
      <c r="B38" s="89">
        <f t="shared" si="1"/>
        <v>0</v>
      </c>
      <c r="C38" s="89">
        <v>0</v>
      </c>
      <c r="D38" s="89">
        <v>0</v>
      </c>
      <c r="E38" s="89">
        <v>0</v>
      </c>
      <c r="F38" s="89">
        <v>0</v>
      </c>
      <c r="G38" s="89">
        <v>0</v>
      </c>
      <c r="H38" s="89">
        <v>0</v>
      </c>
      <c r="I38" s="89">
        <v>0</v>
      </c>
      <c r="J38" s="89">
        <v>0</v>
      </c>
      <c r="K38" s="89">
        <v>0</v>
      </c>
      <c r="L38" s="89">
        <v>0</v>
      </c>
      <c r="M38" s="465">
        <v>0</v>
      </c>
      <c r="N38" s="467"/>
      <c r="O38" s="91">
        <v>0</v>
      </c>
    </row>
    <row r="39" spans="1:15" s="6" customFormat="1">
      <c r="A39" s="18" t="s">
        <v>44</v>
      </c>
      <c r="B39" s="89">
        <f t="shared" si="1"/>
        <v>0</v>
      </c>
      <c r="C39" s="89">
        <v>0</v>
      </c>
      <c r="D39" s="89">
        <v>0</v>
      </c>
      <c r="E39" s="89">
        <v>0</v>
      </c>
      <c r="F39" s="89">
        <v>0</v>
      </c>
      <c r="G39" s="89">
        <v>0</v>
      </c>
      <c r="H39" s="89">
        <v>0</v>
      </c>
      <c r="I39" s="89">
        <v>0</v>
      </c>
      <c r="J39" s="89">
        <v>0</v>
      </c>
      <c r="K39" s="89">
        <v>0</v>
      </c>
      <c r="L39" s="89">
        <v>0</v>
      </c>
      <c r="M39" s="465">
        <v>0</v>
      </c>
      <c r="N39" s="467"/>
      <c r="O39" s="91">
        <v>0</v>
      </c>
    </row>
    <row r="40" spans="1:15" s="6" customFormat="1">
      <c r="A40" s="18" t="s">
        <v>45</v>
      </c>
      <c r="B40" s="89">
        <f t="shared" si="1"/>
        <v>0</v>
      </c>
      <c r="C40" s="89">
        <v>0</v>
      </c>
      <c r="D40" s="89">
        <v>0</v>
      </c>
      <c r="E40" s="89">
        <v>0</v>
      </c>
      <c r="F40" s="89">
        <v>0</v>
      </c>
      <c r="G40" s="89">
        <v>0</v>
      </c>
      <c r="H40" s="89">
        <v>0</v>
      </c>
      <c r="I40" s="89">
        <v>0</v>
      </c>
      <c r="J40" s="89">
        <v>0</v>
      </c>
      <c r="K40" s="89">
        <v>0</v>
      </c>
      <c r="L40" s="89">
        <v>0</v>
      </c>
      <c r="M40" s="465">
        <v>0</v>
      </c>
      <c r="N40" s="467"/>
      <c r="O40" s="91">
        <v>0</v>
      </c>
    </row>
    <row r="41" spans="1:15" s="6" customFormat="1">
      <c r="A41" s="18" t="s">
        <v>46</v>
      </c>
      <c r="B41" s="89">
        <f t="shared" si="1"/>
        <v>28849761</v>
      </c>
      <c r="C41" s="89">
        <v>0</v>
      </c>
      <c r="D41" s="89">
        <v>0</v>
      </c>
      <c r="E41" s="89">
        <v>0</v>
      </c>
      <c r="F41" s="89">
        <v>0</v>
      </c>
      <c r="G41" s="89">
        <v>0</v>
      </c>
      <c r="H41" s="89">
        <v>0</v>
      </c>
      <c r="I41" s="89">
        <v>28849761</v>
      </c>
      <c r="J41" s="89">
        <v>0</v>
      </c>
      <c r="K41" s="89">
        <v>0</v>
      </c>
      <c r="L41" s="89">
        <v>0</v>
      </c>
      <c r="M41" s="465">
        <v>0</v>
      </c>
      <c r="N41" s="467"/>
      <c r="O41" s="91">
        <v>0</v>
      </c>
    </row>
    <row r="42" spans="1:15" s="6" customFormat="1">
      <c r="A42" s="18" t="s">
        <v>47</v>
      </c>
      <c r="B42" s="89">
        <f t="shared" si="1"/>
        <v>0</v>
      </c>
      <c r="C42" s="89">
        <v>0</v>
      </c>
      <c r="D42" s="89">
        <v>0</v>
      </c>
      <c r="E42" s="89">
        <v>0</v>
      </c>
      <c r="F42" s="89">
        <v>0</v>
      </c>
      <c r="G42" s="89">
        <v>0</v>
      </c>
      <c r="H42" s="89">
        <v>0</v>
      </c>
      <c r="I42" s="89">
        <v>0</v>
      </c>
      <c r="J42" s="89">
        <v>0</v>
      </c>
      <c r="K42" s="89">
        <v>0</v>
      </c>
      <c r="L42" s="89">
        <v>0</v>
      </c>
      <c r="M42" s="465">
        <v>0</v>
      </c>
      <c r="N42" s="467"/>
      <c r="O42" s="91">
        <v>0</v>
      </c>
    </row>
    <row r="43" spans="1:15" s="6" customFormat="1">
      <c r="A43" s="18" t="s">
        <v>48</v>
      </c>
      <c r="B43" s="89">
        <f t="shared" si="1"/>
        <v>4691317</v>
      </c>
      <c r="C43" s="89">
        <v>3091080</v>
      </c>
      <c r="D43" s="89">
        <v>0</v>
      </c>
      <c r="E43" s="89">
        <v>0</v>
      </c>
      <c r="F43" s="89">
        <v>0</v>
      </c>
      <c r="G43" s="89">
        <v>0</v>
      </c>
      <c r="H43" s="89">
        <v>0</v>
      </c>
      <c r="I43" s="89">
        <v>0</v>
      </c>
      <c r="J43" s="89">
        <v>0</v>
      </c>
      <c r="K43" s="89">
        <v>0</v>
      </c>
      <c r="L43" s="89">
        <v>28338</v>
      </c>
      <c r="M43" s="465">
        <v>1543980</v>
      </c>
      <c r="N43" s="467"/>
      <c r="O43" s="91">
        <v>27919</v>
      </c>
    </row>
    <row r="44" spans="1:15" s="6" customFormat="1">
      <c r="A44" s="18" t="s">
        <v>49</v>
      </c>
      <c r="B44" s="89">
        <f t="shared" si="1"/>
        <v>0</v>
      </c>
      <c r="C44" s="89">
        <v>0</v>
      </c>
      <c r="D44" s="89">
        <v>0</v>
      </c>
      <c r="E44" s="89">
        <v>0</v>
      </c>
      <c r="F44" s="89">
        <v>0</v>
      </c>
      <c r="G44" s="89">
        <v>0</v>
      </c>
      <c r="H44" s="89">
        <v>0</v>
      </c>
      <c r="I44" s="89">
        <v>0</v>
      </c>
      <c r="J44" s="89">
        <v>0</v>
      </c>
      <c r="K44" s="89">
        <v>0</v>
      </c>
      <c r="L44" s="89">
        <v>0</v>
      </c>
      <c r="M44" s="465">
        <v>0</v>
      </c>
      <c r="N44" s="467"/>
      <c r="O44" s="91">
        <v>0</v>
      </c>
    </row>
    <row r="45" spans="1:15" s="6" customFormat="1">
      <c r="A45" s="18" t="s">
        <v>50</v>
      </c>
      <c r="B45" s="89">
        <f t="shared" si="1"/>
        <v>32799833</v>
      </c>
      <c r="C45" s="89">
        <v>0</v>
      </c>
      <c r="D45" s="89">
        <v>0</v>
      </c>
      <c r="E45" s="89">
        <v>0</v>
      </c>
      <c r="F45" s="89">
        <v>0</v>
      </c>
      <c r="G45" s="89">
        <v>5889193</v>
      </c>
      <c r="H45" s="89">
        <v>4237012</v>
      </c>
      <c r="I45" s="89">
        <v>0</v>
      </c>
      <c r="J45" s="89">
        <v>0</v>
      </c>
      <c r="K45" s="89">
        <v>0</v>
      </c>
      <c r="L45" s="89">
        <v>102251</v>
      </c>
      <c r="M45" s="465">
        <v>0</v>
      </c>
      <c r="N45" s="467"/>
      <c r="O45" s="91">
        <v>22571377</v>
      </c>
    </row>
    <row r="46" spans="1:15" s="6" customFormat="1">
      <c r="A46" s="18" t="s">
        <v>51</v>
      </c>
      <c r="B46" s="89">
        <f t="shared" si="1"/>
        <v>0</v>
      </c>
      <c r="C46" s="89">
        <v>0</v>
      </c>
      <c r="D46" s="89">
        <v>0</v>
      </c>
      <c r="E46" s="89">
        <v>0</v>
      </c>
      <c r="F46" s="89">
        <v>0</v>
      </c>
      <c r="G46" s="89">
        <v>0</v>
      </c>
      <c r="H46" s="89">
        <v>0</v>
      </c>
      <c r="I46" s="89">
        <v>0</v>
      </c>
      <c r="J46" s="89">
        <v>0</v>
      </c>
      <c r="K46" s="89">
        <v>0</v>
      </c>
      <c r="L46" s="89">
        <v>0</v>
      </c>
      <c r="M46" s="465">
        <v>0</v>
      </c>
      <c r="N46" s="467"/>
      <c r="O46" s="91">
        <v>0</v>
      </c>
    </row>
    <row r="47" spans="1:15" s="6" customFormat="1">
      <c r="A47" s="18" t="s">
        <v>52</v>
      </c>
      <c r="B47" s="89">
        <f t="shared" si="1"/>
        <v>0</v>
      </c>
      <c r="C47" s="89">
        <v>0</v>
      </c>
      <c r="D47" s="89">
        <v>0</v>
      </c>
      <c r="E47" s="89">
        <v>0</v>
      </c>
      <c r="F47" s="89">
        <v>0</v>
      </c>
      <c r="G47" s="89">
        <v>0</v>
      </c>
      <c r="H47" s="89">
        <v>0</v>
      </c>
      <c r="I47" s="89">
        <v>0</v>
      </c>
      <c r="J47" s="89">
        <v>0</v>
      </c>
      <c r="K47" s="89">
        <v>0</v>
      </c>
      <c r="L47" s="89">
        <v>0</v>
      </c>
      <c r="M47" s="465">
        <v>0</v>
      </c>
      <c r="N47" s="467"/>
      <c r="O47" s="91">
        <v>0</v>
      </c>
    </row>
    <row r="48" spans="1:15" s="6" customFormat="1">
      <c r="A48" s="18" t="s">
        <v>53</v>
      </c>
      <c r="B48" s="89">
        <f t="shared" si="1"/>
        <v>0</v>
      </c>
      <c r="C48" s="89">
        <v>0</v>
      </c>
      <c r="D48" s="89">
        <v>0</v>
      </c>
      <c r="E48" s="89">
        <v>0</v>
      </c>
      <c r="F48" s="89">
        <v>0</v>
      </c>
      <c r="G48" s="89">
        <v>0</v>
      </c>
      <c r="H48" s="89">
        <v>0</v>
      </c>
      <c r="I48" s="89">
        <v>0</v>
      </c>
      <c r="J48" s="89">
        <v>0</v>
      </c>
      <c r="K48" s="89">
        <v>0</v>
      </c>
      <c r="L48" s="89">
        <v>0</v>
      </c>
      <c r="M48" s="465">
        <v>0</v>
      </c>
      <c r="N48" s="467"/>
      <c r="O48" s="91">
        <v>0</v>
      </c>
    </row>
    <row r="49" spans="1:15" s="6" customFormat="1">
      <c r="A49" s="18" t="s">
        <v>54</v>
      </c>
      <c r="B49" s="89">
        <f t="shared" si="1"/>
        <v>0</v>
      </c>
      <c r="C49" s="89">
        <v>0</v>
      </c>
      <c r="D49" s="89">
        <v>0</v>
      </c>
      <c r="E49" s="89">
        <v>0</v>
      </c>
      <c r="F49" s="89">
        <v>0</v>
      </c>
      <c r="G49" s="89">
        <v>0</v>
      </c>
      <c r="H49" s="89">
        <v>0</v>
      </c>
      <c r="I49" s="89">
        <v>0</v>
      </c>
      <c r="J49" s="89">
        <v>0</v>
      </c>
      <c r="K49" s="89">
        <v>0</v>
      </c>
      <c r="L49" s="89">
        <v>0</v>
      </c>
      <c r="M49" s="465">
        <v>0</v>
      </c>
      <c r="N49" s="467"/>
      <c r="O49" s="91">
        <v>0</v>
      </c>
    </row>
    <row r="50" spans="1:15" s="6" customFormat="1">
      <c r="A50" s="18" t="s">
        <v>55</v>
      </c>
      <c r="B50" s="89">
        <f t="shared" si="1"/>
        <v>0</v>
      </c>
      <c r="C50" s="89">
        <v>0</v>
      </c>
      <c r="D50" s="89">
        <v>0</v>
      </c>
      <c r="E50" s="89">
        <v>0</v>
      </c>
      <c r="F50" s="89">
        <v>0</v>
      </c>
      <c r="G50" s="89">
        <v>0</v>
      </c>
      <c r="H50" s="89">
        <v>0</v>
      </c>
      <c r="I50" s="89">
        <v>0</v>
      </c>
      <c r="J50" s="89">
        <v>0</v>
      </c>
      <c r="K50" s="89">
        <v>0</v>
      </c>
      <c r="L50" s="89">
        <v>0</v>
      </c>
      <c r="M50" s="465">
        <v>0</v>
      </c>
      <c r="N50" s="467"/>
      <c r="O50" s="91">
        <v>0</v>
      </c>
    </row>
    <row r="51" spans="1:15" s="6" customFormat="1">
      <c r="A51" s="18" t="s">
        <v>56</v>
      </c>
      <c r="B51" s="89">
        <f t="shared" si="1"/>
        <v>12438292</v>
      </c>
      <c r="C51" s="89">
        <v>0</v>
      </c>
      <c r="D51" s="89">
        <v>12438292</v>
      </c>
      <c r="E51" s="89">
        <v>0</v>
      </c>
      <c r="F51" s="89">
        <v>0</v>
      </c>
      <c r="G51" s="89">
        <v>0</v>
      </c>
      <c r="H51" s="89">
        <v>0</v>
      </c>
      <c r="I51" s="89">
        <v>0</v>
      </c>
      <c r="J51" s="89">
        <v>0</v>
      </c>
      <c r="K51" s="89">
        <v>0</v>
      </c>
      <c r="L51" s="89">
        <v>0</v>
      </c>
      <c r="M51" s="465">
        <v>0</v>
      </c>
      <c r="N51" s="467"/>
      <c r="O51" s="91">
        <v>0</v>
      </c>
    </row>
    <row r="52" spans="1:15" s="6" customFormat="1">
      <c r="A52" s="18" t="s">
        <v>57</v>
      </c>
      <c r="B52" s="89">
        <f t="shared" si="1"/>
        <v>0</v>
      </c>
      <c r="C52" s="89">
        <v>0</v>
      </c>
      <c r="D52" s="89">
        <v>0</v>
      </c>
      <c r="E52" s="89">
        <v>0</v>
      </c>
      <c r="F52" s="89">
        <v>0</v>
      </c>
      <c r="G52" s="89">
        <v>0</v>
      </c>
      <c r="H52" s="89">
        <v>0</v>
      </c>
      <c r="I52" s="89">
        <v>0</v>
      </c>
      <c r="J52" s="89">
        <v>0</v>
      </c>
      <c r="K52" s="89">
        <v>0</v>
      </c>
      <c r="L52" s="89">
        <v>0</v>
      </c>
      <c r="M52" s="465">
        <v>0</v>
      </c>
      <c r="N52" s="467"/>
      <c r="O52" s="91">
        <v>0</v>
      </c>
    </row>
    <row r="53" spans="1:15" s="6" customFormat="1">
      <c r="A53" s="18" t="s">
        <v>58</v>
      </c>
      <c r="B53" s="89">
        <f t="shared" si="1"/>
        <v>0</v>
      </c>
      <c r="C53" s="89">
        <v>0</v>
      </c>
      <c r="D53" s="89">
        <v>0</v>
      </c>
      <c r="E53" s="89">
        <v>0</v>
      </c>
      <c r="F53" s="89">
        <v>0</v>
      </c>
      <c r="G53" s="89">
        <v>0</v>
      </c>
      <c r="H53" s="89">
        <v>0</v>
      </c>
      <c r="I53" s="89">
        <v>0</v>
      </c>
      <c r="J53" s="89">
        <v>0</v>
      </c>
      <c r="K53" s="89">
        <v>0</v>
      </c>
      <c r="L53" s="89">
        <v>0</v>
      </c>
      <c r="M53" s="465">
        <v>0</v>
      </c>
      <c r="N53" s="467"/>
      <c r="O53" s="91">
        <v>0</v>
      </c>
    </row>
    <row r="54" spans="1:15" s="6" customFormat="1">
      <c r="A54" s="18" t="s">
        <v>59</v>
      </c>
      <c r="B54" s="89">
        <f t="shared" si="1"/>
        <v>0</v>
      </c>
      <c r="C54" s="89">
        <v>0</v>
      </c>
      <c r="D54" s="89">
        <v>0</v>
      </c>
      <c r="E54" s="89">
        <v>0</v>
      </c>
      <c r="F54" s="89">
        <v>0</v>
      </c>
      <c r="G54" s="89">
        <v>0</v>
      </c>
      <c r="H54" s="89">
        <v>0</v>
      </c>
      <c r="I54" s="89">
        <v>0</v>
      </c>
      <c r="J54" s="89">
        <v>0</v>
      </c>
      <c r="K54" s="89">
        <v>0</v>
      </c>
      <c r="L54" s="89">
        <v>0</v>
      </c>
      <c r="M54" s="465">
        <v>0</v>
      </c>
      <c r="N54" s="467"/>
      <c r="O54" s="91">
        <v>0</v>
      </c>
    </row>
    <row r="55" spans="1:15" s="6" customFormat="1">
      <c r="A55" s="18" t="s">
        <v>60</v>
      </c>
      <c r="B55" s="89">
        <f t="shared" si="1"/>
        <v>0</v>
      </c>
      <c r="C55" s="89">
        <v>0</v>
      </c>
      <c r="D55" s="89">
        <v>0</v>
      </c>
      <c r="E55" s="89">
        <v>0</v>
      </c>
      <c r="F55" s="89">
        <v>0</v>
      </c>
      <c r="G55" s="89">
        <v>0</v>
      </c>
      <c r="H55" s="89">
        <v>0</v>
      </c>
      <c r="I55" s="89">
        <v>0</v>
      </c>
      <c r="J55" s="89">
        <v>0</v>
      </c>
      <c r="K55" s="89">
        <v>0</v>
      </c>
      <c r="L55" s="89">
        <v>0</v>
      </c>
      <c r="M55" s="465">
        <v>0</v>
      </c>
      <c r="N55" s="467"/>
      <c r="O55" s="91">
        <v>0</v>
      </c>
    </row>
    <row r="56" spans="1:15" s="6" customFormat="1">
      <c r="A56" s="18" t="s">
        <v>61</v>
      </c>
      <c r="B56" s="89">
        <f t="shared" si="1"/>
        <v>0</v>
      </c>
      <c r="C56" s="89">
        <v>0</v>
      </c>
      <c r="D56" s="89">
        <v>0</v>
      </c>
      <c r="E56" s="89">
        <v>0</v>
      </c>
      <c r="F56" s="89">
        <v>0</v>
      </c>
      <c r="G56" s="89">
        <v>0</v>
      </c>
      <c r="H56" s="89">
        <v>0</v>
      </c>
      <c r="I56" s="89">
        <v>0</v>
      </c>
      <c r="J56" s="89">
        <v>0</v>
      </c>
      <c r="K56" s="89">
        <v>0</v>
      </c>
      <c r="L56" s="89">
        <v>0</v>
      </c>
      <c r="M56" s="465">
        <v>0</v>
      </c>
      <c r="N56" s="467"/>
      <c r="O56" s="91">
        <v>0</v>
      </c>
    </row>
  </sheetData>
  <mergeCells count="2">
    <mergeCell ref="A2:A4"/>
    <mergeCell ref="A1:O1"/>
  </mergeCells>
  <phoneticPr fontId="12" type="noConversion"/>
  <conditionalFormatting sqref="B5:M56 O5:O56">
    <cfRule type="cellIs" dxfId="1" priority="1" operator="lessThan">
      <formula>0</formula>
    </cfRule>
  </conditionalFormatting>
  <pageMargins left="0.7" right="0.7" top="0.75" bottom="0.75" header="0.3" footer="0.3"/>
  <pageSetup scale="57" orientation="landscape" r:id="rId1"/>
  <extLst>
    <ext xmlns:mx="http://schemas.microsoft.com/office/mac/excel/2008/main" uri="http://schemas.microsoft.com/office/mac/excel/2008/main">
      <mx:PLV Mode="0" OnePage="0" WScale="0"/>
    </ext>
  </extLst>
</worksheet>
</file>

<file path=xl/worksheets/sheet94.xml><?xml version="1.0" encoding="utf-8"?>
<worksheet xmlns="http://schemas.openxmlformats.org/spreadsheetml/2006/main" xmlns:r="http://schemas.openxmlformats.org/officeDocument/2006/relationships">
  <sheetPr codeName="Sheet16" enableFormatConditionsCalculation="0">
    <pageSetUpPr fitToPage="1"/>
  </sheetPr>
  <dimension ref="A1:H55"/>
  <sheetViews>
    <sheetView workbookViewId="0">
      <selection activeCell="E35" sqref="E35"/>
    </sheetView>
  </sheetViews>
  <sheetFormatPr defaultColWidth="8.85546875" defaultRowHeight="15"/>
  <cols>
    <col min="1" max="1" width="19.28515625" customWidth="1"/>
    <col min="2" max="3" width="12.42578125" bestFit="1" customWidth="1"/>
    <col min="4" max="4" width="11.28515625" bestFit="1" customWidth="1"/>
    <col min="5" max="5" width="12.42578125" bestFit="1" customWidth="1"/>
    <col min="6" max="6" width="16.85546875" customWidth="1"/>
    <col min="7" max="8" width="11.28515625" bestFit="1" customWidth="1"/>
  </cols>
  <sheetData>
    <row r="1" spans="1:8">
      <c r="A1" s="547" t="s">
        <v>187</v>
      </c>
      <c r="B1" s="561"/>
      <c r="C1" s="561"/>
      <c r="D1" s="561"/>
      <c r="E1" s="561"/>
      <c r="F1" s="561"/>
      <c r="G1" s="561"/>
      <c r="H1" s="561"/>
    </row>
    <row r="2" spans="1:8">
      <c r="A2" s="574" t="s">
        <v>10</v>
      </c>
      <c r="B2" s="613" t="s">
        <v>66</v>
      </c>
      <c r="C2" s="600"/>
      <c r="D2" s="600"/>
      <c r="E2" s="601"/>
      <c r="F2" s="602" t="s">
        <v>64</v>
      </c>
      <c r="G2" s="602"/>
      <c r="H2" s="603"/>
    </row>
    <row r="3" spans="1:8" ht="27">
      <c r="A3" s="570"/>
      <c r="B3" s="7" t="s">
        <v>83</v>
      </c>
      <c r="C3" s="7" t="s">
        <v>71</v>
      </c>
      <c r="D3" s="7" t="s">
        <v>72</v>
      </c>
      <c r="E3" s="35" t="s">
        <v>73</v>
      </c>
      <c r="F3" s="34" t="s">
        <v>83</v>
      </c>
      <c r="G3" s="7" t="s">
        <v>70</v>
      </c>
      <c r="H3" s="116" t="s">
        <v>69</v>
      </c>
    </row>
    <row r="4" spans="1:8">
      <c r="A4" s="13" t="s">
        <v>77</v>
      </c>
      <c r="B4" s="118">
        <f>SUM(B5:B55)</f>
        <v>14112066</v>
      </c>
      <c r="C4" s="118">
        <f t="shared" ref="C4:H4" si="0">SUM(C5:C55)</f>
        <v>6638344</v>
      </c>
      <c r="D4" s="118">
        <f t="shared" si="0"/>
        <v>6863276</v>
      </c>
      <c r="E4" s="119">
        <f t="shared" si="0"/>
        <v>610446</v>
      </c>
      <c r="F4" s="120">
        <f t="shared" si="0"/>
        <v>4338337</v>
      </c>
      <c r="G4" s="118">
        <f t="shared" si="0"/>
        <v>2226862</v>
      </c>
      <c r="H4" s="62">
        <f t="shared" si="0"/>
        <v>2111475</v>
      </c>
    </row>
    <row r="5" spans="1:8" s="4" customFormat="1" ht="14.25">
      <c r="A5" s="14" t="s">
        <v>11</v>
      </c>
      <c r="B5" s="89">
        <f>SUM(C5:E5)</f>
        <v>0</v>
      </c>
      <c r="C5" s="89">
        <v>0</v>
      </c>
      <c r="D5" s="89">
        <v>0</v>
      </c>
      <c r="E5" s="121">
        <v>0</v>
      </c>
      <c r="F5" s="91">
        <f>SUM(G5:H5)</f>
        <v>0</v>
      </c>
      <c r="G5" s="89">
        <v>0</v>
      </c>
      <c r="H5" s="122">
        <v>0</v>
      </c>
    </row>
    <row r="6" spans="1:8" s="4" customFormat="1" ht="14.25">
      <c r="A6" s="14" t="s">
        <v>12</v>
      </c>
      <c r="B6" s="89">
        <f t="shared" ref="B6:B55" si="1">SUM(C6:E6)</f>
        <v>0</v>
      </c>
      <c r="C6" s="89">
        <v>0</v>
      </c>
      <c r="D6" s="89">
        <v>0</v>
      </c>
      <c r="E6" s="121">
        <v>0</v>
      </c>
      <c r="F6" s="91">
        <f t="shared" ref="F6:F55" si="2">SUM(G6:H6)</f>
        <v>0</v>
      </c>
      <c r="G6" s="89">
        <v>0</v>
      </c>
      <c r="H6" s="89">
        <v>0</v>
      </c>
    </row>
    <row r="7" spans="1:8" s="4" customFormat="1" ht="14.25">
      <c r="A7" s="14" t="s">
        <v>13</v>
      </c>
      <c r="B7" s="89">
        <f t="shared" si="1"/>
        <v>0</v>
      </c>
      <c r="C7" s="89">
        <v>0</v>
      </c>
      <c r="D7" s="89">
        <v>0</v>
      </c>
      <c r="E7" s="121">
        <v>0</v>
      </c>
      <c r="F7" s="91">
        <f t="shared" si="2"/>
        <v>0</v>
      </c>
      <c r="G7" s="89">
        <v>0</v>
      </c>
      <c r="H7" s="89">
        <v>0</v>
      </c>
    </row>
    <row r="8" spans="1:8" s="4" customFormat="1" ht="14.25">
      <c r="A8" s="14" t="s">
        <v>14</v>
      </c>
      <c r="B8" s="89">
        <f t="shared" si="1"/>
        <v>0</v>
      </c>
      <c r="C8" s="89">
        <v>0</v>
      </c>
      <c r="D8" s="89">
        <v>0</v>
      </c>
      <c r="E8" s="121">
        <v>0</v>
      </c>
      <c r="F8" s="91">
        <f t="shared" si="2"/>
        <v>0</v>
      </c>
      <c r="G8" s="89">
        <v>0</v>
      </c>
      <c r="H8" s="89">
        <v>0</v>
      </c>
    </row>
    <row r="9" spans="1:8" s="4" customFormat="1" ht="14.25">
      <c r="A9" s="14" t="s">
        <v>15</v>
      </c>
      <c r="B9" s="89">
        <f t="shared" si="1"/>
        <v>2032018</v>
      </c>
      <c r="C9" s="89">
        <v>111130</v>
      </c>
      <c r="D9" s="89">
        <v>1548900</v>
      </c>
      <c r="E9" s="121">
        <v>371988</v>
      </c>
      <c r="F9" s="91">
        <f t="shared" si="2"/>
        <v>254057</v>
      </c>
      <c r="G9" s="89">
        <v>52831</v>
      </c>
      <c r="H9" s="89">
        <v>201226</v>
      </c>
    </row>
    <row r="10" spans="1:8" s="4" customFormat="1" ht="14.25">
      <c r="A10" s="14" t="s">
        <v>16</v>
      </c>
      <c r="B10" s="89">
        <f t="shared" si="1"/>
        <v>0</v>
      </c>
      <c r="C10" s="89">
        <v>0</v>
      </c>
      <c r="D10" s="89">
        <v>0</v>
      </c>
      <c r="E10" s="121">
        <v>0</v>
      </c>
      <c r="F10" s="91">
        <f t="shared" si="2"/>
        <v>0</v>
      </c>
      <c r="G10" s="89">
        <v>0</v>
      </c>
      <c r="H10" s="89">
        <v>0</v>
      </c>
    </row>
    <row r="11" spans="1:8" s="4" customFormat="1" ht="14.25">
      <c r="A11" s="14" t="s">
        <v>17</v>
      </c>
      <c r="B11" s="89">
        <f t="shared" si="1"/>
        <v>91190</v>
      </c>
      <c r="C11" s="89">
        <v>0</v>
      </c>
      <c r="D11" s="89">
        <v>31686</v>
      </c>
      <c r="E11" s="121">
        <v>59504</v>
      </c>
      <c r="F11" s="91">
        <f t="shared" si="2"/>
        <v>2174031</v>
      </c>
      <c r="G11" s="89">
        <v>2174031</v>
      </c>
      <c r="H11" s="89">
        <v>0</v>
      </c>
    </row>
    <row r="12" spans="1:8" s="4" customFormat="1" ht="14.25">
      <c r="A12" s="14" t="s">
        <v>18</v>
      </c>
      <c r="B12" s="89">
        <f t="shared" si="1"/>
        <v>0</v>
      </c>
      <c r="C12" s="89">
        <v>0</v>
      </c>
      <c r="D12" s="89">
        <v>0</v>
      </c>
      <c r="E12" s="121">
        <v>0</v>
      </c>
      <c r="F12" s="91">
        <f t="shared" si="2"/>
        <v>0</v>
      </c>
      <c r="G12" s="89">
        <v>0</v>
      </c>
      <c r="H12" s="89">
        <v>0</v>
      </c>
    </row>
    <row r="13" spans="1:8" s="4" customFormat="1" ht="14.25">
      <c r="A13" s="14" t="s">
        <v>19</v>
      </c>
      <c r="B13" s="89">
        <f t="shared" si="1"/>
        <v>0</v>
      </c>
      <c r="C13" s="89">
        <v>0</v>
      </c>
      <c r="D13" s="89">
        <v>0</v>
      </c>
      <c r="E13" s="121">
        <v>0</v>
      </c>
      <c r="F13" s="91">
        <f t="shared" si="2"/>
        <v>0</v>
      </c>
      <c r="G13" s="89">
        <v>0</v>
      </c>
      <c r="H13" s="89">
        <v>0</v>
      </c>
    </row>
    <row r="14" spans="1:8" s="4" customFormat="1" ht="14.25">
      <c r="A14" s="14" t="s">
        <v>20</v>
      </c>
      <c r="B14" s="89">
        <f t="shared" si="1"/>
        <v>0</v>
      </c>
      <c r="C14" s="89">
        <v>0</v>
      </c>
      <c r="D14" s="89">
        <v>0</v>
      </c>
      <c r="E14" s="121">
        <v>0</v>
      </c>
      <c r="F14" s="91">
        <f t="shared" si="2"/>
        <v>0</v>
      </c>
      <c r="G14" s="89">
        <v>0</v>
      </c>
      <c r="H14" s="89">
        <v>0</v>
      </c>
    </row>
    <row r="15" spans="1:8" s="4" customFormat="1" ht="14.25">
      <c r="A15" s="14" t="s">
        <v>21</v>
      </c>
      <c r="B15" s="89">
        <f t="shared" si="1"/>
        <v>0</v>
      </c>
      <c r="C15" s="89">
        <v>0</v>
      </c>
      <c r="D15" s="89">
        <v>0</v>
      </c>
      <c r="E15" s="121">
        <v>0</v>
      </c>
      <c r="F15" s="91">
        <f t="shared" si="2"/>
        <v>0</v>
      </c>
      <c r="G15" s="89">
        <v>0</v>
      </c>
      <c r="H15" s="89">
        <v>0</v>
      </c>
    </row>
    <row r="16" spans="1:8" s="4" customFormat="1" ht="14.25">
      <c r="A16" s="14" t="s">
        <v>22</v>
      </c>
      <c r="B16" s="89">
        <f t="shared" si="1"/>
        <v>10968</v>
      </c>
      <c r="C16" s="89">
        <v>0</v>
      </c>
      <c r="D16" s="89">
        <v>10968</v>
      </c>
      <c r="E16" s="121">
        <v>0</v>
      </c>
      <c r="F16" s="91">
        <f t="shared" si="2"/>
        <v>444071</v>
      </c>
      <c r="G16" s="89">
        <v>0</v>
      </c>
      <c r="H16" s="89">
        <v>444071</v>
      </c>
    </row>
    <row r="17" spans="1:8" s="4" customFormat="1" ht="14.25">
      <c r="A17" s="14" t="s">
        <v>23</v>
      </c>
      <c r="B17" s="89">
        <f t="shared" si="1"/>
        <v>0</v>
      </c>
      <c r="C17" s="89">
        <v>0</v>
      </c>
      <c r="D17" s="89">
        <v>0</v>
      </c>
      <c r="E17" s="121">
        <v>0</v>
      </c>
      <c r="F17" s="91">
        <f t="shared" si="2"/>
        <v>0</v>
      </c>
      <c r="G17" s="89">
        <v>0</v>
      </c>
      <c r="H17" s="89">
        <v>0</v>
      </c>
    </row>
    <row r="18" spans="1:8" s="4" customFormat="1" ht="14.25">
      <c r="A18" s="14" t="s">
        <v>24</v>
      </c>
      <c r="B18" s="89">
        <f t="shared" si="1"/>
        <v>0</v>
      </c>
      <c r="C18" s="89">
        <v>0</v>
      </c>
      <c r="D18" s="89">
        <v>0</v>
      </c>
      <c r="E18" s="121">
        <v>0</v>
      </c>
      <c r="F18" s="91">
        <f t="shared" si="2"/>
        <v>0</v>
      </c>
      <c r="G18" s="89">
        <v>0</v>
      </c>
      <c r="H18" s="89">
        <v>0</v>
      </c>
    </row>
    <row r="19" spans="1:8" s="4" customFormat="1" ht="14.25">
      <c r="A19" s="14" t="s">
        <v>25</v>
      </c>
      <c r="B19" s="89">
        <f t="shared" si="1"/>
        <v>4725567</v>
      </c>
      <c r="C19" s="89">
        <v>0</v>
      </c>
      <c r="D19" s="89">
        <v>4725567</v>
      </c>
      <c r="E19" s="121">
        <v>0</v>
      </c>
      <c r="F19" s="91">
        <f t="shared" si="2"/>
        <v>0</v>
      </c>
      <c r="G19" s="89">
        <v>0</v>
      </c>
      <c r="H19" s="89">
        <v>0</v>
      </c>
    </row>
    <row r="20" spans="1:8" s="4" customFormat="1" ht="14.25">
      <c r="A20" s="14" t="s">
        <v>26</v>
      </c>
      <c r="B20" s="89">
        <f t="shared" si="1"/>
        <v>189111</v>
      </c>
      <c r="C20" s="89">
        <v>0</v>
      </c>
      <c r="D20" s="89">
        <v>103861</v>
      </c>
      <c r="E20" s="121">
        <v>85250</v>
      </c>
      <c r="F20" s="91">
        <f t="shared" si="2"/>
        <v>945708</v>
      </c>
      <c r="G20" s="89">
        <v>0</v>
      </c>
      <c r="H20" s="89">
        <v>945708</v>
      </c>
    </row>
    <row r="21" spans="1:8" s="4" customFormat="1" ht="14.25">
      <c r="A21" s="14" t="s">
        <v>27</v>
      </c>
      <c r="B21" s="89">
        <f t="shared" si="1"/>
        <v>0</v>
      </c>
      <c r="C21" s="89">
        <v>0</v>
      </c>
      <c r="D21" s="89">
        <v>0</v>
      </c>
      <c r="E21" s="121">
        <v>0</v>
      </c>
      <c r="F21" s="91">
        <f t="shared" si="2"/>
        <v>0</v>
      </c>
      <c r="G21" s="89">
        <v>0</v>
      </c>
      <c r="H21" s="89">
        <v>0</v>
      </c>
    </row>
    <row r="22" spans="1:8" s="4" customFormat="1" ht="14.25">
      <c r="A22" s="14" t="s">
        <v>28</v>
      </c>
      <c r="B22" s="89">
        <f t="shared" si="1"/>
        <v>3436134</v>
      </c>
      <c r="C22" s="89">
        <v>3436134</v>
      </c>
      <c r="D22" s="89">
        <v>0</v>
      </c>
      <c r="E22" s="121">
        <v>0</v>
      </c>
      <c r="F22" s="91">
        <f t="shared" si="2"/>
        <v>0</v>
      </c>
      <c r="G22" s="89">
        <v>0</v>
      </c>
      <c r="H22" s="89">
        <v>0</v>
      </c>
    </row>
    <row r="23" spans="1:8" s="4" customFormat="1" ht="14.25">
      <c r="A23" s="14" t="s">
        <v>29</v>
      </c>
      <c r="B23" s="89">
        <f t="shared" si="1"/>
        <v>0</v>
      </c>
      <c r="C23" s="89">
        <v>0</v>
      </c>
      <c r="D23" s="89">
        <v>0</v>
      </c>
      <c r="E23" s="121">
        <v>0</v>
      </c>
      <c r="F23" s="91">
        <f t="shared" si="2"/>
        <v>0</v>
      </c>
      <c r="G23" s="89">
        <v>0</v>
      </c>
      <c r="H23" s="89">
        <v>0</v>
      </c>
    </row>
    <row r="24" spans="1:8" s="4" customFormat="1" ht="14.25">
      <c r="A24" s="14" t="s">
        <v>30</v>
      </c>
      <c r="B24" s="89">
        <f t="shared" si="1"/>
        <v>147565</v>
      </c>
      <c r="C24" s="89">
        <v>0</v>
      </c>
      <c r="D24" s="89">
        <v>147565</v>
      </c>
      <c r="E24" s="121">
        <v>0</v>
      </c>
      <c r="F24" s="91">
        <f t="shared" si="2"/>
        <v>520470</v>
      </c>
      <c r="G24" s="89">
        <v>0</v>
      </c>
      <c r="H24" s="89">
        <v>520470</v>
      </c>
    </row>
    <row r="25" spans="1:8" s="4" customFormat="1" ht="14.25">
      <c r="A25" s="14" t="s">
        <v>31</v>
      </c>
      <c r="B25" s="89">
        <f t="shared" si="1"/>
        <v>0</v>
      </c>
      <c r="C25" s="89">
        <v>0</v>
      </c>
      <c r="D25" s="89">
        <v>0</v>
      </c>
      <c r="E25" s="121">
        <v>0</v>
      </c>
      <c r="F25" s="91">
        <f t="shared" si="2"/>
        <v>0</v>
      </c>
      <c r="G25" s="89">
        <v>0</v>
      </c>
      <c r="H25" s="89">
        <v>0</v>
      </c>
    </row>
    <row r="26" spans="1:8" s="4" customFormat="1" ht="14.25">
      <c r="A26" s="14" t="s">
        <v>32</v>
      </c>
      <c r="B26" s="89">
        <f t="shared" si="1"/>
        <v>0</v>
      </c>
      <c r="C26" s="89">
        <v>0</v>
      </c>
      <c r="D26" s="89">
        <v>0</v>
      </c>
      <c r="E26" s="121">
        <v>0</v>
      </c>
      <c r="F26" s="91">
        <f t="shared" si="2"/>
        <v>0</v>
      </c>
      <c r="G26" s="89">
        <v>0</v>
      </c>
      <c r="H26" s="89">
        <v>0</v>
      </c>
    </row>
    <row r="27" spans="1:8" s="4" customFormat="1" ht="14.25">
      <c r="A27" s="14" t="s">
        <v>33</v>
      </c>
      <c r="B27" s="89">
        <f t="shared" si="1"/>
        <v>0</v>
      </c>
      <c r="C27" s="89">
        <v>0</v>
      </c>
      <c r="D27" s="89">
        <v>0</v>
      </c>
      <c r="E27" s="121">
        <v>0</v>
      </c>
      <c r="F27" s="91">
        <f t="shared" si="2"/>
        <v>0</v>
      </c>
      <c r="G27" s="89">
        <v>0</v>
      </c>
      <c r="H27" s="89">
        <v>0</v>
      </c>
    </row>
    <row r="28" spans="1:8" s="4" customFormat="1" ht="14.25">
      <c r="A28" s="14" t="s">
        <v>34</v>
      </c>
      <c r="B28" s="89">
        <f t="shared" si="1"/>
        <v>0</v>
      </c>
      <c r="C28" s="89">
        <v>0</v>
      </c>
      <c r="D28" s="89">
        <v>0</v>
      </c>
      <c r="E28" s="121">
        <v>0</v>
      </c>
      <c r="F28" s="91">
        <f t="shared" si="2"/>
        <v>0</v>
      </c>
      <c r="G28" s="89">
        <v>0</v>
      </c>
      <c r="H28" s="89">
        <v>0</v>
      </c>
    </row>
    <row r="29" spans="1:8" s="4" customFormat="1" ht="14.25">
      <c r="A29" s="14" t="s">
        <v>35</v>
      </c>
      <c r="B29" s="89">
        <f t="shared" si="1"/>
        <v>0</v>
      </c>
      <c r="C29" s="89">
        <v>0</v>
      </c>
      <c r="D29" s="89">
        <v>0</v>
      </c>
      <c r="E29" s="121">
        <v>0</v>
      </c>
      <c r="F29" s="91">
        <f t="shared" si="2"/>
        <v>0</v>
      </c>
      <c r="G29" s="89">
        <v>0</v>
      </c>
      <c r="H29" s="89">
        <v>0</v>
      </c>
    </row>
    <row r="30" spans="1:8" s="4" customFormat="1" ht="14.25">
      <c r="A30" s="14" t="s">
        <v>36</v>
      </c>
      <c r="B30" s="89">
        <f t="shared" si="1"/>
        <v>0</v>
      </c>
      <c r="C30" s="89">
        <v>0</v>
      </c>
      <c r="D30" s="89">
        <v>0</v>
      </c>
      <c r="E30" s="121">
        <v>0</v>
      </c>
      <c r="F30" s="91">
        <f t="shared" si="2"/>
        <v>0</v>
      </c>
      <c r="G30" s="89">
        <v>0</v>
      </c>
      <c r="H30" s="89">
        <v>0</v>
      </c>
    </row>
    <row r="31" spans="1:8" s="4" customFormat="1" ht="14.25">
      <c r="A31" s="14" t="s">
        <v>37</v>
      </c>
      <c r="B31" s="89">
        <f t="shared" si="1"/>
        <v>0</v>
      </c>
      <c r="C31" s="89">
        <v>0</v>
      </c>
      <c r="D31" s="89">
        <v>0</v>
      </c>
      <c r="E31" s="121">
        <v>0</v>
      </c>
      <c r="F31" s="91">
        <f t="shared" si="2"/>
        <v>0</v>
      </c>
      <c r="G31" s="89">
        <v>0</v>
      </c>
      <c r="H31" s="89">
        <v>0</v>
      </c>
    </row>
    <row r="32" spans="1:8" s="4" customFormat="1" ht="14.25">
      <c r="A32" s="14" t="s">
        <v>38</v>
      </c>
      <c r="B32" s="89">
        <f t="shared" si="1"/>
        <v>70340</v>
      </c>
      <c r="C32" s="89">
        <v>0</v>
      </c>
      <c r="D32" s="89">
        <v>0</v>
      </c>
      <c r="E32" s="121">
        <v>70340</v>
      </c>
      <c r="F32" s="91">
        <f t="shared" si="2"/>
        <v>0</v>
      </c>
      <c r="G32" s="89">
        <v>0</v>
      </c>
      <c r="H32" s="89">
        <v>0</v>
      </c>
    </row>
    <row r="33" spans="1:8" s="4" customFormat="1" ht="14.25">
      <c r="A33" s="14" t="s">
        <v>39</v>
      </c>
      <c r="B33" s="89">
        <f t="shared" si="1"/>
        <v>0</v>
      </c>
      <c r="C33" s="89">
        <v>0</v>
      </c>
      <c r="D33" s="89">
        <v>0</v>
      </c>
      <c r="E33" s="121">
        <v>0</v>
      </c>
      <c r="F33" s="91">
        <f t="shared" si="2"/>
        <v>0</v>
      </c>
      <c r="G33" s="89">
        <v>0</v>
      </c>
      <c r="H33" s="89">
        <v>0</v>
      </c>
    </row>
    <row r="34" spans="1:8" s="4" customFormat="1" ht="14.25">
      <c r="A34" s="14" t="s">
        <v>40</v>
      </c>
      <c r="B34" s="89">
        <f t="shared" si="1"/>
        <v>0</v>
      </c>
      <c r="C34" s="89">
        <v>0</v>
      </c>
      <c r="D34" s="89">
        <v>0</v>
      </c>
      <c r="E34" s="121">
        <v>0</v>
      </c>
      <c r="F34" s="91">
        <f t="shared" si="2"/>
        <v>0</v>
      </c>
      <c r="G34" s="89">
        <v>0</v>
      </c>
      <c r="H34" s="89">
        <v>0</v>
      </c>
    </row>
    <row r="35" spans="1:8" s="4" customFormat="1" ht="14.25">
      <c r="A35" s="14" t="s">
        <v>41</v>
      </c>
      <c r="B35" s="89">
        <f t="shared" si="1"/>
        <v>318093</v>
      </c>
      <c r="C35" s="89">
        <v>0</v>
      </c>
      <c r="D35" s="89">
        <v>294729</v>
      </c>
      <c r="E35" s="121">
        <v>23364</v>
      </c>
      <c r="F35" s="91">
        <f t="shared" si="2"/>
        <v>0</v>
      </c>
      <c r="G35" s="89">
        <v>0</v>
      </c>
      <c r="H35" s="89">
        <v>0</v>
      </c>
    </row>
    <row r="36" spans="1:8" s="4" customFormat="1" ht="14.25">
      <c r="A36" s="14" t="s">
        <v>42</v>
      </c>
      <c r="B36" s="89">
        <f t="shared" si="1"/>
        <v>0</v>
      </c>
      <c r="C36" s="89">
        <v>0</v>
      </c>
      <c r="D36" s="89">
        <v>0</v>
      </c>
      <c r="E36" s="121">
        <v>0</v>
      </c>
      <c r="F36" s="91">
        <f t="shared" si="2"/>
        <v>0</v>
      </c>
      <c r="G36" s="89">
        <v>0</v>
      </c>
      <c r="H36" s="89">
        <v>0</v>
      </c>
    </row>
    <row r="37" spans="1:8" s="4" customFormat="1" ht="14.25">
      <c r="A37" s="14" t="s">
        <v>43</v>
      </c>
      <c r="B37" s="89">
        <f t="shared" si="1"/>
        <v>0</v>
      </c>
      <c r="C37" s="89">
        <v>0</v>
      </c>
      <c r="D37" s="89">
        <v>0</v>
      </c>
      <c r="E37" s="121">
        <v>0</v>
      </c>
      <c r="F37" s="91">
        <f t="shared" si="2"/>
        <v>0</v>
      </c>
      <c r="G37" s="89">
        <v>0</v>
      </c>
      <c r="H37" s="89">
        <v>0</v>
      </c>
    </row>
    <row r="38" spans="1:8" s="4" customFormat="1" ht="14.25">
      <c r="A38" s="14" t="s">
        <v>44</v>
      </c>
      <c r="B38" s="89">
        <f t="shared" si="1"/>
        <v>0</v>
      </c>
      <c r="C38" s="89">
        <v>0</v>
      </c>
      <c r="D38" s="89">
        <v>0</v>
      </c>
      <c r="E38" s="121">
        <v>0</v>
      </c>
      <c r="F38" s="91">
        <f t="shared" si="2"/>
        <v>0</v>
      </c>
      <c r="G38" s="89">
        <v>0</v>
      </c>
      <c r="H38" s="89">
        <v>0</v>
      </c>
    </row>
    <row r="39" spans="1:8" s="4" customFormat="1" ht="14.25">
      <c r="A39" s="14" t="s">
        <v>45</v>
      </c>
      <c r="B39" s="89">
        <f t="shared" si="1"/>
        <v>0</v>
      </c>
      <c r="C39" s="89">
        <v>0</v>
      </c>
      <c r="D39" s="89">
        <v>0</v>
      </c>
      <c r="E39" s="121">
        <v>0</v>
      </c>
      <c r="F39" s="91">
        <f t="shared" si="2"/>
        <v>0</v>
      </c>
      <c r="G39" s="89">
        <v>0</v>
      </c>
      <c r="H39" s="89">
        <v>0</v>
      </c>
    </row>
    <row r="40" spans="1:8" s="4" customFormat="1" ht="14.25">
      <c r="A40" s="14" t="s">
        <v>46</v>
      </c>
      <c r="B40" s="89">
        <f t="shared" si="1"/>
        <v>0</v>
      </c>
      <c r="C40" s="89">
        <v>0</v>
      </c>
      <c r="D40" s="89">
        <v>0</v>
      </c>
      <c r="E40" s="121">
        <v>0</v>
      </c>
      <c r="F40" s="91">
        <f t="shared" si="2"/>
        <v>0</v>
      </c>
      <c r="G40" s="89">
        <v>0</v>
      </c>
      <c r="H40" s="89">
        <v>0</v>
      </c>
    </row>
    <row r="41" spans="1:8" s="4" customFormat="1" ht="14.25">
      <c r="A41" s="14" t="s">
        <v>47</v>
      </c>
      <c r="B41" s="89">
        <f t="shared" si="1"/>
        <v>0</v>
      </c>
      <c r="C41" s="89">
        <v>0</v>
      </c>
      <c r="D41" s="89">
        <v>0</v>
      </c>
      <c r="E41" s="121">
        <v>0</v>
      </c>
      <c r="F41" s="91">
        <f t="shared" si="2"/>
        <v>0</v>
      </c>
      <c r="G41" s="89">
        <v>0</v>
      </c>
      <c r="H41" s="89">
        <v>0</v>
      </c>
    </row>
    <row r="42" spans="1:8" s="4" customFormat="1" ht="14.25">
      <c r="A42" s="14" t="s">
        <v>48</v>
      </c>
      <c r="B42" s="89">
        <f t="shared" si="1"/>
        <v>3091080</v>
      </c>
      <c r="C42" s="89">
        <v>3091080</v>
      </c>
      <c r="D42" s="89">
        <v>0</v>
      </c>
      <c r="E42" s="121">
        <v>0</v>
      </c>
      <c r="F42" s="91">
        <f t="shared" si="2"/>
        <v>0</v>
      </c>
      <c r="G42" s="89">
        <v>0</v>
      </c>
      <c r="H42" s="89">
        <v>0</v>
      </c>
    </row>
    <row r="43" spans="1:8" s="4" customFormat="1" ht="14.25">
      <c r="A43" s="14" t="s">
        <v>49</v>
      </c>
      <c r="B43" s="89">
        <f t="shared" si="1"/>
        <v>0</v>
      </c>
      <c r="C43" s="89">
        <v>0</v>
      </c>
      <c r="D43" s="89">
        <v>0</v>
      </c>
      <c r="E43" s="121">
        <v>0</v>
      </c>
      <c r="F43" s="91">
        <f t="shared" si="2"/>
        <v>0</v>
      </c>
      <c r="G43" s="89">
        <v>0</v>
      </c>
      <c r="H43" s="89">
        <v>0</v>
      </c>
    </row>
    <row r="44" spans="1:8" s="4" customFormat="1" ht="14.25">
      <c r="A44" s="14" t="s">
        <v>50</v>
      </c>
      <c r="B44" s="89">
        <f t="shared" si="1"/>
        <v>0</v>
      </c>
      <c r="C44" s="89">
        <v>0</v>
      </c>
      <c r="D44" s="89">
        <v>0</v>
      </c>
      <c r="E44" s="121">
        <v>0</v>
      </c>
      <c r="F44" s="91">
        <f t="shared" si="2"/>
        <v>0</v>
      </c>
      <c r="G44" s="89">
        <v>0</v>
      </c>
      <c r="H44" s="89">
        <v>0</v>
      </c>
    </row>
    <row r="45" spans="1:8" s="4" customFormat="1" ht="14.25">
      <c r="A45" s="14" t="s">
        <v>51</v>
      </c>
      <c r="B45" s="89">
        <f t="shared" si="1"/>
        <v>0</v>
      </c>
      <c r="C45" s="89">
        <v>0</v>
      </c>
      <c r="D45" s="89">
        <v>0</v>
      </c>
      <c r="E45" s="121">
        <v>0</v>
      </c>
      <c r="F45" s="91">
        <f t="shared" si="2"/>
        <v>0</v>
      </c>
      <c r="G45" s="89">
        <v>0</v>
      </c>
      <c r="H45" s="89">
        <v>0</v>
      </c>
    </row>
    <row r="46" spans="1:8" s="4" customFormat="1" ht="14.25">
      <c r="A46" s="14" t="s">
        <v>52</v>
      </c>
      <c r="B46" s="89">
        <f t="shared" si="1"/>
        <v>0</v>
      </c>
      <c r="C46" s="89">
        <v>0</v>
      </c>
      <c r="D46" s="89">
        <v>0</v>
      </c>
      <c r="E46" s="121">
        <v>0</v>
      </c>
      <c r="F46" s="91">
        <f t="shared" si="2"/>
        <v>0</v>
      </c>
      <c r="G46" s="89">
        <v>0</v>
      </c>
      <c r="H46" s="89">
        <v>0</v>
      </c>
    </row>
    <row r="47" spans="1:8" s="4" customFormat="1" ht="14.25">
      <c r="A47" s="14" t="s">
        <v>53</v>
      </c>
      <c r="B47" s="89">
        <f t="shared" si="1"/>
        <v>0</v>
      </c>
      <c r="C47" s="89">
        <v>0</v>
      </c>
      <c r="D47" s="89">
        <v>0</v>
      </c>
      <c r="E47" s="121">
        <v>0</v>
      </c>
      <c r="F47" s="91">
        <f t="shared" si="2"/>
        <v>0</v>
      </c>
      <c r="G47" s="89">
        <v>0</v>
      </c>
      <c r="H47" s="89">
        <v>0</v>
      </c>
    </row>
    <row r="48" spans="1:8" s="4" customFormat="1" ht="14.25">
      <c r="A48" s="14" t="s">
        <v>54</v>
      </c>
      <c r="B48" s="89">
        <f t="shared" si="1"/>
        <v>0</v>
      </c>
      <c r="C48" s="89">
        <v>0</v>
      </c>
      <c r="D48" s="89">
        <v>0</v>
      </c>
      <c r="E48" s="121">
        <v>0</v>
      </c>
      <c r="F48" s="91">
        <f t="shared" si="2"/>
        <v>0</v>
      </c>
      <c r="G48" s="89">
        <v>0</v>
      </c>
      <c r="H48" s="89">
        <v>0</v>
      </c>
    </row>
    <row r="49" spans="1:8" s="4" customFormat="1" ht="14.25">
      <c r="A49" s="14" t="s">
        <v>55</v>
      </c>
      <c r="B49" s="89">
        <f t="shared" si="1"/>
        <v>0</v>
      </c>
      <c r="C49" s="89">
        <v>0</v>
      </c>
      <c r="D49" s="89">
        <v>0</v>
      </c>
      <c r="E49" s="121">
        <v>0</v>
      </c>
      <c r="F49" s="91">
        <f t="shared" si="2"/>
        <v>0</v>
      </c>
      <c r="G49" s="89">
        <v>0</v>
      </c>
      <c r="H49" s="89">
        <v>0</v>
      </c>
    </row>
    <row r="50" spans="1:8" s="4" customFormat="1" ht="14.25">
      <c r="A50" s="14" t="s">
        <v>56</v>
      </c>
      <c r="B50" s="89">
        <f t="shared" si="1"/>
        <v>0</v>
      </c>
      <c r="C50" s="89">
        <v>0</v>
      </c>
      <c r="D50" s="89">
        <v>0</v>
      </c>
      <c r="E50" s="121">
        <v>0</v>
      </c>
      <c r="F50" s="91">
        <f t="shared" si="2"/>
        <v>0</v>
      </c>
      <c r="G50" s="89">
        <v>0</v>
      </c>
      <c r="H50" s="89">
        <v>0</v>
      </c>
    </row>
    <row r="51" spans="1:8" s="4" customFormat="1" ht="14.25">
      <c r="A51" s="14" t="s">
        <v>57</v>
      </c>
      <c r="B51" s="89">
        <f t="shared" si="1"/>
        <v>0</v>
      </c>
      <c r="C51" s="89">
        <v>0</v>
      </c>
      <c r="D51" s="89">
        <v>0</v>
      </c>
      <c r="E51" s="121">
        <v>0</v>
      </c>
      <c r="F51" s="91">
        <f t="shared" si="2"/>
        <v>0</v>
      </c>
      <c r="G51" s="89">
        <v>0</v>
      </c>
      <c r="H51" s="89">
        <v>0</v>
      </c>
    </row>
    <row r="52" spans="1:8" s="4" customFormat="1" ht="14.25">
      <c r="A52" s="14" t="s">
        <v>58</v>
      </c>
      <c r="B52" s="89">
        <f t="shared" si="1"/>
        <v>0</v>
      </c>
      <c r="C52" s="89">
        <v>0</v>
      </c>
      <c r="D52" s="89">
        <v>0</v>
      </c>
      <c r="E52" s="121">
        <v>0</v>
      </c>
      <c r="F52" s="91">
        <f t="shared" si="2"/>
        <v>0</v>
      </c>
      <c r="G52" s="89">
        <v>0</v>
      </c>
      <c r="H52" s="89">
        <v>0</v>
      </c>
    </row>
    <row r="53" spans="1:8" s="4" customFormat="1" ht="14.25">
      <c r="A53" s="14" t="s">
        <v>59</v>
      </c>
      <c r="B53" s="89">
        <f t="shared" si="1"/>
        <v>0</v>
      </c>
      <c r="C53" s="89">
        <v>0</v>
      </c>
      <c r="D53" s="89">
        <v>0</v>
      </c>
      <c r="E53" s="121">
        <v>0</v>
      </c>
      <c r="F53" s="91">
        <f t="shared" si="2"/>
        <v>0</v>
      </c>
      <c r="G53" s="89">
        <v>0</v>
      </c>
      <c r="H53" s="89">
        <v>0</v>
      </c>
    </row>
    <row r="54" spans="1:8" s="4" customFormat="1" ht="14.25">
      <c r="A54" s="14" t="s">
        <v>60</v>
      </c>
      <c r="B54" s="89">
        <f t="shared" si="1"/>
        <v>0</v>
      </c>
      <c r="C54" s="89">
        <v>0</v>
      </c>
      <c r="D54" s="89">
        <v>0</v>
      </c>
      <c r="E54" s="121">
        <v>0</v>
      </c>
      <c r="F54" s="91">
        <f t="shared" si="2"/>
        <v>0</v>
      </c>
      <c r="G54" s="89">
        <v>0</v>
      </c>
      <c r="H54" s="89">
        <v>0</v>
      </c>
    </row>
    <row r="55" spans="1:8" s="4" customFormat="1" ht="14.25">
      <c r="A55" s="14" t="s">
        <v>61</v>
      </c>
      <c r="B55" s="89">
        <f t="shared" si="1"/>
        <v>0</v>
      </c>
      <c r="C55" s="89">
        <v>0</v>
      </c>
      <c r="D55" s="89">
        <v>0</v>
      </c>
      <c r="E55" s="121">
        <v>0</v>
      </c>
      <c r="F55" s="91">
        <f t="shared" si="2"/>
        <v>0</v>
      </c>
      <c r="G55" s="89">
        <v>0</v>
      </c>
      <c r="H55" s="89">
        <v>0</v>
      </c>
    </row>
  </sheetData>
  <mergeCells count="4">
    <mergeCell ref="A2:A3"/>
    <mergeCell ref="B2:E2"/>
    <mergeCell ref="F2:H2"/>
    <mergeCell ref="A1:H1"/>
  </mergeCells>
  <phoneticPr fontId="12" type="noConversion"/>
  <conditionalFormatting sqref="B4:H55">
    <cfRule type="cellIs" dxfId="0" priority="1" operator="lessThan">
      <formula>0</formula>
    </cfRule>
  </conditionalFormatting>
  <pageMargins left="0.7" right="0.7" top="0.75" bottom="0.75" header="0.3" footer="0.3"/>
  <pageSetup scale="84" orientation="portrait" r:id="rId1"/>
  <extLst>
    <ext xmlns:mx="http://schemas.microsoft.com/office/mac/excel/2008/main" uri="http://schemas.microsoft.com/office/mac/excel/2008/main">
      <mx:PLV Mode="0" OnePage="0" WScale="0"/>
    </ext>
  </extLst>
</worksheet>
</file>

<file path=xl/worksheets/sheet95.xml><?xml version="1.0" encoding="utf-8"?>
<worksheet xmlns="http://schemas.openxmlformats.org/spreadsheetml/2006/main" xmlns:r="http://schemas.openxmlformats.org/officeDocument/2006/relationships">
  <sheetPr codeName="Sheet59">
    <tabColor rgb="FF00B050"/>
    <pageSetUpPr fitToPage="1"/>
  </sheetPr>
  <dimension ref="A1"/>
  <sheetViews>
    <sheetView workbookViewId="0"/>
  </sheetViews>
  <sheetFormatPr defaultRowHeight="15"/>
  <sheetData/>
  <pageMargins left="0.7" right="0.7" top="0.75" bottom="0.75" header="0.3" footer="0.3"/>
  <pageSetup orientation="landscape" r:id="rId1"/>
</worksheet>
</file>

<file path=xl/worksheets/sheet96.xml><?xml version="1.0" encoding="utf-8"?>
<worksheet xmlns="http://schemas.openxmlformats.org/spreadsheetml/2006/main" xmlns:r="http://schemas.openxmlformats.org/officeDocument/2006/relationships">
  <sheetPr codeName="Sheet60">
    <pageSetUpPr fitToPage="1"/>
  </sheetPr>
  <dimension ref="A1:K61"/>
  <sheetViews>
    <sheetView topLeftCell="A25" workbookViewId="0">
      <selection activeCell="A58" sqref="A58:K60"/>
    </sheetView>
  </sheetViews>
  <sheetFormatPr defaultRowHeight="15"/>
  <cols>
    <col min="1" max="1" width="21.85546875" customWidth="1"/>
    <col min="2" max="4" width="15" customWidth="1"/>
    <col min="5" max="5" width="12.85546875" customWidth="1"/>
    <col min="6" max="6" width="13.85546875" customWidth="1"/>
    <col min="7" max="7" width="15" customWidth="1"/>
    <col min="8" max="8" width="14.85546875" customWidth="1"/>
    <col min="9" max="9" width="14.28515625" customWidth="1"/>
    <col min="10" max="10" width="14.85546875" customWidth="1"/>
    <col min="11" max="11" width="14" customWidth="1"/>
  </cols>
  <sheetData>
    <row r="1" spans="1:11">
      <c r="A1" s="552" t="s">
        <v>218</v>
      </c>
      <c r="B1" s="558"/>
      <c r="C1" s="558"/>
      <c r="D1" s="558"/>
      <c r="E1" s="549"/>
      <c r="F1" s="549"/>
      <c r="G1" s="549"/>
      <c r="H1" s="549"/>
      <c r="I1" s="549"/>
      <c r="J1" s="587"/>
      <c r="K1" s="588"/>
    </row>
    <row r="2" spans="1:11">
      <c r="A2" s="41"/>
      <c r="B2" s="46"/>
      <c r="C2" s="106"/>
      <c r="D2" s="155"/>
      <c r="E2" s="614" t="s">
        <v>91</v>
      </c>
      <c r="F2" s="615"/>
      <c r="G2" s="593" t="s">
        <v>9</v>
      </c>
      <c r="H2" s="594"/>
      <c r="I2" s="595"/>
      <c r="J2" s="97"/>
      <c r="K2" s="156"/>
    </row>
    <row r="3" spans="1:11" ht="45">
      <c r="A3" s="40" t="s">
        <v>10</v>
      </c>
      <c r="B3" s="43" t="s">
        <v>294</v>
      </c>
      <c r="C3" s="157" t="s">
        <v>102</v>
      </c>
      <c r="D3" s="153" t="s">
        <v>103</v>
      </c>
      <c r="E3" s="65" t="s">
        <v>92</v>
      </c>
      <c r="F3" s="66" t="s">
        <v>93</v>
      </c>
      <c r="G3" s="43" t="s">
        <v>7</v>
      </c>
      <c r="H3" s="40" t="s">
        <v>8</v>
      </c>
      <c r="I3" s="67" t="s">
        <v>1</v>
      </c>
      <c r="J3" s="502" t="s">
        <v>312</v>
      </c>
      <c r="K3" s="156" t="s">
        <v>95</v>
      </c>
    </row>
    <row r="4" spans="1:11">
      <c r="A4" s="40"/>
      <c r="B4" s="43"/>
      <c r="C4" s="107"/>
      <c r="D4" s="153"/>
      <c r="E4" s="68"/>
      <c r="F4" s="69"/>
      <c r="G4" s="44"/>
      <c r="H4" s="41"/>
      <c r="I4" s="70"/>
      <c r="J4" s="158"/>
      <c r="K4" s="159"/>
    </row>
    <row r="5" spans="1:11">
      <c r="A5" s="73" t="s">
        <v>77</v>
      </c>
      <c r="B5" s="470">
        <f>SUM(B6:B56)</f>
        <v>611270276</v>
      </c>
      <c r="C5" s="108"/>
      <c r="D5" s="74">
        <f>B5</f>
        <v>611270276</v>
      </c>
      <c r="E5" s="160"/>
      <c r="F5" s="161"/>
      <c r="G5" s="473">
        <f>IF(SUM(G6:G56)='Contingency Assistance'!B5,'Contingency Assistance'!B5,"ERROR")</f>
        <v>507813604</v>
      </c>
      <c r="H5" s="94">
        <f>IF(SUM(H6:H56)='Contingency Non-Assistance'!B5,'Contingency Non-Assistance'!B5, "ERROR")</f>
        <v>103351816</v>
      </c>
      <c r="I5" s="109">
        <f>IF(SUM(I6:I56)=(G5+H5),(G5+H5),"ERROR")</f>
        <v>611165420</v>
      </c>
      <c r="J5" s="514">
        <f>SUM(J6:J56)</f>
        <v>104856</v>
      </c>
      <c r="K5" s="163"/>
    </row>
    <row r="6" spans="1:11">
      <c r="A6" s="385" t="s">
        <v>11</v>
      </c>
      <c r="B6" s="471">
        <v>0</v>
      </c>
      <c r="C6" s="472"/>
      <c r="D6" s="476">
        <v>0</v>
      </c>
      <c r="E6" s="160"/>
      <c r="F6" s="161"/>
      <c r="G6" s="478">
        <v>0</v>
      </c>
      <c r="H6" s="475">
        <v>0</v>
      </c>
      <c r="I6" s="474">
        <f>G6+H6</f>
        <v>0</v>
      </c>
      <c r="J6" s="162"/>
      <c r="K6" s="163"/>
    </row>
    <row r="7" spans="1:11">
      <c r="A7" s="385" t="s">
        <v>12</v>
      </c>
      <c r="B7" s="471">
        <v>0</v>
      </c>
      <c r="C7" s="472"/>
      <c r="D7" s="477">
        <v>0</v>
      </c>
      <c r="E7" s="160"/>
      <c r="F7" s="161"/>
      <c r="G7" s="478">
        <v>0</v>
      </c>
      <c r="H7" s="475">
        <v>0</v>
      </c>
      <c r="I7" s="474">
        <f t="shared" ref="I7:I56" si="0">G7+H7</f>
        <v>0</v>
      </c>
      <c r="J7" s="162"/>
      <c r="K7" s="163"/>
    </row>
    <row r="8" spans="1:11">
      <c r="A8" s="385" t="s">
        <v>13</v>
      </c>
      <c r="B8" s="471">
        <v>17598478</v>
      </c>
      <c r="C8" s="472"/>
      <c r="D8" s="477">
        <v>17598478</v>
      </c>
      <c r="E8" s="160"/>
      <c r="F8" s="161"/>
      <c r="G8" s="478">
        <v>12889965</v>
      </c>
      <c r="H8" s="475">
        <v>4708513</v>
      </c>
      <c r="I8" s="474">
        <f t="shared" si="0"/>
        <v>17598478</v>
      </c>
      <c r="J8" s="162"/>
      <c r="K8" s="163"/>
    </row>
    <row r="9" spans="1:11">
      <c r="A9" s="385" t="s">
        <v>14</v>
      </c>
      <c r="B9" s="471">
        <v>4988533</v>
      </c>
      <c r="C9" s="472"/>
      <c r="D9" s="477">
        <v>4988533</v>
      </c>
      <c r="E9" s="160"/>
      <c r="F9" s="161"/>
      <c r="G9" s="478">
        <v>0</v>
      </c>
      <c r="H9" s="475">
        <v>4988533</v>
      </c>
      <c r="I9" s="474">
        <f t="shared" si="0"/>
        <v>4988533</v>
      </c>
      <c r="J9" s="162"/>
      <c r="K9" s="163"/>
    </row>
    <row r="10" spans="1:11">
      <c r="A10" s="385" t="s">
        <v>15</v>
      </c>
      <c r="B10" s="471">
        <v>0</v>
      </c>
      <c r="C10" s="472"/>
      <c r="D10" s="477">
        <v>0</v>
      </c>
      <c r="E10" s="160"/>
      <c r="F10" s="161"/>
      <c r="G10" s="478">
        <v>0</v>
      </c>
      <c r="H10" s="475">
        <v>0</v>
      </c>
      <c r="I10" s="474">
        <f t="shared" si="0"/>
        <v>0</v>
      </c>
      <c r="J10" s="162"/>
      <c r="K10" s="163"/>
    </row>
    <row r="11" spans="1:11">
      <c r="A11" s="385" t="s">
        <v>16</v>
      </c>
      <c r="B11" s="471">
        <v>11963500</v>
      </c>
      <c r="C11" s="472"/>
      <c r="D11" s="477">
        <v>11963500</v>
      </c>
      <c r="E11" s="160"/>
      <c r="F11" s="161"/>
      <c r="G11" s="478">
        <v>11963500</v>
      </c>
      <c r="H11" s="475">
        <v>0</v>
      </c>
      <c r="I11" s="474">
        <f t="shared" si="0"/>
        <v>11963500</v>
      </c>
      <c r="J11" s="162"/>
      <c r="K11" s="163"/>
    </row>
    <row r="12" spans="1:11">
      <c r="A12" s="385" t="s">
        <v>17</v>
      </c>
      <c r="B12" s="471">
        <v>0</v>
      </c>
      <c r="C12" s="472"/>
      <c r="D12" s="477">
        <v>0</v>
      </c>
      <c r="E12" s="160"/>
      <c r="F12" s="161"/>
      <c r="G12" s="478">
        <v>0</v>
      </c>
      <c r="H12" s="475">
        <v>0</v>
      </c>
      <c r="I12" s="474">
        <f t="shared" si="0"/>
        <v>0</v>
      </c>
      <c r="J12" s="162"/>
      <c r="K12" s="163"/>
    </row>
    <row r="13" spans="1:11">
      <c r="A13" s="385" t="s">
        <v>18</v>
      </c>
      <c r="B13" s="471">
        <v>0</v>
      </c>
      <c r="C13" s="472"/>
      <c r="D13" s="477">
        <v>0</v>
      </c>
      <c r="E13" s="160"/>
      <c r="F13" s="161"/>
      <c r="G13" s="478">
        <v>0</v>
      </c>
      <c r="H13" s="475">
        <v>0</v>
      </c>
      <c r="I13" s="474">
        <f t="shared" si="0"/>
        <v>0</v>
      </c>
      <c r="J13" s="162"/>
      <c r="K13" s="163"/>
    </row>
    <row r="14" spans="1:11">
      <c r="A14" s="385" t="s">
        <v>19</v>
      </c>
      <c r="B14" s="471">
        <v>8143202</v>
      </c>
      <c r="C14" s="472"/>
      <c r="D14" s="477">
        <v>8143202</v>
      </c>
      <c r="E14" s="160"/>
      <c r="F14" s="161"/>
      <c r="G14" s="478">
        <v>8143202</v>
      </c>
      <c r="H14" s="475">
        <v>0</v>
      </c>
      <c r="I14" s="474">
        <f t="shared" si="0"/>
        <v>8143202</v>
      </c>
      <c r="J14" s="162"/>
      <c r="K14" s="163"/>
    </row>
    <row r="15" spans="1:11">
      <c r="A15" s="385" t="s">
        <v>20</v>
      </c>
      <c r="B15" s="471">
        <v>0</v>
      </c>
      <c r="C15" s="472"/>
      <c r="D15" s="477">
        <v>0</v>
      </c>
      <c r="E15" s="160"/>
      <c r="F15" s="161"/>
      <c r="G15" s="478">
        <v>0</v>
      </c>
      <c r="H15" s="475">
        <v>0</v>
      </c>
      <c r="I15" s="474">
        <f t="shared" si="0"/>
        <v>0</v>
      </c>
      <c r="J15" s="162"/>
      <c r="K15" s="163"/>
    </row>
    <row r="16" spans="1:11">
      <c r="A16" s="385" t="s">
        <v>21</v>
      </c>
      <c r="B16" s="471">
        <v>0</v>
      </c>
      <c r="C16" s="472"/>
      <c r="D16" s="477">
        <v>0</v>
      </c>
      <c r="E16" s="160"/>
      <c r="F16" s="161"/>
      <c r="G16" s="478">
        <v>0</v>
      </c>
      <c r="H16" s="475">
        <v>0</v>
      </c>
      <c r="I16" s="474">
        <f t="shared" si="0"/>
        <v>0</v>
      </c>
      <c r="J16" s="162"/>
      <c r="K16" s="163"/>
    </row>
    <row r="17" spans="1:11">
      <c r="A17" s="385" t="s">
        <v>22</v>
      </c>
      <c r="B17" s="471">
        <v>8696724</v>
      </c>
      <c r="C17" s="472"/>
      <c r="D17" s="477">
        <v>8696724</v>
      </c>
      <c r="E17" s="160"/>
      <c r="F17" s="161"/>
      <c r="G17" s="478">
        <v>8696724</v>
      </c>
      <c r="H17" s="475">
        <v>0</v>
      </c>
      <c r="I17" s="474">
        <f t="shared" si="0"/>
        <v>8696724</v>
      </c>
      <c r="J17" s="162"/>
      <c r="K17" s="163"/>
    </row>
    <row r="18" spans="1:11">
      <c r="A18" s="385" t="s">
        <v>23</v>
      </c>
      <c r="B18" s="471">
        <v>0</v>
      </c>
      <c r="C18" s="472"/>
      <c r="D18" s="477">
        <v>0</v>
      </c>
      <c r="E18" s="160"/>
      <c r="F18" s="161"/>
      <c r="G18" s="478">
        <v>0</v>
      </c>
      <c r="H18" s="475">
        <v>0</v>
      </c>
      <c r="I18" s="474">
        <f t="shared" si="0"/>
        <v>0</v>
      </c>
      <c r="J18" s="162"/>
      <c r="K18" s="163"/>
    </row>
    <row r="19" spans="1:11">
      <c r="A19" s="385" t="s">
        <v>24</v>
      </c>
      <c r="B19" s="471">
        <v>0</v>
      </c>
      <c r="C19" s="472"/>
      <c r="D19" s="477">
        <v>0</v>
      </c>
      <c r="E19" s="160"/>
      <c r="F19" s="161"/>
      <c r="G19" s="478">
        <v>0</v>
      </c>
      <c r="H19" s="475">
        <v>0</v>
      </c>
      <c r="I19" s="474">
        <f t="shared" si="0"/>
        <v>0</v>
      </c>
      <c r="J19" s="162"/>
      <c r="K19" s="163"/>
    </row>
    <row r="20" spans="1:11">
      <c r="A20" s="385" t="s">
        <v>25</v>
      </c>
      <c r="B20" s="471">
        <v>0</v>
      </c>
      <c r="C20" s="472"/>
      <c r="D20" s="477">
        <v>0</v>
      </c>
      <c r="E20" s="160"/>
      <c r="F20" s="161"/>
      <c r="G20" s="478">
        <v>0</v>
      </c>
      <c r="H20" s="475">
        <v>0</v>
      </c>
      <c r="I20" s="474">
        <f t="shared" si="0"/>
        <v>0</v>
      </c>
      <c r="J20" s="162"/>
      <c r="K20" s="163"/>
    </row>
    <row r="21" spans="1:11">
      <c r="A21" s="385" t="s">
        <v>26</v>
      </c>
      <c r="B21" s="471">
        <v>0</v>
      </c>
      <c r="C21" s="472"/>
      <c r="D21" s="477">
        <v>0</v>
      </c>
      <c r="E21" s="160"/>
      <c r="F21" s="161"/>
      <c r="G21" s="478">
        <v>0</v>
      </c>
      <c r="H21" s="475">
        <v>0</v>
      </c>
      <c r="I21" s="474">
        <f t="shared" si="0"/>
        <v>0</v>
      </c>
      <c r="J21" s="162"/>
      <c r="K21" s="163"/>
    </row>
    <row r="22" spans="1:11">
      <c r="A22" s="385" t="s">
        <v>27</v>
      </c>
      <c r="B22" s="471">
        <v>0</v>
      </c>
      <c r="C22" s="472"/>
      <c r="D22" s="477">
        <v>0</v>
      </c>
      <c r="E22" s="160"/>
      <c r="F22" s="161"/>
      <c r="G22" s="478">
        <v>0</v>
      </c>
      <c r="H22" s="475">
        <v>0</v>
      </c>
      <c r="I22" s="474">
        <f t="shared" si="0"/>
        <v>0</v>
      </c>
      <c r="J22" s="162"/>
      <c r="K22" s="163"/>
    </row>
    <row r="23" spans="1:11">
      <c r="A23" s="385" t="s">
        <v>28</v>
      </c>
      <c r="B23" s="471">
        <v>0</v>
      </c>
      <c r="C23" s="472"/>
      <c r="D23" s="477">
        <v>0</v>
      </c>
      <c r="E23" s="160"/>
      <c r="F23" s="161"/>
      <c r="G23" s="478">
        <v>0</v>
      </c>
      <c r="H23" s="475">
        <v>0</v>
      </c>
      <c r="I23" s="474">
        <f t="shared" si="0"/>
        <v>0</v>
      </c>
      <c r="J23" s="162"/>
      <c r="K23" s="163"/>
    </row>
    <row r="24" spans="1:11">
      <c r="A24" s="385" t="s">
        <v>29</v>
      </c>
      <c r="B24" s="471">
        <v>0</v>
      </c>
      <c r="C24" s="472"/>
      <c r="D24" s="477">
        <v>0</v>
      </c>
      <c r="E24" s="160"/>
      <c r="F24" s="161"/>
      <c r="G24" s="478">
        <v>0</v>
      </c>
      <c r="H24" s="475">
        <v>0</v>
      </c>
      <c r="I24" s="474">
        <f t="shared" si="0"/>
        <v>0</v>
      </c>
      <c r="J24" s="162"/>
      <c r="K24" s="163"/>
    </row>
    <row r="25" spans="1:11">
      <c r="A25" s="385" t="s">
        <v>30</v>
      </c>
      <c r="B25" s="471">
        <v>0</v>
      </c>
      <c r="C25" s="472"/>
      <c r="D25" s="477">
        <v>0</v>
      </c>
      <c r="E25" s="160"/>
      <c r="F25" s="161"/>
      <c r="G25" s="478">
        <v>0</v>
      </c>
      <c r="H25" s="475">
        <v>0</v>
      </c>
      <c r="I25" s="474">
        <f t="shared" si="0"/>
        <v>0</v>
      </c>
      <c r="J25" s="162"/>
      <c r="K25" s="163"/>
    </row>
    <row r="26" spans="1:11">
      <c r="A26" s="385" t="s">
        <v>31</v>
      </c>
      <c r="B26" s="471">
        <v>20144650</v>
      </c>
      <c r="C26" s="472"/>
      <c r="D26" s="477">
        <v>20144650</v>
      </c>
      <c r="E26" s="160"/>
      <c r="F26" s="161"/>
      <c r="G26" s="478">
        <v>17144650</v>
      </c>
      <c r="H26" s="475">
        <v>3000000</v>
      </c>
      <c r="I26" s="474">
        <f t="shared" si="0"/>
        <v>20144650</v>
      </c>
      <c r="J26" s="162"/>
      <c r="K26" s="163"/>
    </row>
    <row r="27" spans="1:11">
      <c r="A27" s="385" t="s">
        <v>32</v>
      </c>
      <c r="B27" s="471">
        <v>40392628</v>
      </c>
      <c r="C27" s="472"/>
      <c r="D27" s="477">
        <v>40392628</v>
      </c>
      <c r="E27" s="160"/>
      <c r="F27" s="161"/>
      <c r="G27" s="478">
        <v>14521644</v>
      </c>
      <c r="H27" s="475">
        <v>25870984</v>
      </c>
      <c r="I27" s="474">
        <f t="shared" si="0"/>
        <v>40392628</v>
      </c>
      <c r="J27" s="162"/>
      <c r="K27" s="163"/>
    </row>
    <row r="28" spans="1:11">
      <c r="A28" s="385" t="s">
        <v>33</v>
      </c>
      <c r="B28" s="471">
        <v>68176988</v>
      </c>
      <c r="C28" s="472"/>
      <c r="D28" s="477">
        <v>68176988</v>
      </c>
      <c r="E28" s="160"/>
      <c r="F28" s="161"/>
      <c r="G28" s="478">
        <v>57476988</v>
      </c>
      <c r="H28" s="475">
        <v>10700000</v>
      </c>
      <c r="I28" s="474">
        <f t="shared" si="0"/>
        <v>68176988</v>
      </c>
      <c r="J28" s="162"/>
      <c r="K28" s="163"/>
    </row>
    <row r="29" spans="1:11">
      <c r="A29" s="385" t="s">
        <v>34</v>
      </c>
      <c r="B29" s="471">
        <v>0</v>
      </c>
      <c r="C29" s="472"/>
      <c r="D29" s="477">
        <v>0</v>
      </c>
      <c r="E29" s="160"/>
      <c r="F29" s="161"/>
      <c r="G29" s="478">
        <v>0</v>
      </c>
      <c r="H29" s="475">
        <v>0</v>
      </c>
      <c r="I29" s="474">
        <f t="shared" si="0"/>
        <v>0</v>
      </c>
      <c r="J29" s="162"/>
      <c r="K29" s="163"/>
    </row>
    <row r="30" spans="1:11">
      <c r="A30" s="385" t="s">
        <v>35</v>
      </c>
      <c r="B30" s="471">
        <v>0</v>
      </c>
      <c r="C30" s="472"/>
      <c r="D30" s="477">
        <v>0</v>
      </c>
      <c r="E30" s="160"/>
      <c r="F30" s="161"/>
      <c r="G30" s="478">
        <v>0</v>
      </c>
      <c r="H30" s="475">
        <v>0</v>
      </c>
      <c r="I30" s="474">
        <f t="shared" si="0"/>
        <v>0</v>
      </c>
      <c r="J30" s="162"/>
      <c r="K30" s="163"/>
    </row>
    <row r="31" spans="1:11">
      <c r="A31" s="385" t="s">
        <v>36</v>
      </c>
      <c r="B31" s="471">
        <v>19085419</v>
      </c>
      <c r="C31" s="472"/>
      <c r="D31" s="477">
        <v>19085419</v>
      </c>
      <c r="E31" s="160"/>
      <c r="F31" s="161"/>
      <c r="G31" s="478">
        <v>0</v>
      </c>
      <c r="H31" s="475">
        <v>19085419</v>
      </c>
      <c r="I31" s="474">
        <f t="shared" si="0"/>
        <v>19085419</v>
      </c>
      <c r="J31" s="162"/>
      <c r="K31" s="163"/>
    </row>
    <row r="32" spans="1:11">
      <c r="A32" s="385" t="s">
        <v>37</v>
      </c>
      <c r="B32" s="471">
        <v>0</v>
      </c>
      <c r="C32" s="472"/>
      <c r="D32" s="477">
        <v>0</v>
      </c>
      <c r="E32" s="160"/>
      <c r="F32" s="161"/>
      <c r="G32" s="478">
        <v>0</v>
      </c>
      <c r="H32" s="475">
        <v>0</v>
      </c>
      <c r="I32" s="474">
        <f t="shared" si="0"/>
        <v>0</v>
      </c>
      <c r="J32" s="162"/>
      <c r="K32" s="163"/>
    </row>
    <row r="33" spans="1:11">
      <c r="A33" s="385" t="s">
        <v>38</v>
      </c>
      <c r="B33" s="471">
        <v>0</v>
      </c>
      <c r="C33" s="472"/>
      <c r="D33" s="477">
        <v>0</v>
      </c>
      <c r="E33" s="160"/>
      <c r="F33" s="161"/>
      <c r="G33" s="478">
        <v>0</v>
      </c>
      <c r="H33" s="475">
        <v>0</v>
      </c>
      <c r="I33" s="474">
        <f t="shared" si="0"/>
        <v>0</v>
      </c>
      <c r="J33" s="162"/>
      <c r="K33" s="163"/>
    </row>
    <row r="34" spans="1:11">
      <c r="A34" s="385" t="s">
        <v>39</v>
      </c>
      <c r="B34" s="471">
        <v>3860795</v>
      </c>
      <c r="C34" s="472"/>
      <c r="D34" s="477">
        <v>3860795</v>
      </c>
      <c r="E34" s="160"/>
      <c r="F34" s="161"/>
      <c r="G34" s="478">
        <v>3860795</v>
      </c>
      <c r="H34" s="475">
        <v>0</v>
      </c>
      <c r="I34" s="474">
        <f t="shared" si="0"/>
        <v>3860795</v>
      </c>
      <c r="J34" s="162"/>
      <c r="K34" s="163"/>
    </row>
    <row r="35" spans="1:11">
      <c r="A35" s="385" t="s">
        <v>40</v>
      </c>
      <c r="B35" s="471">
        <v>0</v>
      </c>
      <c r="C35" s="472"/>
      <c r="D35" s="477">
        <v>0</v>
      </c>
      <c r="E35" s="160"/>
      <c r="F35" s="161"/>
      <c r="G35" s="478">
        <v>0</v>
      </c>
      <c r="H35" s="475">
        <v>0</v>
      </c>
      <c r="I35" s="474">
        <f t="shared" si="0"/>
        <v>0</v>
      </c>
      <c r="J35" s="162"/>
      <c r="K35" s="163"/>
    </row>
    <row r="36" spans="1:11">
      <c r="A36" s="385" t="s">
        <v>41</v>
      </c>
      <c r="B36" s="471">
        <f>13047799-587981</f>
        <v>12459818</v>
      </c>
      <c r="C36" s="472"/>
      <c r="D36" s="477">
        <v>13047799</v>
      </c>
      <c r="E36" s="160"/>
      <c r="F36" s="161"/>
      <c r="G36" s="478">
        <v>12459818</v>
      </c>
      <c r="H36" s="475">
        <v>0</v>
      </c>
      <c r="I36" s="474">
        <f t="shared" si="0"/>
        <v>12459818</v>
      </c>
      <c r="J36" s="162"/>
      <c r="K36" s="163"/>
    </row>
    <row r="37" spans="1:11">
      <c r="A37" s="385" t="s">
        <v>42</v>
      </c>
      <c r="B37" s="471">
        <v>9757187</v>
      </c>
      <c r="C37" s="472"/>
      <c r="D37" s="477">
        <v>9757187</v>
      </c>
      <c r="E37" s="160"/>
      <c r="F37" s="161"/>
      <c r="G37" s="478">
        <v>9652331</v>
      </c>
      <c r="H37" s="475">
        <v>0</v>
      </c>
      <c r="I37" s="474">
        <f t="shared" si="0"/>
        <v>9652331</v>
      </c>
      <c r="J37" s="501">
        <f>D37-I37</f>
        <v>104856</v>
      </c>
      <c r="K37" s="163"/>
    </row>
    <row r="38" spans="1:11">
      <c r="A38" s="385" t="s">
        <v>43</v>
      </c>
      <c r="B38" s="471">
        <v>214807562</v>
      </c>
      <c r="C38" s="472"/>
      <c r="D38" s="477">
        <v>214807562</v>
      </c>
      <c r="E38" s="160"/>
      <c r="F38" s="161"/>
      <c r="G38" s="478">
        <v>214807562</v>
      </c>
      <c r="H38" s="475">
        <v>0</v>
      </c>
      <c r="I38" s="474">
        <f t="shared" si="0"/>
        <v>214807562</v>
      </c>
      <c r="J38" s="162"/>
      <c r="K38" s="163"/>
    </row>
    <row r="39" spans="1:11">
      <c r="A39" s="385" t="s">
        <v>44</v>
      </c>
      <c r="B39" s="471">
        <v>26576008</v>
      </c>
      <c r="C39" s="472"/>
      <c r="D39" s="477">
        <v>26576008</v>
      </c>
      <c r="E39" s="160"/>
      <c r="F39" s="161"/>
      <c r="G39" s="478">
        <v>26560443</v>
      </c>
      <c r="H39" s="475">
        <v>15565</v>
      </c>
      <c r="I39" s="474">
        <f t="shared" si="0"/>
        <v>26576008</v>
      </c>
      <c r="J39" s="162"/>
      <c r="K39" s="163"/>
    </row>
    <row r="40" spans="1:11">
      <c r="A40" s="385" t="s">
        <v>45</v>
      </c>
      <c r="B40" s="471">
        <v>0</v>
      </c>
      <c r="C40" s="472"/>
      <c r="D40" s="477">
        <v>0</v>
      </c>
      <c r="E40" s="160"/>
      <c r="F40" s="161"/>
      <c r="G40" s="478">
        <v>0</v>
      </c>
      <c r="H40" s="475">
        <v>0</v>
      </c>
      <c r="I40" s="474">
        <f t="shared" si="0"/>
        <v>0</v>
      </c>
      <c r="J40" s="162"/>
      <c r="K40" s="163"/>
    </row>
    <row r="41" spans="1:11">
      <c r="A41" s="385" t="s">
        <v>46</v>
      </c>
      <c r="B41" s="471">
        <v>0</v>
      </c>
      <c r="C41" s="472"/>
      <c r="D41" s="477">
        <v>0</v>
      </c>
      <c r="E41" s="160"/>
      <c r="F41" s="161"/>
      <c r="G41" s="478">
        <v>0</v>
      </c>
      <c r="H41" s="475">
        <v>0</v>
      </c>
      <c r="I41" s="474">
        <f t="shared" si="0"/>
        <v>0</v>
      </c>
      <c r="J41" s="162"/>
      <c r="K41" s="163"/>
    </row>
    <row r="42" spans="1:11">
      <c r="A42" s="385" t="s">
        <v>47</v>
      </c>
      <c r="B42" s="471">
        <v>0</v>
      </c>
      <c r="C42" s="472"/>
      <c r="D42" s="477">
        <v>0</v>
      </c>
      <c r="E42" s="160"/>
      <c r="F42" s="161"/>
      <c r="G42" s="478">
        <v>0</v>
      </c>
      <c r="H42" s="475">
        <v>0</v>
      </c>
      <c r="I42" s="474">
        <f t="shared" si="0"/>
        <v>0</v>
      </c>
      <c r="J42" s="162"/>
      <c r="K42" s="163"/>
    </row>
    <row r="43" spans="1:11">
      <c r="A43" s="385" t="s">
        <v>48</v>
      </c>
      <c r="B43" s="471">
        <v>14694738</v>
      </c>
      <c r="C43" s="472"/>
      <c r="D43" s="477">
        <v>14694738</v>
      </c>
      <c r="E43" s="160"/>
      <c r="F43" s="161"/>
      <c r="G43" s="478">
        <v>14694738</v>
      </c>
      <c r="H43" s="475">
        <v>0</v>
      </c>
      <c r="I43" s="474">
        <f t="shared" si="0"/>
        <v>14694738</v>
      </c>
      <c r="J43" s="162"/>
      <c r="K43" s="163"/>
    </row>
    <row r="44" spans="1:11">
      <c r="A44" s="385" t="s">
        <v>49</v>
      </c>
      <c r="B44" s="471">
        <v>0</v>
      </c>
      <c r="C44" s="472"/>
      <c r="D44" s="477">
        <v>0</v>
      </c>
      <c r="E44" s="160"/>
      <c r="F44" s="161"/>
      <c r="G44" s="478">
        <v>0</v>
      </c>
      <c r="H44" s="475">
        <v>0</v>
      </c>
      <c r="I44" s="474">
        <f t="shared" si="0"/>
        <v>0</v>
      </c>
      <c r="J44" s="162"/>
      <c r="K44" s="163"/>
    </row>
    <row r="45" spans="1:11">
      <c r="A45" s="385" t="s">
        <v>50</v>
      </c>
      <c r="B45" s="471">
        <v>0</v>
      </c>
      <c r="C45" s="472"/>
      <c r="D45" s="477">
        <v>0</v>
      </c>
      <c r="E45" s="160"/>
      <c r="F45" s="161"/>
      <c r="G45" s="478">
        <v>0</v>
      </c>
      <c r="H45" s="475">
        <v>0</v>
      </c>
      <c r="I45" s="474">
        <f t="shared" si="0"/>
        <v>0</v>
      </c>
      <c r="J45" s="162"/>
      <c r="K45" s="163"/>
    </row>
    <row r="46" spans="1:11">
      <c r="A46" s="385" t="s">
        <v>51</v>
      </c>
      <c r="B46" s="471">
        <v>8790197</v>
      </c>
      <c r="C46" s="472"/>
      <c r="D46" s="477">
        <v>8790197</v>
      </c>
      <c r="E46" s="160"/>
      <c r="F46" s="161"/>
      <c r="G46" s="478">
        <v>8790197</v>
      </c>
      <c r="H46" s="475">
        <v>0</v>
      </c>
      <c r="I46" s="474">
        <f t="shared" si="0"/>
        <v>8790197</v>
      </c>
      <c r="J46" s="162"/>
      <c r="K46" s="163"/>
    </row>
    <row r="47" spans="1:11">
      <c r="A47" s="385" t="s">
        <v>52</v>
      </c>
      <c r="B47" s="471">
        <v>0</v>
      </c>
      <c r="C47" s="472"/>
      <c r="D47" s="477">
        <v>0</v>
      </c>
      <c r="E47" s="160"/>
      <c r="F47" s="161"/>
      <c r="G47" s="478">
        <v>0</v>
      </c>
      <c r="H47" s="475">
        <v>0</v>
      </c>
      <c r="I47" s="474">
        <f t="shared" si="0"/>
        <v>0</v>
      </c>
      <c r="J47" s="162"/>
      <c r="K47" s="163"/>
    </row>
    <row r="48" spans="1:11">
      <c r="A48" s="385" t="s">
        <v>53</v>
      </c>
      <c r="B48" s="471">
        <v>16840738</v>
      </c>
      <c r="C48" s="472"/>
      <c r="D48" s="477">
        <v>16840738</v>
      </c>
      <c r="E48" s="160"/>
      <c r="F48" s="161"/>
      <c r="G48" s="478">
        <v>16840738</v>
      </c>
      <c r="H48" s="475">
        <v>0</v>
      </c>
      <c r="I48" s="474">
        <f t="shared" si="0"/>
        <v>16840738</v>
      </c>
      <c r="J48" s="162"/>
      <c r="K48" s="163"/>
    </row>
    <row r="49" spans="1:11">
      <c r="A49" s="385" t="s">
        <v>54</v>
      </c>
      <c r="B49" s="471">
        <v>42756690</v>
      </c>
      <c r="C49" s="472"/>
      <c r="D49" s="477">
        <v>42756690</v>
      </c>
      <c r="E49" s="160"/>
      <c r="F49" s="161"/>
      <c r="G49" s="478">
        <v>7773888</v>
      </c>
      <c r="H49" s="475">
        <v>34982802</v>
      </c>
      <c r="I49" s="474">
        <f t="shared" si="0"/>
        <v>42756690</v>
      </c>
      <c r="J49" s="162"/>
      <c r="K49" s="163"/>
    </row>
    <row r="50" spans="1:11">
      <c r="A50" s="385" t="s">
        <v>55</v>
      </c>
      <c r="B50" s="471">
        <v>0</v>
      </c>
      <c r="C50" s="472"/>
      <c r="D50" s="477">
        <v>0</v>
      </c>
      <c r="E50" s="160"/>
      <c r="F50" s="161"/>
      <c r="G50" s="478">
        <v>0</v>
      </c>
      <c r="H50" s="475">
        <v>0</v>
      </c>
      <c r="I50" s="474">
        <f t="shared" si="0"/>
        <v>0</v>
      </c>
      <c r="J50" s="162"/>
      <c r="K50" s="163"/>
    </row>
    <row r="51" spans="1:11">
      <c r="A51" s="385" t="s">
        <v>56</v>
      </c>
      <c r="B51" s="471">
        <v>0</v>
      </c>
      <c r="C51" s="472"/>
      <c r="D51" s="477">
        <v>0</v>
      </c>
      <c r="E51" s="160"/>
      <c r="F51" s="161"/>
      <c r="G51" s="478">
        <v>0</v>
      </c>
      <c r="H51" s="475">
        <v>0</v>
      </c>
      <c r="I51" s="474">
        <f t="shared" si="0"/>
        <v>0</v>
      </c>
      <c r="J51" s="162"/>
      <c r="K51" s="163"/>
    </row>
    <row r="52" spans="1:11">
      <c r="A52" s="385" t="s">
        <v>57</v>
      </c>
      <c r="B52" s="471">
        <v>0</v>
      </c>
      <c r="C52" s="472"/>
      <c r="D52" s="477">
        <v>0</v>
      </c>
      <c r="E52" s="160"/>
      <c r="F52" s="161"/>
      <c r="G52" s="478">
        <v>0</v>
      </c>
      <c r="H52" s="475">
        <v>0</v>
      </c>
      <c r="I52" s="474">
        <f t="shared" si="0"/>
        <v>0</v>
      </c>
      <c r="J52" s="162"/>
      <c r="K52" s="163"/>
    </row>
    <row r="53" spans="1:11">
      <c r="A53" s="385" t="s">
        <v>58</v>
      </c>
      <c r="B53" s="471">
        <v>33881227</v>
      </c>
      <c r="C53" s="472"/>
      <c r="D53" s="477">
        <v>33881227</v>
      </c>
      <c r="E53" s="160"/>
      <c r="F53" s="161"/>
      <c r="G53" s="478">
        <v>33881227</v>
      </c>
      <c r="H53" s="475">
        <v>0</v>
      </c>
      <c r="I53" s="474">
        <f t="shared" si="0"/>
        <v>33881227</v>
      </c>
      <c r="J53" s="162"/>
      <c r="K53" s="163"/>
    </row>
    <row r="54" spans="1:11">
      <c r="A54" s="385" t="s">
        <v>59</v>
      </c>
      <c r="B54" s="471">
        <v>0</v>
      </c>
      <c r="C54" s="472"/>
      <c r="D54" s="477">
        <v>0</v>
      </c>
      <c r="E54" s="160"/>
      <c r="F54" s="161"/>
      <c r="G54" s="478">
        <v>0</v>
      </c>
      <c r="H54" s="475">
        <v>0</v>
      </c>
      <c r="I54" s="474">
        <f t="shared" si="0"/>
        <v>0</v>
      </c>
      <c r="J54" s="162"/>
      <c r="K54" s="163"/>
    </row>
    <row r="55" spans="1:11">
      <c r="A55" s="385" t="s">
        <v>60</v>
      </c>
      <c r="B55" s="471">
        <v>27655194</v>
      </c>
      <c r="C55" s="472"/>
      <c r="D55" s="477">
        <v>27655194</v>
      </c>
      <c r="E55" s="160"/>
      <c r="F55" s="161"/>
      <c r="G55" s="478">
        <v>27655194</v>
      </c>
      <c r="H55" s="475">
        <v>0</v>
      </c>
      <c r="I55" s="474">
        <f t="shared" si="0"/>
        <v>27655194</v>
      </c>
      <c r="J55" s="162"/>
      <c r="K55" s="163"/>
    </row>
    <row r="56" spans="1:11">
      <c r="A56" s="385" t="s">
        <v>61</v>
      </c>
      <c r="B56" s="471">
        <v>0</v>
      </c>
      <c r="C56" s="472"/>
      <c r="D56" s="477">
        <v>0</v>
      </c>
      <c r="E56" s="160"/>
      <c r="F56" s="161"/>
      <c r="G56" s="478">
        <v>0</v>
      </c>
      <c r="H56" s="475">
        <v>0</v>
      </c>
      <c r="I56" s="474">
        <f t="shared" si="0"/>
        <v>0</v>
      </c>
      <c r="J56" s="162"/>
      <c r="K56" s="163"/>
    </row>
    <row r="58" spans="1:11" ht="15" customHeight="1">
      <c r="A58" s="616" t="s">
        <v>311</v>
      </c>
      <c r="B58" s="617"/>
      <c r="C58" s="617"/>
      <c r="D58" s="617"/>
      <c r="E58" s="617"/>
      <c r="F58" s="617"/>
      <c r="G58" s="617"/>
      <c r="H58" s="617"/>
      <c r="I58" s="617"/>
      <c r="J58" s="617"/>
      <c r="K58" s="618"/>
    </row>
    <row r="59" spans="1:11">
      <c r="A59" s="619"/>
      <c r="B59" s="620"/>
      <c r="C59" s="620"/>
      <c r="D59" s="620"/>
      <c r="E59" s="620"/>
      <c r="F59" s="620"/>
      <c r="G59" s="620"/>
      <c r="H59" s="620"/>
      <c r="I59" s="620"/>
      <c r="J59" s="620"/>
      <c r="K59" s="621"/>
    </row>
    <row r="60" spans="1:11">
      <c r="A60" s="622"/>
      <c r="B60" s="623"/>
      <c r="C60" s="623"/>
      <c r="D60" s="623"/>
      <c r="E60" s="623"/>
      <c r="F60" s="623"/>
      <c r="G60" s="623"/>
      <c r="H60" s="623"/>
      <c r="I60" s="623"/>
      <c r="J60" s="623"/>
      <c r="K60" s="624"/>
    </row>
    <row r="61" spans="1:11">
      <c r="A61" s="500"/>
      <c r="B61" s="500"/>
      <c r="C61" s="500"/>
      <c r="D61" s="500"/>
      <c r="E61" s="500"/>
      <c r="F61" s="500"/>
      <c r="G61" s="500"/>
      <c r="H61" s="500"/>
      <c r="I61" s="500"/>
      <c r="J61" s="500"/>
      <c r="K61" s="500"/>
    </row>
  </sheetData>
  <mergeCells count="4">
    <mergeCell ref="A1:K1"/>
    <mergeCell ref="E2:F2"/>
    <mergeCell ref="G2:I2"/>
    <mergeCell ref="A58:K60"/>
  </mergeCells>
  <printOptions horizontalCentered="1"/>
  <pageMargins left="0" right="0" top="0" bottom="0" header="0" footer="0"/>
  <pageSetup scale="64" orientation="landscape" r:id="rId1"/>
</worksheet>
</file>

<file path=xl/worksheets/sheet97.xml><?xml version="1.0" encoding="utf-8"?>
<worksheet xmlns="http://schemas.openxmlformats.org/spreadsheetml/2006/main" xmlns:r="http://schemas.openxmlformats.org/officeDocument/2006/relationships">
  <sheetPr codeName="Sheet61">
    <pageSetUpPr fitToPage="1"/>
  </sheetPr>
  <dimension ref="A1:F56"/>
  <sheetViews>
    <sheetView topLeftCell="A25" workbookViewId="0">
      <selection activeCell="C6" sqref="C6:F56"/>
    </sheetView>
  </sheetViews>
  <sheetFormatPr defaultRowHeight="15"/>
  <cols>
    <col min="1" max="1" width="21" customWidth="1"/>
    <col min="2" max="2" width="15.28515625" customWidth="1"/>
    <col min="3" max="3" width="13.85546875" customWidth="1"/>
    <col min="4" max="4" width="11.42578125" customWidth="1"/>
    <col min="5" max="5" width="15.85546875" customWidth="1"/>
    <col min="6" max="6" width="15" customWidth="1"/>
  </cols>
  <sheetData>
    <row r="1" spans="1:6">
      <c r="A1" s="552" t="s">
        <v>219</v>
      </c>
      <c r="B1" s="558"/>
      <c r="C1" s="558"/>
      <c r="D1" s="558"/>
      <c r="E1" s="558"/>
      <c r="F1" s="559"/>
    </row>
    <row r="2" spans="1:6">
      <c r="A2" s="607" t="s">
        <v>10</v>
      </c>
      <c r="B2" s="154"/>
      <c r="C2" s="154"/>
      <c r="D2" s="154"/>
      <c r="E2" s="154"/>
      <c r="F2" s="154"/>
    </row>
    <row r="3" spans="1:6" ht="36">
      <c r="A3" s="607"/>
      <c r="B3" s="154" t="s">
        <v>74</v>
      </c>
      <c r="C3" s="154" t="s">
        <v>62</v>
      </c>
      <c r="D3" s="154" t="s">
        <v>63</v>
      </c>
      <c r="E3" s="154" t="s">
        <v>75</v>
      </c>
      <c r="F3" s="154" t="s">
        <v>76</v>
      </c>
    </row>
    <row r="4" spans="1:6">
      <c r="A4" s="607"/>
      <c r="B4" s="154"/>
      <c r="C4" s="154"/>
      <c r="D4" s="154"/>
      <c r="E4" s="154"/>
      <c r="F4" s="154"/>
    </row>
    <row r="5" spans="1:6">
      <c r="A5" s="84" t="s">
        <v>77</v>
      </c>
      <c r="B5" s="56">
        <f>SUM(B6:B56)</f>
        <v>507813604</v>
      </c>
      <c r="C5" s="56">
        <f t="shared" ref="C5:F5" si="0">SUM(C6:C56)</f>
        <v>500039716</v>
      </c>
      <c r="D5" s="56">
        <f t="shared" si="0"/>
        <v>0</v>
      </c>
      <c r="E5" s="56">
        <f t="shared" si="0"/>
        <v>0</v>
      </c>
      <c r="F5" s="56">
        <f t="shared" si="0"/>
        <v>7773888</v>
      </c>
    </row>
    <row r="6" spans="1:6">
      <c r="A6" s="84" t="s">
        <v>11</v>
      </c>
      <c r="B6" s="56">
        <f>SUM(C6:F6)</f>
        <v>0</v>
      </c>
      <c r="C6" s="56">
        <v>0</v>
      </c>
      <c r="D6" s="56">
        <v>0</v>
      </c>
      <c r="E6" s="56">
        <v>0</v>
      </c>
      <c r="F6" s="56">
        <v>0</v>
      </c>
    </row>
    <row r="7" spans="1:6">
      <c r="A7" s="84" t="s">
        <v>12</v>
      </c>
      <c r="B7" s="56">
        <f t="shared" ref="B7:B56" si="1">SUM(C7:F7)</f>
        <v>0</v>
      </c>
      <c r="C7" s="56">
        <v>0</v>
      </c>
      <c r="D7" s="56">
        <v>0</v>
      </c>
      <c r="E7" s="56">
        <v>0</v>
      </c>
      <c r="F7" s="56">
        <v>0</v>
      </c>
    </row>
    <row r="8" spans="1:6">
      <c r="A8" s="84" t="s">
        <v>13</v>
      </c>
      <c r="B8" s="56">
        <f t="shared" si="1"/>
        <v>12889965</v>
      </c>
      <c r="C8" s="56">
        <v>12889965</v>
      </c>
      <c r="D8" s="56">
        <v>0</v>
      </c>
      <c r="E8" s="56">
        <v>0</v>
      </c>
      <c r="F8" s="56">
        <v>0</v>
      </c>
    </row>
    <row r="9" spans="1:6">
      <c r="A9" s="84" t="s">
        <v>14</v>
      </c>
      <c r="B9" s="56">
        <f t="shared" si="1"/>
        <v>0</v>
      </c>
      <c r="C9" s="56">
        <v>0</v>
      </c>
      <c r="D9" s="56">
        <v>0</v>
      </c>
      <c r="E9" s="56">
        <v>0</v>
      </c>
      <c r="F9" s="56">
        <v>0</v>
      </c>
    </row>
    <row r="10" spans="1:6">
      <c r="A10" s="84" t="s">
        <v>15</v>
      </c>
      <c r="B10" s="56">
        <f t="shared" si="1"/>
        <v>0</v>
      </c>
      <c r="C10" s="56">
        <v>0</v>
      </c>
      <c r="D10" s="56">
        <v>0</v>
      </c>
      <c r="E10" s="56">
        <v>0</v>
      </c>
      <c r="F10" s="56">
        <v>0</v>
      </c>
    </row>
    <row r="11" spans="1:6">
      <c r="A11" s="84" t="s">
        <v>16</v>
      </c>
      <c r="B11" s="56">
        <f t="shared" si="1"/>
        <v>11963500</v>
      </c>
      <c r="C11" s="56">
        <v>11963500</v>
      </c>
      <c r="D11" s="56">
        <v>0</v>
      </c>
      <c r="E11" s="56">
        <v>0</v>
      </c>
      <c r="F11" s="56">
        <v>0</v>
      </c>
    </row>
    <row r="12" spans="1:6">
      <c r="A12" s="84" t="s">
        <v>17</v>
      </c>
      <c r="B12" s="56">
        <f t="shared" si="1"/>
        <v>0</v>
      </c>
      <c r="C12" s="56">
        <v>0</v>
      </c>
      <c r="D12" s="56">
        <v>0</v>
      </c>
      <c r="E12" s="56">
        <v>0</v>
      </c>
      <c r="F12" s="56">
        <v>0</v>
      </c>
    </row>
    <row r="13" spans="1:6">
      <c r="A13" s="84" t="s">
        <v>18</v>
      </c>
      <c r="B13" s="56">
        <f t="shared" si="1"/>
        <v>0</v>
      </c>
      <c r="C13" s="56">
        <v>0</v>
      </c>
      <c r="D13" s="56">
        <v>0</v>
      </c>
      <c r="E13" s="56">
        <v>0</v>
      </c>
      <c r="F13" s="56">
        <v>0</v>
      </c>
    </row>
    <row r="14" spans="1:6">
      <c r="A14" s="84" t="s">
        <v>19</v>
      </c>
      <c r="B14" s="56">
        <f t="shared" si="1"/>
        <v>8143202</v>
      </c>
      <c r="C14" s="56">
        <v>8143202</v>
      </c>
      <c r="D14" s="56">
        <v>0</v>
      </c>
      <c r="E14" s="56">
        <v>0</v>
      </c>
      <c r="F14" s="56">
        <v>0</v>
      </c>
    </row>
    <row r="15" spans="1:6">
      <c r="A15" s="84" t="s">
        <v>20</v>
      </c>
      <c r="B15" s="56">
        <f t="shared" si="1"/>
        <v>0</v>
      </c>
      <c r="C15" s="56">
        <v>0</v>
      </c>
      <c r="D15" s="56">
        <v>0</v>
      </c>
      <c r="E15" s="56">
        <v>0</v>
      </c>
      <c r="F15" s="56">
        <v>0</v>
      </c>
    </row>
    <row r="16" spans="1:6">
      <c r="A16" s="84" t="s">
        <v>21</v>
      </c>
      <c r="B16" s="56">
        <f t="shared" si="1"/>
        <v>0</v>
      </c>
      <c r="C16" s="56">
        <v>0</v>
      </c>
      <c r="D16" s="56">
        <v>0</v>
      </c>
      <c r="E16" s="56">
        <v>0</v>
      </c>
      <c r="F16" s="56">
        <v>0</v>
      </c>
    </row>
    <row r="17" spans="1:6">
      <c r="A17" s="84" t="s">
        <v>22</v>
      </c>
      <c r="B17" s="56">
        <f t="shared" si="1"/>
        <v>8696724</v>
      </c>
      <c r="C17" s="56">
        <v>8696724</v>
      </c>
      <c r="D17" s="56">
        <v>0</v>
      </c>
      <c r="E17" s="56">
        <v>0</v>
      </c>
      <c r="F17" s="56">
        <v>0</v>
      </c>
    </row>
    <row r="18" spans="1:6">
      <c r="A18" s="84" t="s">
        <v>23</v>
      </c>
      <c r="B18" s="56">
        <f t="shared" si="1"/>
        <v>0</v>
      </c>
      <c r="C18" s="56">
        <v>0</v>
      </c>
      <c r="D18" s="56">
        <v>0</v>
      </c>
      <c r="E18" s="56">
        <v>0</v>
      </c>
      <c r="F18" s="56">
        <v>0</v>
      </c>
    </row>
    <row r="19" spans="1:6">
      <c r="A19" s="84" t="s">
        <v>24</v>
      </c>
      <c r="B19" s="56">
        <f t="shared" si="1"/>
        <v>0</v>
      </c>
      <c r="C19" s="56">
        <v>0</v>
      </c>
      <c r="D19" s="56">
        <v>0</v>
      </c>
      <c r="E19" s="56">
        <v>0</v>
      </c>
      <c r="F19" s="56">
        <v>0</v>
      </c>
    </row>
    <row r="20" spans="1:6">
      <c r="A20" s="84" t="s">
        <v>25</v>
      </c>
      <c r="B20" s="56">
        <f t="shared" si="1"/>
        <v>0</v>
      </c>
      <c r="C20" s="56">
        <v>0</v>
      </c>
      <c r="D20" s="56">
        <v>0</v>
      </c>
      <c r="E20" s="56">
        <v>0</v>
      </c>
      <c r="F20" s="56">
        <v>0</v>
      </c>
    </row>
    <row r="21" spans="1:6">
      <c r="A21" s="84" t="s">
        <v>26</v>
      </c>
      <c r="B21" s="56">
        <f t="shared" si="1"/>
        <v>0</v>
      </c>
      <c r="C21" s="56">
        <v>0</v>
      </c>
      <c r="D21" s="56">
        <v>0</v>
      </c>
      <c r="E21" s="56">
        <v>0</v>
      </c>
      <c r="F21" s="56">
        <v>0</v>
      </c>
    </row>
    <row r="22" spans="1:6">
      <c r="A22" s="84" t="s">
        <v>27</v>
      </c>
      <c r="B22" s="56">
        <f t="shared" si="1"/>
        <v>0</v>
      </c>
      <c r="C22" s="56">
        <v>0</v>
      </c>
      <c r="D22" s="56">
        <v>0</v>
      </c>
      <c r="E22" s="56">
        <v>0</v>
      </c>
      <c r="F22" s="56">
        <v>0</v>
      </c>
    </row>
    <row r="23" spans="1:6">
      <c r="A23" s="84" t="s">
        <v>28</v>
      </c>
      <c r="B23" s="56">
        <f t="shared" si="1"/>
        <v>0</v>
      </c>
      <c r="C23" s="56">
        <v>0</v>
      </c>
      <c r="D23" s="56">
        <v>0</v>
      </c>
      <c r="E23" s="56">
        <v>0</v>
      </c>
      <c r="F23" s="56">
        <v>0</v>
      </c>
    </row>
    <row r="24" spans="1:6">
      <c r="A24" s="84" t="s">
        <v>29</v>
      </c>
      <c r="B24" s="56">
        <f t="shared" si="1"/>
        <v>0</v>
      </c>
      <c r="C24" s="56">
        <v>0</v>
      </c>
      <c r="D24" s="56">
        <v>0</v>
      </c>
      <c r="E24" s="56">
        <v>0</v>
      </c>
      <c r="F24" s="56">
        <v>0</v>
      </c>
    </row>
    <row r="25" spans="1:6">
      <c r="A25" s="84" t="s">
        <v>30</v>
      </c>
      <c r="B25" s="56">
        <f t="shared" si="1"/>
        <v>0</v>
      </c>
      <c r="C25" s="56">
        <v>0</v>
      </c>
      <c r="D25" s="56">
        <v>0</v>
      </c>
      <c r="E25" s="56">
        <v>0</v>
      </c>
      <c r="F25" s="56">
        <v>0</v>
      </c>
    </row>
    <row r="26" spans="1:6">
      <c r="A26" s="84" t="s">
        <v>31</v>
      </c>
      <c r="B26" s="56">
        <f t="shared" si="1"/>
        <v>17144650</v>
      </c>
      <c r="C26" s="56">
        <v>17144650</v>
      </c>
      <c r="D26" s="56">
        <v>0</v>
      </c>
      <c r="E26" s="56">
        <v>0</v>
      </c>
      <c r="F26" s="56">
        <v>0</v>
      </c>
    </row>
    <row r="27" spans="1:6">
      <c r="A27" s="84" t="s">
        <v>32</v>
      </c>
      <c r="B27" s="56">
        <f t="shared" si="1"/>
        <v>14521644</v>
      </c>
      <c r="C27" s="56">
        <v>14521644</v>
      </c>
      <c r="D27" s="56">
        <v>0</v>
      </c>
      <c r="E27" s="56">
        <v>0</v>
      </c>
      <c r="F27" s="56">
        <v>0</v>
      </c>
    </row>
    <row r="28" spans="1:6">
      <c r="A28" s="84" t="s">
        <v>33</v>
      </c>
      <c r="B28" s="56">
        <f t="shared" si="1"/>
        <v>57476988</v>
      </c>
      <c r="C28" s="56">
        <v>57476988</v>
      </c>
      <c r="D28" s="56">
        <v>0</v>
      </c>
      <c r="E28" s="56">
        <v>0</v>
      </c>
      <c r="F28" s="56">
        <v>0</v>
      </c>
    </row>
    <row r="29" spans="1:6">
      <c r="A29" s="84" t="s">
        <v>34</v>
      </c>
      <c r="B29" s="56">
        <f t="shared" si="1"/>
        <v>0</v>
      </c>
      <c r="C29" s="56">
        <v>0</v>
      </c>
      <c r="D29" s="56">
        <v>0</v>
      </c>
      <c r="E29" s="56">
        <v>0</v>
      </c>
      <c r="F29" s="56">
        <v>0</v>
      </c>
    </row>
    <row r="30" spans="1:6">
      <c r="A30" s="84" t="s">
        <v>35</v>
      </c>
      <c r="B30" s="56">
        <f t="shared" si="1"/>
        <v>0</v>
      </c>
      <c r="C30" s="56">
        <v>0</v>
      </c>
      <c r="D30" s="56">
        <v>0</v>
      </c>
      <c r="E30" s="56">
        <v>0</v>
      </c>
      <c r="F30" s="56">
        <v>0</v>
      </c>
    </row>
    <row r="31" spans="1:6">
      <c r="A31" s="84" t="s">
        <v>36</v>
      </c>
      <c r="B31" s="56">
        <f t="shared" si="1"/>
        <v>0</v>
      </c>
      <c r="C31" s="56">
        <v>0</v>
      </c>
      <c r="D31" s="56">
        <v>0</v>
      </c>
      <c r="E31" s="56">
        <v>0</v>
      </c>
      <c r="F31" s="56">
        <v>0</v>
      </c>
    </row>
    <row r="32" spans="1:6">
      <c r="A32" s="84" t="s">
        <v>37</v>
      </c>
      <c r="B32" s="56">
        <f t="shared" si="1"/>
        <v>0</v>
      </c>
      <c r="C32" s="56">
        <v>0</v>
      </c>
      <c r="D32" s="56">
        <v>0</v>
      </c>
      <c r="E32" s="56">
        <v>0</v>
      </c>
      <c r="F32" s="56">
        <v>0</v>
      </c>
    </row>
    <row r="33" spans="1:6">
      <c r="A33" s="84" t="s">
        <v>38</v>
      </c>
      <c r="B33" s="56">
        <f t="shared" si="1"/>
        <v>0</v>
      </c>
      <c r="C33" s="56">
        <v>0</v>
      </c>
      <c r="D33" s="56">
        <v>0</v>
      </c>
      <c r="E33" s="56">
        <v>0</v>
      </c>
      <c r="F33" s="56">
        <v>0</v>
      </c>
    </row>
    <row r="34" spans="1:6">
      <c r="A34" s="84" t="s">
        <v>39</v>
      </c>
      <c r="B34" s="56">
        <f t="shared" si="1"/>
        <v>3860795</v>
      </c>
      <c r="C34" s="56">
        <v>3860795</v>
      </c>
      <c r="D34" s="56">
        <v>0</v>
      </c>
      <c r="E34" s="56">
        <v>0</v>
      </c>
      <c r="F34" s="56">
        <v>0</v>
      </c>
    </row>
    <row r="35" spans="1:6">
      <c r="A35" s="84" t="s">
        <v>40</v>
      </c>
      <c r="B35" s="56">
        <f t="shared" si="1"/>
        <v>0</v>
      </c>
      <c r="C35" s="56">
        <v>0</v>
      </c>
      <c r="D35" s="56">
        <v>0</v>
      </c>
      <c r="E35" s="56">
        <v>0</v>
      </c>
      <c r="F35" s="56">
        <v>0</v>
      </c>
    </row>
    <row r="36" spans="1:6">
      <c r="A36" s="84" t="s">
        <v>41</v>
      </c>
      <c r="B36" s="56">
        <f t="shared" si="1"/>
        <v>12459818</v>
      </c>
      <c r="C36" s="56">
        <v>12459818</v>
      </c>
      <c r="D36" s="56">
        <v>0</v>
      </c>
      <c r="E36" s="56">
        <v>0</v>
      </c>
      <c r="F36" s="56">
        <v>0</v>
      </c>
    </row>
    <row r="37" spans="1:6">
      <c r="A37" s="84" t="s">
        <v>42</v>
      </c>
      <c r="B37" s="56">
        <f t="shared" si="1"/>
        <v>9652331</v>
      </c>
      <c r="C37" s="56">
        <v>9652331</v>
      </c>
      <c r="D37" s="56">
        <v>0</v>
      </c>
      <c r="E37" s="56">
        <v>0</v>
      </c>
      <c r="F37" s="56">
        <v>0</v>
      </c>
    </row>
    <row r="38" spans="1:6">
      <c r="A38" s="84" t="s">
        <v>43</v>
      </c>
      <c r="B38" s="56">
        <f t="shared" si="1"/>
        <v>214807562</v>
      </c>
      <c r="C38" s="56">
        <v>214807562</v>
      </c>
      <c r="D38" s="56">
        <v>0</v>
      </c>
      <c r="E38" s="56">
        <v>0</v>
      </c>
      <c r="F38" s="56">
        <v>0</v>
      </c>
    </row>
    <row r="39" spans="1:6">
      <c r="A39" s="84" t="s">
        <v>44</v>
      </c>
      <c r="B39" s="56">
        <f t="shared" si="1"/>
        <v>26560443</v>
      </c>
      <c r="C39" s="56">
        <v>26560443</v>
      </c>
      <c r="D39" s="56">
        <v>0</v>
      </c>
      <c r="E39" s="56">
        <v>0</v>
      </c>
      <c r="F39" s="56">
        <v>0</v>
      </c>
    </row>
    <row r="40" spans="1:6">
      <c r="A40" s="84" t="s">
        <v>45</v>
      </c>
      <c r="B40" s="56">
        <f t="shared" si="1"/>
        <v>0</v>
      </c>
      <c r="C40" s="56">
        <v>0</v>
      </c>
      <c r="D40" s="56">
        <v>0</v>
      </c>
      <c r="E40" s="56">
        <v>0</v>
      </c>
      <c r="F40" s="56">
        <v>0</v>
      </c>
    </row>
    <row r="41" spans="1:6">
      <c r="A41" s="84" t="s">
        <v>46</v>
      </c>
      <c r="B41" s="56">
        <f t="shared" si="1"/>
        <v>0</v>
      </c>
      <c r="C41" s="56">
        <v>0</v>
      </c>
      <c r="D41" s="56">
        <v>0</v>
      </c>
      <c r="E41" s="56">
        <v>0</v>
      </c>
      <c r="F41" s="56">
        <v>0</v>
      </c>
    </row>
    <row r="42" spans="1:6">
      <c r="A42" s="84" t="s">
        <v>47</v>
      </c>
      <c r="B42" s="56">
        <f t="shared" si="1"/>
        <v>0</v>
      </c>
      <c r="C42" s="56">
        <v>0</v>
      </c>
      <c r="D42" s="56">
        <v>0</v>
      </c>
      <c r="E42" s="56">
        <v>0</v>
      </c>
      <c r="F42" s="56">
        <v>0</v>
      </c>
    </row>
    <row r="43" spans="1:6">
      <c r="A43" s="84" t="s">
        <v>48</v>
      </c>
      <c r="B43" s="56">
        <f t="shared" si="1"/>
        <v>14694738</v>
      </c>
      <c r="C43" s="56">
        <v>14694738</v>
      </c>
      <c r="D43" s="56">
        <v>0</v>
      </c>
      <c r="E43" s="56">
        <v>0</v>
      </c>
      <c r="F43" s="56">
        <v>0</v>
      </c>
    </row>
    <row r="44" spans="1:6">
      <c r="A44" s="84" t="s">
        <v>49</v>
      </c>
      <c r="B44" s="56">
        <f t="shared" si="1"/>
        <v>0</v>
      </c>
      <c r="C44" s="56">
        <v>0</v>
      </c>
      <c r="D44" s="56">
        <v>0</v>
      </c>
      <c r="E44" s="56">
        <v>0</v>
      </c>
      <c r="F44" s="56">
        <v>0</v>
      </c>
    </row>
    <row r="45" spans="1:6">
      <c r="A45" s="84" t="s">
        <v>50</v>
      </c>
      <c r="B45" s="56">
        <f t="shared" si="1"/>
        <v>0</v>
      </c>
      <c r="C45" s="56">
        <v>0</v>
      </c>
      <c r="D45" s="56">
        <v>0</v>
      </c>
      <c r="E45" s="56">
        <v>0</v>
      </c>
      <c r="F45" s="56">
        <v>0</v>
      </c>
    </row>
    <row r="46" spans="1:6">
      <c r="A46" s="84" t="s">
        <v>51</v>
      </c>
      <c r="B46" s="56">
        <f t="shared" si="1"/>
        <v>8790197</v>
      </c>
      <c r="C46" s="56">
        <v>8790197</v>
      </c>
      <c r="D46" s="56">
        <v>0</v>
      </c>
      <c r="E46" s="56">
        <v>0</v>
      </c>
      <c r="F46" s="56">
        <v>0</v>
      </c>
    </row>
    <row r="47" spans="1:6">
      <c r="A47" s="84" t="s">
        <v>52</v>
      </c>
      <c r="B47" s="56">
        <f t="shared" si="1"/>
        <v>0</v>
      </c>
      <c r="C47" s="56">
        <v>0</v>
      </c>
      <c r="D47" s="56">
        <v>0</v>
      </c>
      <c r="E47" s="56">
        <v>0</v>
      </c>
      <c r="F47" s="56">
        <v>0</v>
      </c>
    </row>
    <row r="48" spans="1:6">
      <c r="A48" s="84" t="s">
        <v>53</v>
      </c>
      <c r="B48" s="56">
        <f t="shared" si="1"/>
        <v>16840738</v>
      </c>
      <c r="C48" s="56">
        <v>16840738</v>
      </c>
      <c r="D48" s="56">
        <v>0</v>
      </c>
      <c r="E48" s="56">
        <v>0</v>
      </c>
      <c r="F48" s="56">
        <v>0</v>
      </c>
    </row>
    <row r="49" spans="1:6">
      <c r="A49" s="84" t="s">
        <v>54</v>
      </c>
      <c r="B49" s="56">
        <f t="shared" si="1"/>
        <v>7773888</v>
      </c>
      <c r="C49" s="56">
        <v>0</v>
      </c>
      <c r="D49" s="56">
        <v>0</v>
      </c>
      <c r="E49" s="56">
        <v>0</v>
      </c>
      <c r="F49" s="56">
        <v>7773888</v>
      </c>
    </row>
    <row r="50" spans="1:6">
      <c r="A50" s="84" t="s">
        <v>55</v>
      </c>
      <c r="B50" s="56">
        <f t="shared" si="1"/>
        <v>0</v>
      </c>
      <c r="C50" s="56">
        <v>0</v>
      </c>
      <c r="D50" s="56">
        <v>0</v>
      </c>
      <c r="E50" s="56">
        <v>0</v>
      </c>
      <c r="F50" s="56">
        <v>0</v>
      </c>
    </row>
    <row r="51" spans="1:6">
      <c r="A51" s="84" t="s">
        <v>56</v>
      </c>
      <c r="B51" s="56">
        <f t="shared" si="1"/>
        <v>0</v>
      </c>
      <c r="C51" s="56">
        <v>0</v>
      </c>
      <c r="D51" s="56">
        <v>0</v>
      </c>
      <c r="E51" s="56">
        <v>0</v>
      </c>
      <c r="F51" s="56">
        <v>0</v>
      </c>
    </row>
    <row r="52" spans="1:6">
      <c r="A52" s="84" t="s">
        <v>57</v>
      </c>
      <c r="B52" s="56">
        <f t="shared" si="1"/>
        <v>0</v>
      </c>
      <c r="C52" s="56">
        <v>0</v>
      </c>
      <c r="D52" s="56">
        <v>0</v>
      </c>
      <c r="E52" s="56">
        <v>0</v>
      </c>
      <c r="F52" s="56">
        <v>0</v>
      </c>
    </row>
    <row r="53" spans="1:6">
      <c r="A53" s="84" t="s">
        <v>58</v>
      </c>
      <c r="B53" s="56">
        <f t="shared" si="1"/>
        <v>33881227</v>
      </c>
      <c r="C53" s="56">
        <v>33881227</v>
      </c>
      <c r="D53" s="56">
        <v>0</v>
      </c>
      <c r="E53" s="56">
        <v>0</v>
      </c>
      <c r="F53" s="56">
        <v>0</v>
      </c>
    </row>
    <row r="54" spans="1:6">
      <c r="A54" s="84" t="s">
        <v>59</v>
      </c>
      <c r="B54" s="56">
        <f t="shared" si="1"/>
        <v>0</v>
      </c>
      <c r="C54" s="56">
        <v>0</v>
      </c>
      <c r="D54" s="56">
        <v>0</v>
      </c>
      <c r="E54" s="56">
        <v>0</v>
      </c>
      <c r="F54" s="56">
        <v>0</v>
      </c>
    </row>
    <row r="55" spans="1:6">
      <c r="A55" s="84" t="s">
        <v>60</v>
      </c>
      <c r="B55" s="56">
        <f t="shared" si="1"/>
        <v>27655194</v>
      </c>
      <c r="C55" s="56">
        <v>27655194</v>
      </c>
      <c r="D55" s="56">
        <v>0</v>
      </c>
      <c r="E55" s="56">
        <v>0</v>
      </c>
      <c r="F55" s="56">
        <v>0</v>
      </c>
    </row>
    <row r="56" spans="1:6">
      <c r="A56" s="84" t="s">
        <v>61</v>
      </c>
      <c r="B56" s="56">
        <f t="shared" si="1"/>
        <v>0</v>
      </c>
      <c r="C56" s="56">
        <v>0</v>
      </c>
      <c r="D56" s="56">
        <v>0</v>
      </c>
      <c r="E56" s="56">
        <v>0</v>
      </c>
      <c r="F56" s="56">
        <v>0</v>
      </c>
    </row>
  </sheetData>
  <mergeCells count="2">
    <mergeCell ref="A1:F1"/>
    <mergeCell ref="A2:A4"/>
  </mergeCells>
  <pageMargins left="0.7" right="0.7" top="0.75" bottom="0.75" header="0.3" footer="0.3"/>
  <pageSetup scale="82" orientation="portrait" r:id="rId1"/>
</worksheet>
</file>

<file path=xl/worksheets/sheet98.xml><?xml version="1.0" encoding="utf-8"?>
<worksheet xmlns="http://schemas.openxmlformats.org/spreadsheetml/2006/main" xmlns:r="http://schemas.openxmlformats.org/officeDocument/2006/relationships">
  <sheetPr codeName="Sheet62">
    <pageSetUpPr fitToPage="1"/>
  </sheetPr>
  <dimension ref="A1:O56"/>
  <sheetViews>
    <sheetView workbookViewId="0">
      <selection activeCell="E5" sqref="E5"/>
    </sheetView>
  </sheetViews>
  <sheetFormatPr defaultRowHeight="15"/>
  <cols>
    <col min="1" max="1" width="20.85546875" customWidth="1"/>
    <col min="2" max="2" width="13.85546875" customWidth="1"/>
    <col min="3" max="3" width="12.5703125" customWidth="1"/>
    <col min="4" max="4" width="12.7109375" bestFit="1" customWidth="1"/>
    <col min="5" max="5" width="16.140625" customWidth="1"/>
    <col min="6" max="6" width="13.140625" customWidth="1"/>
    <col min="7" max="7" width="12.140625" customWidth="1"/>
    <col min="8" max="8" width="13.42578125" customWidth="1"/>
    <col min="9" max="9" width="12.28515625" customWidth="1"/>
    <col min="10" max="10" width="12.42578125" customWidth="1"/>
    <col min="11" max="11" width="13.85546875" customWidth="1"/>
    <col min="12" max="12" width="15.140625" customWidth="1"/>
    <col min="13" max="13" width="9.42578125" bestFit="1" customWidth="1"/>
    <col min="14" max="14" width="12.7109375" customWidth="1"/>
    <col min="15" max="15" width="11.42578125" bestFit="1" customWidth="1"/>
  </cols>
  <sheetData>
    <row r="1" spans="1:15">
      <c r="A1" s="552" t="s">
        <v>220</v>
      </c>
      <c r="B1" s="549"/>
      <c r="C1" s="549"/>
      <c r="D1" s="549"/>
      <c r="E1" s="549"/>
      <c r="F1" s="549"/>
      <c r="G1" s="549"/>
      <c r="H1" s="549"/>
      <c r="I1" s="549"/>
      <c r="J1" s="549"/>
      <c r="K1" s="549"/>
      <c r="L1" s="549"/>
      <c r="M1" s="549"/>
      <c r="N1" s="549"/>
      <c r="O1" s="550"/>
    </row>
    <row r="2" spans="1:15">
      <c r="A2" s="625" t="s">
        <v>10</v>
      </c>
      <c r="B2" s="154"/>
      <c r="C2" s="154"/>
      <c r="D2" s="154"/>
      <c r="E2" s="154"/>
      <c r="F2" s="154"/>
      <c r="G2" s="154"/>
      <c r="H2" s="154"/>
      <c r="I2" s="154"/>
      <c r="J2" s="154"/>
      <c r="K2" s="154"/>
      <c r="L2" s="154"/>
      <c r="M2" s="154"/>
      <c r="N2" s="154"/>
      <c r="O2" s="154"/>
    </row>
    <row r="3" spans="1:15" ht="45">
      <c r="A3" s="612"/>
      <c r="B3" s="154" t="s">
        <v>65</v>
      </c>
      <c r="C3" s="154" t="s">
        <v>78</v>
      </c>
      <c r="D3" s="154" t="s">
        <v>63</v>
      </c>
      <c r="E3" s="154" t="s">
        <v>64</v>
      </c>
      <c r="F3" s="154" t="s">
        <v>79</v>
      </c>
      <c r="G3" s="154" t="s">
        <v>67</v>
      </c>
      <c r="H3" s="154" t="s">
        <v>80</v>
      </c>
      <c r="I3" s="154" t="s">
        <v>81</v>
      </c>
      <c r="J3" s="154" t="s">
        <v>82</v>
      </c>
      <c r="K3" s="154" t="s">
        <v>89</v>
      </c>
      <c r="L3" s="154" t="s">
        <v>88</v>
      </c>
      <c r="M3" s="154" t="s">
        <v>68</v>
      </c>
      <c r="N3" s="154" t="s">
        <v>104</v>
      </c>
      <c r="O3" s="154" t="s">
        <v>69</v>
      </c>
    </row>
    <row r="4" spans="1:15">
      <c r="A4" s="612"/>
      <c r="B4" s="3"/>
      <c r="C4" s="3"/>
      <c r="D4" s="3"/>
      <c r="E4" s="3"/>
      <c r="F4" s="3"/>
      <c r="G4" s="3"/>
      <c r="H4" s="3"/>
      <c r="I4" s="154"/>
      <c r="J4" s="3"/>
      <c r="K4" s="3"/>
      <c r="L4" s="3"/>
      <c r="M4" s="3"/>
      <c r="N4" s="3"/>
      <c r="O4" s="3"/>
    </row>
    <row r="5" spans="1:15">
      <c r="A5" s="81" t="s">
        <v>77</v>
      </c>
      <c r="B5" s="56">
        <f>SUM(B6:B56)</f>
        <v>103351816</v>
      </c>
      <c r="C5" s="56">
        <f t="shared" ref="C5:O5" si="0">SUM(C6:C56)</f>
        <v>21241314</v>
      </c>
      <c r="D5" s="56">
        <f t="shared" si="0"/>
        <v>44956403</v>
      </c>
      <c r="E5" s="56">
        <f t="shared" si="0"/>
        <v>530058</v>
      </c>
      <c r="F5" s="56">
        <f t="shared" si="0"/>
        <v>0</v>
      </c>
      <c r="G5" s="56">
        <f t="shared" si="0"/>
        <v>0</v>
      </c>
      <c r="H5" s="56">
        <f t="shared" si="0"/>
        <v>0</v>
      </c>
      <c r="I5" s="56">
        <f t="shared" si="0"/>
        <v>5208513</v>
      </c>
      <c r="J5" s="56">
        <f t="shared" si="0"/>
        <v>0</v>
      </c>
      <c r="K5" s="56">
        <f t="shared" si="0"/>
        <v>0</v>
      </c>
      <c r="L5" s="56">
        <f t="shared" si="0"/>
        <v>13415599</v>
      </c>
      <c r="M5" s="56">
        <f t="shared" si="0"/>
        <v>0</v>
      </c>
      <c r="N5" s="56">
        <f t="shared" si="0"/>
        <v>17984364</v>
      </c>
      <c r="O5" s="56">
        <f t="shared" si="0"/>
        <v>15565</v>
      </c>
    </row>
    <row r="6" spans="1:15">
      <c r="A6" s="81" t="s">
        <v>11</v>
      </c>
      <c r="B6" s="56">
        <f>SUM(C6:O6)</f>
        <v>0</v>
      </c>
      <c r="C6" s="56">
        <v>0</v>
      </c>
      <c r="D6" s="56">
        <v>0</v>
      </c>
      <c r="E6" s="56">
        <v>0</v>
      </c>
      <c r="F6" s="56">
        <v>0</v>
      </c>
      <c r="G6" s="56">
        <v>0</v>
      </c>
      <c r="H6" s="56">
        <v>0</v>
      </c>
      <c r="I6" s="56">
        <v>0</v>
      </c>
      <c r="J6" s="56">
        <v>0</v>
      </c>
      <c r="K6" s="56">
        <v>0</v>
      </c>
      <c r="L6" s="56">
        <v>0</v>
      </c>
      <c r="M6" s="56">
        <v>0</v>
      </c>
      <c r="N6" s="56">
        <v>0</v>
      </c>
      <c r="O6" s="56">
        <v>0</v>
      </c>
    </row>
    <row r="7" spans="1:15">
      <c r="A7" s="81" t="s">
        <v>12</v>
      </c>
      <c r="B7" s="56">
        <f t="shared" ref="B7:B56" si="1">SUM(C7:O7)</f>
        <v>0</v>
      </c>
      <c r="C7" s="56">
        <v>0</v>
      </c>
      <c r="D7" s="56">
        <v>0</v>
      </c>
      <c r="E7" s="56">
        <v>0</v>
      </c>
      <c r="F7" s="56">
        <v>0</v>
      </c>
      <c r="G7" s="56">
        <v>0</v>
      </c>
      <c r="H7" s="56">
        <v>0</v>
      </c>
      <c r="I7" s="56">
        <v>0</v>
      </c>
      <c r="J7" s="56">
        <v>0</v>
      </c>
      <c r="K7" s="56">
        <v>0</v>
      </c>
      <c r="L7" s="56">
        <v>0</v>
      </c>
      <c r="M7" s="56">
        <v>0</v>
      </c>
      <c r="N7" s="56">
        <v>0</v>
      </c>
      <c r="O7" s="56">
        <v>0</v>
      </c>
    </row>
    <row r="8" spans="1:15">
      <c r="A8" s="81" t="s">
        <v>13</v>
      </c>
      <c r="B8" s="56">
        <f t="shared" si="1"/>
        <v>4708513</v>
      </c>
      <c r="C8" s="56">
        <v>0</v>
      </c>
      <c r="D8" s="56">
        <v>0</v>
      </c>
      <c r="E8" s="56">
        <v>0</v>
      </c>
      <c r="F8" s="56">
        <v>0</v>
      </c>
      <c r="G8" s="56">
        <v>0</v>
      </c>
      <c r="H8" s="56">
        <v>0</v>
      </c>
      <c r="I8" s="56">
        <v>4708513</v>
      </c>
      <c r="J8" s="56">
        <v>0</v>
      </c>
      <c r="K8" s="56">
        <v>0</v>
      </c>
      <c r="L8" s="56">
        <v>0</v>
      </c>
      <c r="M8" s="56">
        <v>0</v>
      </c>
      <c r="N8" s="56">
        <v>0</v>
      </c>
      <c r="O8" s="56">
        <v>0</v>
      </c>
    </row>
    <row r="9" spans="1:15">
      <c r="A9" s="81" t="s">
        <v>14</v>
      </c>
      <c r="B9" s="56">
        <f t="shared" si="1"/>
        <v>4988533</v>
      </c>
      <c r="C9" s="56">
        <v>4242876</v>
      </c>
      <c r="D9" s="56">
        <v>0</v>
      </c>
      <c r="E9" s="56">
        <v>530058</v>
      </c>
      <c r="F9" s="56">
        <v>0</v>
      </c>
      <c r="G9" s="56">
        <v>0</v>
      </c>
      <c r="H9" s="56">
        <v>0</v>
      </c>
      <c r="I9" s="56">
        <v>0</v>
      </c>
      <c r="J9" s="56">
        <v>0</v>
      </c>
      <c r="K9" s="56">
        <v>0</v>
      </c>
      <c r="L9" s="56">
        <v>215599</v>
      </c>
      <c r="M9" s="56">
        <v>0</v>
      </c>
      <c r="N9" s="56">
        <v>0</v>
      </c>
      <c r="O9" s="56">
        <v>0</v>
      </c>
    </row>
    <row r="10" spans="1:15">
      <c r="A10" s="81" t="s">
        <v>15</v>
      </c>
      <c r="B10" s="56">
        <f t="shared" si="1"/>
        <v>0</v>
      </c>
      <c r="C10" s="56">
        <v>0</v>
      </c>
      <c r="D10" s="56">
        <v>0</v>
      </c>
      <c r="E10" s="56">
        <v>0</v>
      </c>
      <c r="F10" s="56">
        <v>0</v>
      </c>
      <c r="G10" s="56">
        <v>0</v>
      </c>
      <c r="H10" s="56">
        <v>0</v>
      </c>
      <c r="I10" s="56">
        <v>0</v>
      </c>
      <c r="J10" s="56">
        <v>0</v>
      </c>
      <c r="K10" s="56">
        <v>0</v>
      </c>
      <c r="L10" s="56">
        <v>0</v>
      </c>
      <c r="M10" s="56">
        <v>0</v>
      </c>
      <c r="N10" s="56">
        <v>0</v>
      </c>
      <c r="O10" s="56">
        <v>0</v>
      </c>
    </row>
    <row r="11" spans="1:15">
      <c r="A11" s="81" t="s">
        <v>16</v>
      </c>
      <c r="B11" s="56">
        <f t="shared" si="1"/>
        <v>0</v>
      </c>
      <c r="C11" s="56">
        <v>0</v>
      </c>
      <c r="D11" s="56">
        <v>0</v>
      </c>
      <c r="E11" s="56">
        <v>0</v>
      </c>
      <c r="F11" s="56">
        <v>0</v>
      </c>
      <c r="G11" s="56">
        <v>0</v>
      </c>
      <c r="H11" s="56">
        <v>0</v>
      </c>
      <c r="I11" s="56">
        <v>0</v>
      </c>
      <c r="J11" s="56">
        <v>0</v>
      </c>
      <c r="K11" s="56">
        <v>0</v>
      </c>
      <c r="L11" s="56">
        <v>0</v>
      </c>
      <c r="M11" s="56">
        <v>0</v>
      </c>
      <c r="N11" s="56">
        <v>0</v>
      </c>
      <c r="O11" s="56">
        <v>0</v>
      </c>
    </row>
    <row r="12" spans="1:15">
      <c r="A12" s="81" t="s">
        <v>17</v>
      </c>
      <c r="B12" s="56">
        <f t="shared" si="1"/>
        <v>0</v>
      </c>
      <c r="C12" s="56">
        <v>0</v>
      </c>
      <c r="D12" s="56">
        <v>0</v>
      </c>
      <c r="E12" s="56">
        <v>0</v>
      </c>
      <c r="F12" s="56">
        <v>0</v>
      </c>
      <c r="G12" s="56">
        <v>0</v>
      </c>
      <c r="H12" s="56">
        <v>0</v>
      </c>
      <c r="I12" s="56">
        <v>0</v>
      </c>
      <c r="J12" s="56">
        <v>0</v>
      </c>
      <c r="K12" s="56">
        <v>0</v>
      </c>
      <c r="L12" s="56">
        <v>0</v>
      </c>
      <c r="M12" s="56">
        <v>0</v>
      </c>
      <c r="N12" s="56">
        <v>0</v>
      </c>
      <c r="O12" s="56">
        <v>0</v>
      </c>
    </row>
    <row r="13" spans="1:15">
      <c r="A13" s="81" t="s">
        <v>18</v>
      </c>
      <c r="B13" s="56">
        <f t="shared" si="1"/>
        <v>0</v>
      </c>
      <c r="C13" s="56">
        <v>0</v>
      </c>
      <c r="D13" s="56">
        <v>0</v>
      </c>
      <c r="E13" s="56">
        <v>0</v>
      </c>
      <c r="F13" s="56">
        <v>0</v>
      </c>
      <c r="G13" s="56">
        <v>0</v>
      </c>
      <c r="H13" s="56">
        <v>0</v>
      </c>
      <c r="I13" s="56">
        <v>0</v>
      </c>
      <c r="J13" s="56">
        <v>0</v>
      </c>
      <c r="K13" s="56">
        <v>0</v>
      </c>
      <c r="L13" s="56">
        <v>0</v>
      </c>
      <c r="M13" s="56">
        <v>0</v>
      </c>
      <c r="N13" s="56">
        <v>0</v>
      </c>
      <c r="O13" s="56">
        <v>0</v>
      </c>
    </row>
    <row r="14" spans="1:15">
      <c r="A14" s="81" t="s">
        <v>19</v>
      </c>
      <c r="B14" s="56">
        <f t="shared" si="1"/>
        <v>0</v>
      </c>
      <c r="C14" s="56">
        <v>0</v>
      </c>
      <c r="D14" s="56">
        <v>0</v>
      </c>
      <c r="E14" s="56">
        <v>0</v>
      </c>
      <c r="F14" s="56">
        <v>0</v>
      </c>
      <c r="G14" s="56">
        <v>0</v>
      </c>
      <c r="H14" s="56">
        <v>0</v>
      </c>
      <c r="I14" s="56">
        <v>0</v>
      </c>
      <c r="J14" s="56">
        <v>0</v>
      </c>
      <c r="K14" s="56">
        <v>0</v>
      </c>
      <c r="L14" s="56">
        <v>0</v>
      </c>
      <c r="M14" s="56">
        <v>0</v>
      </c>
      <c r="N14" s="56">
        <v>0</v>
      </c>
      <c r="O14" s="56">
        <v>0</v>
      </c>
    </row>
    <row r="15" spans="1:15">
      <c r="A15" s="81" t="s">
        <v>20</v>
      </c>
      <c r="B15" s="56">
        <f t="shared" si="1"/>
        <v>0</v>
      </c>
      <c r="C15" s="56">
        <v>0</v>
      </c>
      <c r="D15" s="56">
        <v>0</v>
      </c>
      <c r="E15" s="56">
        <v>0</v>
      </c>
      <c r="F15" s="56">
        <v>0</v>
      </c>
      <c r="G15" s="56">
        <v>0</v>
      </c>
      <c r="H15" s="56">
        <v>0</v>
      </c>
      <c r="I15" s="56">
        <v>0</v>
      </c>
      <c r="J15" s="56">
        <v>0</v>
      </c>
      <c r="K15" s="56">
        <v>0</v>
      </c>
      <c r="L15" s="56">
        <v>0</v>
      </c>
      <c r="M15" s="56">
        <v>0</v>
      </c>
      <c r="N15" s="56">
        <v>0</v>
      </c>
      <c r="O15" s="56">
        <v>0</v>
      </c>
    </row>
    <row r="16" spans="1:15">
      <c r="A16" s="81" t="s">
        <v>21</v>
      </c>
      <c r="B16" s="56">
        <f t="shared" si="1"/>
        <v>0</v>
      </c>
      <c r="C16" s="56">
        <v>0</v>
      </c>
      <c r="D16" s="56">
        <v>0</v>
      </c>
      <c r="E16" s="56">
        <v>0</v>
      </c>
      <c r="F16" s="56">
        <v>0</v>
      </c>
      <c r="G16" s="56">
        <v>0</v>
      </c>
      <c r="H16" s="56">
        <v>0</v>
      </c>
      <c r="I16" s="56">
        <v>0</v>
      </c>
      <c r="J16" s="56">
        <v>0</v>
      </c>
      <c r="K16" s="56">
        <v>0</v>
      </c>
      <c r="L16" s="56">
        <v>0</v>
      </c>
      <c r="M16" s="56">
        <v>0</v>
      </c>
      <c r="N16" s="56">
        <v>0</v>
      </c>
      <c r="O16" s="56">
        <v>0</v>
      </c>
    </row>
    <row r="17" spans="1:15">
      <c r="A17" s="81" t="s">
        <v>22</v>
      </c>
      <c r="B17" s="56">
        <f t="shared" si="1"/>
        <v>0</v>
      </c>
      <c r="C17" s="56">
        <v>0</v>
      </c>
      <c r="D17" s="56">
        <v>0</v>
      </c>
      <c r="E17" s="56">
        <v>0</v>
      </c>
      <c r="F17" s="56">
        <v>0</v>
      </c>
      <c r="G17" s="56">
        <v>0</v>
      </c>
      <c r="H17" s="56">
        <v>0</v>
      </c>
      <c r="I17" s="56">
        <v>0</v>
      </c>
      <c r="J17" s="56">
        <v>0</v>
      </c>
      <c r="K17" s="56">
        <v>0</v>
      </c>
      <c r="L17" s="56">
        <v>0</v>
      </c>
      <c r="M17" s="56">
        <v>0</v>
      </c>
      <c r="N17" s="56">
        <v>0</v>
      </c>
      <c r="O17" s="56">
        <v>0</v>
      </c>
    </row>
    <row r="18" spans="1:15">
      <c r="A18" s="81" t="s">
        <v>23</v>
      </c>
      <c r="B18" s="56">
        <f t="shared" si="1"/>
        <v>0</v>
      </c>
      <c r="C18" s="56">
        <v>0</v>
      </c>
      <c r="D18" s="56">
        <v>0</v>
      </c>
      <c r="E18" s="56">
        <v>0</v>
      </c>
      <c r="F18" s="56">
        <v>0</v>
      </c>
      <c r="G18" s="56">
        <v>0</v>
      </c>
      <c r="H18" s="56">
        <v>0</v>
      </c>
      <c r="I18" s="56">
        <v>0</v>
      </c>
      <c r="J18" s="56">
        <v>0</v>
      </c>
      <c r="K18" s="56">
        <v>0</v>
      </c>
      <c r="L18" s="56">
        <v>0</v>
      </c>
      <c r="M18" s="56">
        <v>0</v>
      </c>
      <c r="N18" s="56">
        <v>0</v>
      </c>
      <c r="O18" s="56">
        <v>0</v>
      </c>
    </row>
    <row r="19" spans="1:15">
      <c r="A19" s="81" t="s">
        <v>24</v>
      </c>
      <c r="B19" s="56">
        <f t="shared" si="1"/>
        <v>0</v>
      </c>
      <c r="C19" s="56">
        <v>0</v>
      </c>
      <c r="D19" s="56">
        <v>0</v>
      </c>
      <c r="E19" s="56">
        <v>0</v>
      </c>
      <c r="F19" s="56">
        <v>0</v>
      </c>
      <c r="G19" s="56">
        <v>0</v>
      </c>
      <c r="H19" s="56">
        <v>0</v>
      </c>
      <c r="I19" s="56">
        <v>0</v>
      </c>
      <c r="J19" s="56">
        <v>0</v>
      </c>
      <c r="K19" s="56">
        <v>0</v>
      </c>
      <c r="L19" s="56">
        <v>0</v>
      </c>
      <c r="M19" s="56">
        <v>0</v>
      </c>
      <c r="N19" s="56">
        <v>0</v>
      </c>
      <c r="O19" s="56">
        <v>0</v>
      </c>
    </row>
    <row r="20" spans="1:15">
      <c r="A20" s="81" t="s">
        <v>25</v>
      </c>
      <c r="B20" s="56">
        <f t="shared" si="1"/>
        <v>0</v>
      </c>
      <c r="C20" s="56">
        <v>0</v>
      </c>
      <c r="D20" s="56">
        <v>0</v>
      </c>
      <c r="E20" s="56">
        <v>0</v>
      </c>
      <c r="F20" s="56">
        <v>0</v>
      </c>
      <c r="G20" s="56">
        <v>0</v>
      </c>
      <c r="H20" s="56">
        <v>0</v>
      </c>
      <c r="I20" s="56">
        <v>0</v>
      </c>
      <c r="J20" s="56">
        <v>0</v>
      </c>
      <c r="K20" s="56">
        <v>0</v>
      </c>
      <c r="L20" s="56">
        <v>0</v>
      </c>
      <c r="M20" s="56">
        <v>0</v>
      </c>
      <c r="N20" s="56">
        <v>0</v>
      </c>
      <c r="O20" s="56">
        <v>0</v>
      </c>
    </row>
    <row r="21" spans="1:15">
      <c r="A21" s="81" t="s">
        <v>26</v>
      </c>
      <c r="B21" s="56">
        <f t="shared" si="1"/>
        <v>0</v>
      </c>
      <c r="C21" s="56">
        <v>0</v>
      </c>
      <c r="D21" s="56">
        <v>0</v>
      </c>
      <c r="E21" s="56">
        <v>0</v>
      </c>
      <c r="F21" s="56">
        <v>0</v>
      </c>
      <c r="G21" s="56">
        <v>0</v>
      </c>
      <c r="H21" s="56">
        <v>0</v>
      </c>
      <c r="I21" s="56">
        <v>0</v>
      </c>
      <c r="J21" s="56">
        <v>0</v>
      </c>
      <c r="K21" s="56">
        <v>0</v>
      </c>
      <c r="L21" s="56">
        <v>0</v>
      </c>
      <c r="M21" s="56">
        <v>0</v>
      </c>
      <c r="N21" s="56">
        <v>0</v>
      </c>
      <c r="O21" s="56">
        <v>0</v>
      </c>
    </row>
    <row r="22" spans="1:15">
      <c r="A22" s="81" t="s">
        <v>27</v>
      </c>
      <c r="B22" s="56">
        <f t="shared" si="1"/>
        <v>0</v>
      </c>
      <c r="C22" s="56">
        <v>0</v>
      </c>
      <c r="D22" s="56">
        <v>0</v>
      </c>
      <c r="E22" s="56">
        <v>0</v>
      </c>
      <c r="F22" s="56">
        <v>0</v>
      </c>
      <c r="G22" s="56">
        <v>0</v>
      </c>
      <c r="H22" s="56">
        <v>0</v>
      </c>
      <c r="I22" s="56">
        <v>0</v>
      </c>
      <c r="J22" s="56">
        <v>0</v>
      </c>
      <c r="K22" s="56">
        <v>0</v>
      </c>
      <c r="L22" s="56">
        <v>0</v>
      </c>
      <c r="M22" s="56">
        <v>0</v>
      </c>
      <c r="N22" s="56">
        <v>0</v>
      </c>
      <c r="O22" s="56">
        <v>0</v>
      </c>
    </row>
    <row r="23" spans="1:15">
      <c r="A23" s="81" t="s">
        <v>28</v>
      </c>
      <c r="B23" s="56">
        <f t="shared" si="1"/>
        <v>0</v>
      </c>
      <c r="C23" s="56">
        <v>0</v>
      </c>
      <c r="D23" s="56">
        <v>0</v>
      </c>
      <c r="E23" s="56">
        <v>0</v>
      </c>
      <c r="F23" s="56">
        <v>0</v>
      </c>
      <c r="G23" s="56">
        <v>0</v>
      </c>
      <c r="H23" s="56">
        <v>0</v>
      </c>
      <c r="I23" s="56">
        <v>0</v>
      </c>
      <c r="J23" s="56">
        <v>0</v>
      </c>
      <c r="K23" s="56">
        <v>0</v>
      </c>
      <c r="L23" s="56">
        <v>0</v>
      </c>
      <c r="M23" s="56">
        <v>0</v>
      </c>
      <c r="N23" s="56">
        <v>0</v>
      </c>
      <c r="O23" s="56">
        <v>0</v>
      </c>
    </row>
    <row r="24" spans="1:15">
      <c r="A24" s="81" t="s">
        <v>29</v>
      </c>
      <c r="B24" s="56">
        <f t="shared" si="1"/>
        <v>0</v>
      </c>
      <c r="C24" s="56">
        <v>0</v>
      </c>
      <c r="D24" s="56">
        <v>0</v>
      </c>
      <c r="E24" s="56">
        <v>0</v>
      </c>
      <c r="F24" s="56">
        <v>0</v>
      </c>
      <c r="G24" s="56">
        <v>0</v>
      </c>
      <c r="H24" s="56">
        <v>0</v>
      </c>
      <c r="I24" s="56">
        <v>0</v>
      </c>
      <c r="J24" s="56">
        <v>0</v>
      </c>
      <c r="K24" s="56">
        <v>0</v>
      </c>
      <c r="L24" s="56">
        <v>0</v>
      </c>
      <c r="M24" s="56">
        <v>0</v>
      </c>
      <c r="N24" s="56">
        <v>0</v>
      </c>
      <c r="O24" s="56">
        <v>0</v>
      </c>
    </row>
    <row r="25" spans="1:15">
      <c r="A25" s="81" t="s">
        <v>30</v>
      </c>
      <c r="B25" s="56">
        <f t="shared" si="1"/>
        <v>0</v>
      </c>
      <c r="C25" s="56">
        <v>0</v>
      </c>
      <c r="D25" s="56">
        <v>0</v>
      </c>
      <c r="E25" s="56">
        <v>0</v>
      </c>
      <c r="F25" s="56">
        <v>0</v>
      </c>
      <c r="G25" s="56">
        <v>0</v>
      </c>
      <c r="H25" s="56">
        <v>0</v>
      </c>
      <c r="I25" s="56">
        <v>0</v>
      </c>
      <c r="J25" s="56">
        <v>0</v>
      </c>
      <c r="K25" s="56">
        <v>0</v>
      </c>
      <c r="L25" s="56">
        <v>0</v>
      </c>
      <c r="M25" s="56">
        <v>0</v>
      </c>
      <c r="N25" s="56">
        <v>0</v>
      </c>
      <c r="O25" s="56">
        <v>0</v>
      </c>
    </row>
    <row r="26" spans="1:15">
      <c r="A26" s="81" t="s">
        <v>31</v>
      </c>
      <c r="B26" s="56">
        <f t="shared" si="1"/>
        <v>3000000</v>
      </c>
      <c r="C26" s="56">
        <v>0</v>
      </c>
      <c r="D26" s="56">
        <v>0</v>
      </c>
      <c r="E26" s="56">
        <v>0</v>
      </c>
      <c r="F26" s="56">
        <v>0</v>
      </c>
      <c r="G26" s="56">
        <v>0</v>
      </c>
      <c r="H26" s="56">
        <v>0</v>
      </c>
      <c r="I26" s="56">
        <v>0</v>
      </c>
      <c r="J26" s="56">
        <v>0</v>
      </c>
      <c r="K26" s="56">
        <v>0</v>
      </c>
      <c r="L26" s="56">
        <v>3000000</v>
      </c>
      <c r="M26" s="56">
        <v>0</v>
      </c>
      <c r="N26" s="56">
        <v>0</v>
      </c>
      <c r="O26" s="56">
        <v>0</v>
      </c>
    </row>
    <row r="27" spans="1:15">
      <c r="A27" s="81" t="s">
        <v>32</v>
      </c>
      <c r="B27" s="56">
        <f t="shared" si="1"/>
        <v>25870984</v>
      </c>
      <c r="C27" s="56">
        <v>0</v>
      </c>
      <c r="D27" s="56">
        <v>25870984</v>
      </c>
      <c r="E27" s="56">
        <v>0</v>
      </c>
      <c r="F27" s="56">
        <v>0</v>
      </c>
      <c r="G27" s="56">
        <v>0</v>
      </c>
      <c r="H27" s="56">
        <v>0</v>
      </c>
      <c r="I27" s="56">
        <v>0</v>
      </c>
      <c r="J27" s="56">
        <v>0</v>
      </c>
      <c r="K27" s="56">
        <v>0</v>
      </c>
      <c r="L27" s="56">
        <v>0</v>
      </c>
      <c r="M27" s="56">
        <v>0</v>
      </c>
      <c r="N27" s="56">
        <v>0</v>
      </c>
      <c r="O27" s="56">
        <v>0</v>
      </c>
    </row>
    <row r="28" spans="1:15">
      <c r="A28" s="81" t="s">
        <v>33</v>
      </c>
      <c r="B28" s="56">
        <f t="shared" si="1"/>
        <v>10700000</v>
      </c>
      <c r="C28" s="56">
        <v>0</v>
      </c>
      <c r="D28" s="56">
        <v>0</v>
      </c>
      <c r="E28" s="56">
        <v>0</v>
      </c>
      <c r="F28" s="56">
        <v>0</v>
      </c>
      <c r="G28" s="56">
        <v>0</v>
      </c>
      <c r="H28" s="56">
        <v>0</v>
      </c>
      <c r="I28" s="56">
        <v>500000</v>
      </c>
      <c r="J28" s="56">
        <v>0</v>
      </c>
      <c r="K28" s="56">
        <v>0</v>
      </c>
      <c r="L28" s="56">
        <v>10200000</v>
      </c>
      <c r="M28" s="56">
        <v>0</v>
      </c>
      <c r="N28" s="56">
        <v>0</v>
      </c>
      <c r="O28" s="56">
        <v>0</v>
      </c>
    </row>
    <row r="29" spans="1:15">
      <c r="A29" s="81" t="s">
        <v>34</v>
      </c>
      <c r="B29" s="56">
        <f t="shared" si="1"/>
        <v>0</v>
      </c>
      <c r="C29" s="56">
        <v>0</v>
      </c>
      <c r="D29" s="56">
        <v>0</v>
      </c>
      <c r="E29" s="56">
        <v>0</v>
      </c>
      <c r="F29" s="56">
        <v>0</v>
      </c>
      <c r="G29" s="56">
        <v>0</v>
      </c>
      <c r="H29" s="56">
        <v>0</v>
      </c>
      <c r="I29" s="56">
        <v>0</v>
      </c>
      <c r="J29" s="56">
        <v>0</v>
      </c>
      <c r="K29" s="56">
        <v>0</v>
      </c>
      <c r="L29" s="56">
        <v>0</v>
      </c>
      <c r="M29" s="56">
        <v>0</v>
      </c>
      <c r="N29" s="56">
        <v>0</v>
      </c>
      <c r="O29" s="56">
        <v>0</v>
      </c>
    </row>
    <row r="30" spans="1:15">
      <c r="A30" s="81" t="s">
        <v>35</v>
      </c>
      <c r="B30" s="56">
        <f t="shared" si="1"/>
        <v>0</v>
      </c>
      <c r="C30" s="56">
        <v>0</v>
      </c>
      <c r="D30" s="56">
        <v>0</v>
      </c>
      <c r="E30" s="56">
        <v>0</v>
      </c>
      <c r="F30" s="56">
        <v>0</v>
      </c>
      <c r="G30" s="56">
        <v>0</v>
      </c>
      <c r="H30" s="56">
        <v>0</v>
      </c>
      <c r="I30" s="56">
        <v>0</v>
      </c>
      <c r="J30" s="56">
        <v>0</v>
      </c>
      <c r="K30" s="56">
        <v>0</v>
      </c>
      <c r="L30" s="56">
        <v>0</v>
      </c>
      <c r="M30" s="56">
        <v>0</v>
      </c>
      <c r="N30" s="56">
        <v>0</v>
      </c>
      <c r="O30" s="56">
        <v>0</v>
      </c>
    </row>
    <row r="31" spans="1:15">
      <c r="A31" s="81" t="s">
        <v>36</v>
      </c>
      <c r="B31" s="56">
        <f t="shared" si="1"/>
        <v>19085419</v>
      </c>
      <c r="C31" s="56">
        <v>0</v>
      </c>
      <c r="D31" s="56">
        <v>19085419</v>
      </c>
      <c r="E31" s="56">
        <v>0</v>
      </c>
      <c r="F31" s="56">
        <v>0</v>
      </c>
      <c r="G31" s="56">
        <v>0</v>
      </c>
      <c r="H31" s="56">
        <v>0</v>
      </c>
      <c r="I31" s="56">
        <v>0</v>
      </c>
      <c r="J31" s="56">
        <v>0</v>
      </c>
      <c r="K31" s="56">
        <v>0</v>
      </c>
      <c r="L31" s="56">
        <v>0</v>
      </c>
      <c r="M31" s="56">
        <v>0</v>
      </c>
      <c r="N31" s="56">
        <v>0</v>
      </c>
      <c r="O31" s="56">
        <v>0</v>
      </c>
    </row>
    <row r="32" spans="1:15">
      <c r="A32" s="81" t="s">
        <v>37</v>
      </c>
      <c r="B32" s="56">
        <f t="shared" si="1"/>
        <v>0</v>
      </c>
      <c r="C32" s="56">
        <v>0</v>
      </c>
      <c r="D32" s="56">
        <v>0</v>
      </c>
      <c r="E32" s="56">
        <v>0</v>
      </c>
      <c r="F32" s="56">
        <v>0</v>
      </c>
      <c r="G32" s="56">
        <v>0</v>
      </c>
      <c r="H32" s="56">
        <v>0</v>
      </c>
      <c r="I32" s="56">
        <v>0</v>
      </c>
      <c r="J32" s="56">
        <v>0</v>
      </c>
      <c r="K32" s="56">
        <v>0</v>
      </c>
      <c r="L32" s="56">
        <v>0</v>
      </c>
      <c r="M32" s="56">
        <v>0</v>
      </c>
      <c r="N32" s="56">
        <v>0</v>
      </c>
      <c r="O32" s="56">
        <v>0</v>
      </c>
    </row>
    <row r="33" spans="1:15">
      <c r="A33" s="81" t="s">
        <v>38</v>
      </c>
      <c r="B33" s="56">
        <f t="shared" si="1"/>
        <v>0</v>
      </c>
      <c r="C33" s="56">
        <v>0</v>
      </c>
      <c r="D33" s="56">
        <v>0</v>
      </c>
      <c r="E33" s="56">
        <v>0</v>
      </c>
      <c r="F33" s="56">
        <v>0</v>
      </c>
      <c r="G33" s="56">
        <v>0</v>
      </c>
      <c r="H33" s="56">
        <v>0</v>
      </c>
      <c r="I33" s="56">
        <v>0</v>
      </c>
      <c r="J33" s="56">
        <v>0</v>
      </c>
      <c r="K33" s="56">
        <v>0</v>
      </c>
      <c r="L33" s="56">
        <v>0</v>
      </c>
      <c r="M33" s="56">
        <v>0</v>
      </c>
      <c r="N33" s="56">
        <v>0</v>
      </c>
      <c r="O33" s="56">
        <v>0</v>
      </c>
    </row>
    <row r="34" spans="1:15">
      <c r="A34" s="81" t="s">
        <v>39</v>
      </c>
      <c r="B34" s="56">
        <f t="shared" si="1"/>
        <v>0</v>
      </c>
      <c r="C34" s="56">
        <v>0</v>
      </c>
      <c r="D34" s="56">
        <v>0</v>
      </c>
      <c r="E34" s="56">
        <v>0</v>
      </c>
      <c r="F34" s="56">
        <v>0</v>
      </c>
      <c r="G34" s="56">
        <v>0</v>
      </c>
      <c r="H34" s="56">
        <v>0</v>
      </c>
      <c r="I34" s="56">
        <v>0</v>
      </c>
      <c r="J34" s="56">
        <v>0</v>
      </c>
      <c r="K34" s="56">
        <v>0</v>
      </c>
      <c r="L34" s="56">
        <v>0</v>
      </c>
      <c r="M34" s="56">
        <v>0</v>
      </c>
      <c r="N34" s="56">
        <v>0</v>
      </c>
      <c r="O34" s="56">
        <v>0</v>
      </c>
    </row>
    <row r="35" spans="1:15">
      <c r="A35" s="81" t="s">
        <v>40</v>
      </c>
      <c r="B35" s="56">
        <f t="shared" si="1"/>
        <v>0</v>
      </c>
      <c r="C35" s="56">
        <v>0</v>
      </c>
      <c r="D35" s="56">
        <v>0</v>
      </c>
      <c r="E35" s="56">
        <v>0</v>
      </c>
      <c r="F35" s="56">
        <v>0</v>
      </c>
      <c r="G35" s="56">
        <v>0</v>
      </c>
      <c r="H35" s="56">
        <v>0</v>
      </c>
      <c r="I35" s="56">
        <v>0</v>
      </c>
      <c r="J35" s="56">
        <v>0</v>
      </c>
      <c r="K35" s="56">
        <v>0</v>
      </c>
      <c r="L35" s="56">
        <v>0</v>
      </c>
      <c r="M35" s="56">
        <v>0</v>
      </c>
      <c r="N35" s="56">
        <v>0</v>
      </c>
      <c r="O35" s="56">
        <v>0</v>
      </c>
    </row>
    <row r="36" spans="1:15">
      <c r="A36" s="81" t="s">
        <v>41</v>
      </c>
      <c r="B36" s="56">
        <f t="shared" si="1"/>
        <v>0</v>
      </c>
      <c r="C36" s="56">
        <v>0</v>
      </c>
      <c r="D36" s="56">
        <v>0</v>
      </c>
      <c r="E36" s="56">
        <v>0</v>
      </c>
      <c r="F36" s="56">
        <v>0</v>
      </c>
      <c r="G36" s="56">
        <v>0</v>
      </c>
      <c r="H36" s="56">
        <v>0</v>
      </c>
      <c r="I36" s="56">
        <v>0</v>
      </c>
      <c r="J36" s="56">
        <v>0</v>
      </c>
      <c r="K36" s="56">
        <v>0</v>
      </c>
      <c r="L36" s="56">
        <v>0</v>
      </c>
      <c r="M36" s="56">
        <v>0</v>
      </c>
      <c r="N36" s="56">
        <v>0</v>
      </c>
      <c r="O36" s="56">
        <v>0</v>
      </c>
    </row>
    <row r="37" spans="1:15">
      <c r="A37" s="81" t="s">
        <v>42</v>
      </c>
      <c r="B37" s="56">
        <f t="shared" si="1"/>
        <v>0</v>
      </c>
      <c r="C37" s="56">
        <v>0</v>
      </c>
      <c r="D37" s="56">
        <v>0</v>
      </c>
      <c r="E37" s="56">
        <v>0</v>
      </c>
      <c r="F37" s="56">
        <v>0</v>
      </c>
      <c r="G37" s="56">
        <v>0</v>
      </c>
      <c r="H37" s="56">
        <v>0</v>
      </c>
      <c r="I37" s="56">
        <v>0</v>
      </c>
      <c r="J37" s="56">
        <v>0</v>
      </c>
      <c r="K37" s="56">
        <v>0</v>
      </c>
      <c r="L37" s="56">
        <v>0</v>
      </c>
      <c r="M37" s="56">
        <v>0</v>
      </c>
      <c r="N37" s="56">
        <v>0</v>
      </c>
      <c r="O37" s="56">
        <v>0</v>
      </c>
    </row>
    <row r="38" spans="1:15">
      <c r="A38" s="81" t="s">
        <v>43</v>
      </c>
      <c r="B38" s="56">
        <f t="shared" si="1"/>
        <v>0</v>
      </c>
      <c r="C38" s="56">
        <v>0</v>
      </c>
      <c r="D38" s="56">
        <v>0</v>
      </c>
      <c r="E38" s="56">
        <v>0</v>
      </c>
      <c r="F38" s="56">
        <v>0</v>
      </c>
      <c r="G38" s="56">
        <v>0</v>
      </c>
      <c r="H38" s="56">
        <v>0</v>
      </c>
      <c r="I38" s="56">
        <v>0</v>
      </c>
      <c r="J38" s="56">
        <v>0</v>
      </c>
      <c r="K38" s="56">
        <v>0</v>
      </c>
      <c r="L38" s="56">
        <v>0</v>
      </c>
      <c r="M38" s="56">
        <v>0</v>
      </c>
      <c r="N38" s="56">
        <v>0</v>
      </c>
      <c r="O38" s="56">
        <v>0</v>
      </c>
    </row>
    <row r="39" spans="1:15">
      <c r="A39" s="81" t="s">
        <v>44</v>
      </c>
      <c r="B39" s="56">
        <f t="shared" si="1"/>
        <v>15565</v>
      </c>
      <c r="C39" s="56">
        <v>0</v>
      </c>
      <c r="D39" s="56">
        <v>0</v>
      </c>
      <c r="E39" s="56">
        <v>0</v>
      </c>
      <c r="F39" s="56">
        <v>0</v>
      </c>
      <c r="G39" s="56">
        <v>0</v>
      </c>
      <c r="H39" s="56">
        <v>0</v>
      </c>
      <c r="I39" s="56">
        <v>0</v>
      </c>
      <c r="J39" s="56">
        <v>0</v>
      </c>
      <c r="K39" s="56">
        <v>0</v>
      </c>
      <c r="L39" s="56">
        <v>0</v>
      </c>
      <c r="M39" s="56">
        <v>0</v>
      </c>
      <c r="N39" s="56">
        <v>0</v>
      </c>
      <c r="O39" s="56">
        <v>15565</v>
      </c>
    </row>
    <row r="40" spans="1:15">
      <c r="A40" s="81" t="s">
        <v>45</v>
      </c>
      <c r="B40" s="56">
        <f t="shared" si="1"/>
        <v>0</v>
      </c>
      <c r="C40" s="56">
        <v>0</v>
      </c>
      <c r="D40" s="56">
        <v>0</v>
      </c>
      <c r="E40" s="56">
        <v>0</v>
      </c>
      <c r="F40" s="56">
        <v>0</v>
      </c>
      <c r="G40" s="56">
        <v>0</v>
      </c>
      <c r="H40" s="56">
        <v>0</v>
      </c>
      <c r="I40" s="56">
        <v>0</v>
      </c>
      <c r="J40" s="56">
        <v>0</v>
      </c>
      <c r="K40" s="56">
        <v>0</v>
      </c>
      <c r="L40" s="56">
        <v>0</v>
      </c>
      <c r="M40" s="56">
        <v>0</v>
      </c>
      <c r="N40" s="56">
        <v>0</v>
      </c>
      <c r="O40" s="56">
        <v>0</v>
      </c>
    </row>
    <row r="41" spans="1:15">
      <c r="A41" s="81" t="s">
        <v>46</v>
      </c>
      <c r="B41" s="56">
        <f t="shared" si="1"/>
        <v>0</v>
      </c>
      <c r="C41" s="56">
        <v>0</v>
      </c>
      <c r="D41" s="56">
        <v>0</v>
      </c>
      <c r="E41" s="56">
        <v>0</v>
      </c>
      <c r="F41" s="56">
        <v>0</v>
      </c>
      <c r="G41" s="56">
        <v>0</v>
      </c>
      <c r="H41" s="56">
        <v>0</v>
      </c>
      <c r="I41" s="56">
        <v>0</v>
      </c>
      <c r="J41" s="56">
        <v>0</v>
      </c>
      <c r="K41" s="56">
        <v>0</v>
      </c>
      <c r="L41" s="56">
        <v>0</v>
      </c>
      <c r="M41" s="56">
        <v>0</v>
      </c>
      <c r="N41" s="56">
        <v>0</v>
      </c>
      <c r="O41" s="56">
        <v>0</v>
      </c>
    </row>
    <row r="42" spans="1:15">
      <c r="A42" s="81" t="s">
        <v>47</v>
      </c>
      <c r="B42" s="56">
        <f t="shared" si="1"/>
        <v>0</v>
      </c>
      <c r="C42" s="56">
        <v>0</v>
      </c>
      <c r="D42" s="56">
        <v>0</v>
      </c>
      <c r="E42" s="56">
        <v>0</v>
      </c>
      <c r="F42" s="56">
        <v>0</v>
      </c>
      <c r="G42" s="56">
        <v>0</v>
      </c>
      <c r="H42" s="56">
        <v>0</v>
      </c>
      <c r="I42" s="56">
        <v>0</v>
      </c>
      <c r="J42" s="56">
        <v>0</v>
      </c>
      <c r="K42" s="56">
        <v>0</v>
      </c>
      <c r="L42" s="56">
        <v>0</v>
      </c>
      <c r="M42" s="56">
        <v>0</v>
      </c>
      <c r="N42" s="56">
        <v>0</v>
      </c>
      <c r="O42" s="56">
        <v>0</v>
      </c>
    </row>
    <row r="43" spans="1:15">
      <c r="A43" s="81" t="s">
        <v>48</v>
      </c>
      <c r="B43" s="56">
        <f t="shared" si="1"/>
        <v>0</v>
      </c>
      <c r="C43" s="56">
        <v>0</v>
      </c>
      <c r="D43" s="56">
        <v>0</v>
      </c>
      <c r="E43" s="56">
        <v>0</v>
      </c>
      <c r="F43" s="56">
        <v>0</v>
      </c>
      <c r="G43" s="56">
        <v>0</v>
      </c>
      <c r="H43" s="56">
        <v>0</v>
      </c>
      <c r="I43" s="56">
        <v>0</v>
      </c>
      <c r="J43" s="56">
        <v>0</v>
      </c>
      <c r="K43" s="56">
        <v>0</v>
      </c>
      <c r="L43" s="56">
        <v>0</v>
      </c>
      <c r="M43" s="56">
        <v>0</v>
      </c>
      <c r="N43" s="56">
        <v>0</v>
      </c>
      <c r="O43" s="56">
        <v>0</v>
      </c>
    </row>
    <row r="44" spans="1:15">
      <c r="A44" s="81" t="s">
        <v>49</v>
      </c>
      <c r="B44" s="56">
        <f t="shared" si="1"/>
        <v>0</v>
      </c>
      <c r="C44" s="56">
        <v>0</v>
      </c>
      <c r="D44" s="56">
        <v>0</v>
      </c>
      <c r="E44" s="56">
        <v>0</v>
      </c>
      <c r="F44" s="56">
        <v>0</v>
      </c>
      <c r="G44" s="56">
        <v>0</v>
      </c>
      <c r="H44" s="56">
        <v>0</v>
      </c>
      <c r="I44" s="56">
        <v>0</v>
      </c>
      <c r="J44" s="56">
        <v>0</v>
      </c>
      <c r="K44" s="56">
        <v>0</v>
      </c>
      <c r="L44" s="56">
        <v>0</v>
      </c>
      <c r="M44" s="56">
        <v>0</v>
      </c>
      <c r="N44" s="56">
        <v>0</v>
      </c>
      <c r="O44" s="56">
        <v>0</v>
      </c>
    </row>
    <row r="45" spans="1:15">
      <c r="A45" s="81" t="s">
        <v>50</v>
      </c>
      <c r="B45" s="56">
        <f t="shared" si="1"/>
        <v>0</v>
      </c>
      <c r="C45" s="56">
        <v>0</v>
      </c>
      <c r="D45" s="56">
        <v>0</v>
      </c>
      <c r="E45" s="56">
        <v>0</v>
      </c>
      <c r="F45" s="56">
        <v>0</v>
      </c>
      <c r="G45" s="56">
        <v>0</v>
      </c>
      <c r="H45" s="56">
        <v>0</v>
      </c>
      <c r="I45" s="56">
        <v>0</v>
      </c>
      <c r="J45" s="56">
        <v>0</v>
      </c>
      <c r="K45" s="56">
        <v>0</v>
      </c>
      <c r="L45" s="56">
        <v>0</v>
      </c>
      <c r="M45" s="56">
        <v>0</v>
      </c>
      <c r="N45" s="56">
        <v>0</v>
      </c>
      <c r="O45" s="56">
        <v>0</v>
      </c>
    </row>
    <row r="46" spans="1:15">
      <c r="A46" s="81" t="s">
        <v>51</v>
      </c>
      <c r="B46" s="56">
        <f t="shared" si="1"/>
        <v>0</v>
      </c>
      <c r="C46" s="56">
        <v>0</v>
      </c>
      <c r="D46" s="56">
        <v>0</v>
      </c>
      <c r="E46" s="56">
        <v>0</v>
      </c>
      <c r="F46" s="56">
        <v>0</v>
      </c>
      <c r="G46" s="56">
        <v>0</v>
      </c>
      <c r="H46" s="56">
        <v>0</v>
      </c>
      <c r="I46" s="56">
        <v>0</v>
      </c>
      <c r="J46" s="56">
        <v>0</v>
      </c>
      <c r="K46" s="56">
        <v>0</v>
      </c>
      <c r="L46" s="56">
        <v>0</v>
      </c>
      <c r="M46" s="56">
        <v>0</v>
      </c>
      <c r="N46" s="56">
        <v>0</v>
      </c>
      <c r="O46" s="56">
        <v>0</v>
      </c>
    </row>
    <row r="47" spans="1:15">
      <c r="A47" s="81" t="s">
        <v>52</v>
      </c>
      <c r="B47" s="56">
        <f t="shared" si="1"/>
        <v>0</v>
      </c>
      <c r="C47" s="56">
        <v>0</v>
      </c>
      <c r="D47" s="56">
        <v>0</v>
      </c>
      <c r="E47" s="56">
        <v>0</v>
      </c>
      <c r="F47" s="56">
        <v>0</v>
      </c>
      <c r="G47" s="56">
        <v>0</v>
      </c>
      <c r="H47" s="56">
        <v>0</v>
      </c>
      <c r="I47" s="56">
        <v>0</v>
      </c>
      <c r="J47" s="56">
        <v>0</v>
      </c>
      <c r="K47" s="56">
        <v>0</v>
      </c>
      <c r="L47" s="56">
        <v>0</v>
      </c>
      <c r="M47" s="56">
        <v>0</v>
      </c>
      <c r="N47" s="56">
        <v>0</v>
      </c>
      <c r="O47" s="56">
        <v>0</v>
      </c>
    </row>
    <row r="48" spans="1:15">
      <c r="A48" s="81" t="s">
        <v>53</v>
      </c>
      <c r="B48" s="56">
        <f t="shared" si="1"/>
        <v>0</v>
      </c>
      <c r="C48" s="56">
        <v>0</v>
      </c>
      <c r="D48" s="56">
        <v>0</v>
      </c>
      <c r="E48" s="56">
        <v>0</v>
      </c>
      <c r="F48" s="56">
        <v>0</v>
      </c>
      <c r="G48" s="56">
        <v>0</v>
      </c>
      <c r="H48" s="56">
        <v>0</v>
      </c>
      <c r="I48" s="56">
        <v>0</v>
      </c>
      <c r="J48" s="56">
        <v>0</v>
      </c>
      <c r="K48" s="56">
        <v>0</v>
      </c>
      <c r="L48" s="56">
        <v>0</v>
      </c>
      <c r="M48" s="56">
        <v>0</v>
      </c>
      <c r="N48" s="56">
        <v>0</v>
      </c>
      <c r="O48" s="56">
        <v>0</v>
      </c>
    </row>
    <row r="49" spans="1:15">
      <c r="A49" s="81" t="s">
        <v>54</v>
      </c>
      <c r="B49" s="56">
        <f t="shared" si="1"/>
        <v>34982802</v>
      </c>
      <c r="C49" s="56">
        <v>16998438</v>
      </c>
      <c r="D49" s="56">
        <v>0</v>
      </c>
      <c r="E49" s="56">
        <v>0</v>
      </c>
      <c r="F49" s="56">
        <v>0</v>
      </c>
      <c r="G49" s="56">
        <v>0</v>
      </c>
      <c r="H49" s="56">
        <v>0</v>
      </c>
      <c r="I49" s="56">
        <v>0</v>
      </c>
      <c r="J49" s="56">
        <v>0</v>
      </c>
      <c r="K49" s="56">
        <v>0</v>
      </c>
      <c r="L49" s="56">
        <v>0</v>
      </c>
      <c r="M49" s="56">
        <v>0</v>
      </c>
      <c r="N49" s="56">
        <v>17984364</v>
      </c>
      <c r="O49" s="56">
        <v>0</v>
      </c>
    </row>
    <row r="50" spans="1:15">
      <c r="A50" s="81" t="s">
        <v>55</v>
      </c>
      <c r="B50" s="56">
        <f t="shared" si="1"/>
        <v>0</v>
      </c>
      <c r="C50" s="56">
        <v>0</v>
      </c>
      <c r="D50" s="56">
        <v>0</v>
      </c>
      <c r="E50" s="56">
        <v>0</v>
      </c>
      <c r="F50" s="56">
        <v>0</v>
      </c>
      <c r="G50" s="56">
        <v>0</v>
      </c>
      <c r="H50" s="56">
        <v>0</v>
      </c>
      <c r="I50" s="56">
        <v>0</v>
      </c>
      <c r="J50" s="56">
        <v>0</v>
      </c>
      <c r="K50" s="56">
        <v>0</v>
      </c>
      <c r="L50" s="56">
        <v>0</v>
      </c>
      <c r="M50" s="56">
        <v>0</v>
      </c>
      <c r="N50" s="56">
        <v>0</v>
      </c>
      <c r="O50" s="56">
        <v>0</v>
      </c>
    </row>
    <row r="51" spans="1:15">
      <c r="A51" s="81" t="s">
        <v>56</v>
      </c>
      <c r="B51" s="56">
        <f t="shared" si="1"/>
        <v>0</v>
      </c>
      <c r="C51" s="56">
        <v>0</v>
      </c>
      <c r="D51" s="56">
        <v>0</v>
      </c>
      <c r="E51" s="56">
        <v>0</v>
      </c>
      <c r="F51" s="56">
        <v>0</v>
      </c>
      <c r="G51" s="56">
        <v>0</v>
      </c>
      <c r="H51" s="56">
        <v>0</v>
      </c>
      <c r="I51" s="56">
        <v>0</v>
      </c>
      <c r="J51" s="56">
        <v>0</v>
      </c>
      <c r="K51" s="56">
        <v>0</v>
      </c>
      <c r="L51" s="56">
        <v>0</v>
      </c>
      <c r="M51" s="56">
        <v>0</v>
      </c>
      <c r="N51" s="56">
        <v>0</v>
      </c>
      <c r="O51" s="56">
        <v>0</v>
      </c>
    </row>
    <row r="52" spans="1:15">
      <c r="A52" s="81" t="s">
        <v>57</v>
      </c>
      <c r="B52" s="56">
        <f t="shared" si="1"/>
        <v>0</v>
      </c>
      <c r="C52" s="56">
        <v>0</v>
      </c>
      <c r="D52" s="56">
        <v>0</v>
      </c>
      <c r="E52" s="56">
        <v>0</v>
      </c>
      <c r="F52" s="56">
        <v>0</v>
      </c>
      <c r="G52" s="56">
        <v>0</v>
      </c>
      <c r="H52" s="56">
        <v>0</v>
      </c>
      <c r="I52" s="56">
        <v>0</v>
      </c>
      <c r="J52" s="56">
        <v>0</v>
      </c>
      <c r="K52" s="56">
        <v>0</v>
      </c>
      <c r="L52" s="56">
        <v>0</v>
      </c>
      <c r="M52" s="56">
        <v>0</v>
      </c>
      <c r="N52" s="56">
        <v>0</v>
      </c>
      <c r="O52" s="56">
        <v>0</v>
      </c>
    </row>
    <row r="53" spans="1:15">
      <c r="A53" s="81" t="s">
        <v>58</v>
      </c>
      <c r="B53" s="56">
        <f t="shared" si="1"/>
        <v>0</v>
      </c>
      <c r="C53" s="56">
        <v>0</v>
      </c>
      <c r="D53" s="56">
        <v>0</v>
      </c>
      <c r="E53" s="56">
        <v>0</v>
      </c>
      <c r="F53" s="56">
        <v>0</v>
      </c>
      <c r="G53" s="56">
        <v>0</v>
      </c>
      <c r="H53" s="56">
        <v>0</v>
      </c>
      <c r="I53" s="56">
        <v>0</v>
      </c>
      <c r="J53" s="56">
        <v>0</v>
      </c>
      <c r="K53" s="56">
        <v>0</v>
      </c>
      <c r="L53" s="56">
        <v>0</v>
      </c>
      <c r="M53" s="56">
        <v>0</v>
      </c>
      <c r="N53" s="56">
        <v>0</v>
      </c>
      <c r="O53" s="56">
        <v>0</v>
      </c>
    </row>
    <row r="54" spans="1:15">
      <c r="A54" s="81" t="s">
        <v>59</v>
      </c>
      <c r="B54" s="56">
        <f t="shared" si="1"/>
        <v>0</v>
      </c>
      <c r="C54" s="56">
        <v>0</v>
      </c>
      <c r="D54" s="56">
        <v>0</v>
      </c>
      <c r="E54" s="56">
        <v>0</v>
      </c>
      <c r="F54" s="56">
        <v>0</v>
      </c>
      <c r="G54" s="56">
        <v>0</v>
      </c>
      <c r="H54" s="56">
        <v>0</v>
      </c>
      <c r="I54" s="56">
        <v>0</v>
      </c>
      <c r="J54" s="56">
        <v>0</v>
      </c>
      <c r="K54" s="56">
        <v>0</v>
      </c>
      <c r="L54" s="56">
        <v>0</v>
      </c>
      <c r="M54" s="56">
        <v>0</v>
      </c>
      <c r="N54" s="56">
        <v>0</v>
      </c>
      <c r="O54" s="56">
        <v>0</v>
      </c>
    </row>
    <row r="55" spans="1:15">
      <c r="A55" s="81" t="s">
        <v>60</v>
      </c>
      <c r="B55" s="56">
        <f t="shared" si="1"/>
        <v>0</v>
      </c>
      <c r="C55" s="56">
        <v>0</v>
      </c>
      <c r="D55" s="56">
        <v>0</v>
      </c>
      <c r="E55" s="56">
        <v>0</v>
      </c>
      <c r="F55" s="56">
        <v>0</v>
      </c>
      <c r="G55" s="56">
        <v>0</v>
      </c>
      <c r="H55" s="56">
        <v>0</v>
      </c>
      <c r="I55" s="56">
        <v>0</v>
      </c>
      <c r="J55" s="56">
        <v>0</v>
      </c>
      <c r="K55" s="56">
        <v>0</v>
      </c>
      <c r="L55" s="56">
        <v>0</v>
      </c>
      <c r="M55" s="56">
        <v>0</v>
      </c>
      <c r="N55" s="56">
        <v>0</v>
      </c>
      <c r="O55" s="56">
        <v>0</v>
      </c>
    </row>
    <row r="56" spans="1:15">
      <c r="A56" s="81" t="s">
        <v>61</v>
      </c>
      <c r="B56" s="56">
        <f t="shared" si="1"/>
        <v>0</v>
      </c>
      <c r="C56" s="56">
        <v>0</v>
      </c>
      <c r="D56" s="56">
        <v>0</v>
      </c>
      <c r="E56" s="56">
        <v>0</v>
      </c>
      <c r="F56" s="56">
        <v>0</v>
      </c>
      <c r="G56" s="56">
        <v>0</v>
      </c>
      <c r="H56" s="56">
        <v>0</v>
      </c>
      <c r="I56" s="56">
        <v>0</v>
      </c>
      <c r="J56" s="56">
        <v>0</v>
      </c>
      <c r="K56" s="56">
        <v>0</v>
      </c>
      <c r="L56" s="56">
        <v>0</v>
      </c>
      <c r="M56" s="56">
        <v>0</v>
      </c>
      <c r="N56" s="56">
        <v>0</v>
      </c>
      <c r="O56" s="56">
        <v>0</v>
      </c>
    </row>
  </sheetData>
  <mergeCells count="2">
    <mergeCell ref="A1:O1"/>
    <mergeCell ref="A2:A4"/>
  </mergeCells>
  <pageMargins left="0.7" right="0.7" top="0.75" bottom="0.75" header="0.3" footer="0.3"/>
  <pageSetup scale="59" orientation="landscape" r:id="rId1"/>
</worksheet>
</file>

<file path=xl/worksheets/sheet99.xml><?xml version="1.0" encoding="utf-8"?>
<worksheet xmlns="http://schemas.openxmlformats.org/spreadsheetml/2006/main" xmlns:r="http://schemas.openxmlformats.org/officeDocument/2006/relationships">
  <sheetPr codeName="Sheet63">
    <pageSetUpPr fitToPage="1"/>
  </sheetPr>
  <dimension ref="A1:H55"/>
  <sheetViews>
    <sheetView workbookViewId="0">
      <selection activeCell="F4" sqref="F4"/>
    </sheetView>
  </sheetViews>
  <sheetFormatPr defaultRowHeight="15"/>
  <cols>
    <col min="1" max="1" width="23.28515625" customWidth="1"/>
    <col min="2" max="2" width="13.5703125" customWidth="1"/>
    <col min="3" max="3" width="10.140625" customWidth="1"/>
    <col min="4" max="4" width="11.140625" customWidth="1"/>
    <col min="5" max="5" width="14.28515625" customWidth="1"/>
    <col min="6" max="6" width="15.7109375" customWidth="1"/>
    <col min="7" max="7" width="11.85546875" customWidth="1"/>
    <col min="8" max="8" width="9.5703125" bestFit="1" customWidth="1"/>
  </cols>
  <sheetData>
    <row r="1" spans="1:8">
      <c r="A1" s="552" t="s">
        <v>221</v>
      </c>
      <c r="B1" s="549"/>
      <c r="C1" s="549"/>
      <c r="D1" s="549"/>
      <c r="E1" s="549"/>
      <c r="F1" s="549"/>
      <c r="G1" s="549"/>
      <c r="H1" s="550"/>
    </row>
    <row r="2" spans="1:8">
      <c r="A2" s="598" t="s">
        <v>10</v>
      </c>
      <c r="B2" s="599" t="s">
        <v>66</v>
      </c>
      <c r="C2" s="600"/>
      <c r="D2" s="600"/>
      <c r="E2" s="601"/>
      <c r="F2" s="602" t="s">
        <v>64</v>
      </c>
      <c r="G2" s="602"/>
      <c r="H2" s="603"/>
    </row>
    <row r="3" spans="1:8" ht="27">
      <c r="A3" s="551"/>
      <c r="B3" s="154" t="s">
        <v>83</v>
      </c>
      <c r="C3" s="154" t="s">
        <v>71</v>
      </c>
      <c r="D3" s="154" t="s">
        <v>72</v>
      </c>
      <c r="E3" s="35" t="s">
        <v>73</v>
      </c>
      <c r="F3" s="34" t="s">
        <v>83</v>
      </c>
      <c r="G3" s="154" t="s">
        <v>70</v>
      </c>
      <c r="H3" s="154" t="s">
        <v>69</v>
      </c>
    </row>
    <row r="4" spans="1:8">
      <c r="A4" s="86" t="s">
        <v>77</v>
      </c>
      <c r="B4" s="78">
        <f t="shared" ref="B4:H4" si="0">SUM(B5:B55)</f>
        <v>21241314</v>
      </c>
      <c r="C4" s="78">
        <f t="shared" si="0"/>
        <v>0</v>
      </c>
      <c r="D4" s="78">
        <f t="shared" si="0"/>
        <v>4184504</v>
      </c>
      <c r="E4" s="87">
        <f t="shared" si="0"/>
        <v>17056810</v>
      </c>
      <c r="F4" s="112">
        <f t="shared" si="0"/>
        <v>530058</v>
      </c>
      <c r="G4" s="78">
        <f t="shared" si="0"/>
        <v>530058</v>
      </c>
      <c r="H4" s="78">
        <f t="shared" si="0"/>
        <v>0</v>
      </c>
    </row>
    <row r="5" spans="1:8">
      <c r="A5" s="86" t="s">
        <v>11</v>
      </c>
      <c r="B5" s="78">
        <f>SUM(C5:E5)</f>
        <v>0</v>
      </c>
      <c r="C5" s="78">
        <v>0</v>
      </c>
      <c r="D5" s="78">
        <v>0</v>
      </c>
      <c r="E5" s="87">
        <v>0</v>
      </c>
      <c r="F5" s="58">
        <f>G5+H5</f>
        <v>0</v>
      </c>
      <c r="G5" s="78">
        <v>0</v>
      </c>
      <c r="H5" s="78">
        <v>0</v>
      </c>
    </row>
    <row r="6" spans="1:8">
      <c r="A6" s="86" t="s">
        <v>12</v>
      </c>
      <c r="B6" s="78">
        <f t="shared" ref="B6:B55" si="1">SUM(C6:E6)</f>
        <v>0</v>
      </c>
      <c r="C6" s="78">
        <v>0</v>
      </c>
      <c r="D6" s="78">
        <v>0</v>
      </c>
      <c r="E6" s="87">
        <v>0</v>
      </c>
      <c r="F6" s="58">
        <f t="shared" ref="F6:F55" si="2">G6+H6</f>
        <v>0</v>
      </c>
      <c r="G6" s="78">
        <v>0</v>
      </c>
      <c r="H6" s="78">
        <v>0</v>
      </c>
    </row>
    <row r="7" spans="1:8">
      <c r="A7" s="86" t="s">
        <v>13</v>
      </c>
      <c r="B7" s="78">
        <f t="shared" si="1"/>
        <v>0</v>
      </c>
      <c r="C7" s="78">
        <v>0</v>
      </c>
      <c r="D7" s="78">
        <v>0</v>
      </c>
      <c r="E7" s="87">
        <v>0</v>
      </c>
      <c r="F7" s="58">
        <f t="shared" si="2"/>
        <v>0</v>
      </c>
      <c r="G7" s="78">
        <v>0</v>
      </c>
      <c r="H7" s="78">
        <v>0</v>
      </c>
    </row>
    <row r="8" spans="1:8">
      <c r="A8" s="86" t="s">
        <v>14</v>
      </c>
      <c r="B8" s="78">
        <f t="shared" si="1"/>
        <v>4242876</v>
      </c>
      <c r="C8" s="78">
        <v>0</v>
      </c>
      <c r="D8" s="78">
        <v>4184504</v>
      </c>
      <c r="E8" s="87">
        <v>58372</v>
      </c>
      <c r="F8" s="58">
        <f t="shared" si="2"/>
        <v>530058</v>
      </c>
      <c r="G8" s="78">
        <v>530058</v>
      </c>
      <c r="H8" s="78">
        <v>0</v>
      </c>
    </row>
    <row r="9" spans="1:8">
      <c r="A9" s="86" t="s">
        <v>15</v>
      </c>
      <c r="B9" s="78">
        <f t="shared" si="1"/>
        <v>0</v>
      </c>
      <c r="C9" s="78">
        <v>0</v>
      </c>
      <c r="D9" s="78">
        <v>0</v>
      </c>
      <c r="E9" s="87">
        <v>0</v>
      </c>
      <c r="F9" s="58">
        <f t="shared" si="2"/>
        <v>0</v>
      </c>
      <c r="G9" s="78">
        <v>0</v>
      </c>
      <c r="H9" s="78">
        <v>0</v>
      </c>
    </row>
    <row r="10" spans="1:8">
      <c r="A10" s="86" t="s">
        <v>16</v>
      </c>
      <c r="B10" s="78">
        <f t="shared" si="1"/>
        <v>0</v>
      </c>
      <c r="C10" s="78">
        <v>0</v>
      </c>
      <c r="D10" s="78">
        <v>0</v>
      </c>
      <c r="E10" s="87">
        <v>0</v>
      </c>
      <c r="F10" s="58">
        <f t="shared" si="2"/>
        <v>0</v>
      </c>
      <c r="G10" s="78">
        <v>0</v>
      </c>
      <c r="H10" s="78">
        <v>0</v>
      </c>
    </row>
    <row r="11" spans="1:8">
      <c r="A11" s="86" t="s">
        <v>17</v>
      </c>
      <c r="B11" s="78">
        <f t="shared" si="1"/>
        <v>0</v>
      </c>
      <c r="C11" s="78">
        <v>0</v>
      </c>
      <c r="D11" s="78">
        <v>0</v>
      </c>
      <c r="E11" s="87">
        <v>0</v>
      </c>
      <c r="F11" s="58">
        <f t="shared" si="2"/>
        <v>0</v>
      </c>
      <c r="G11" s="78">
        <v>0</v>
      </c>
      <c r="H11" s="78">
        <v>0</v>
      </c>
    </row>
    <row r="12" spans="1:8">
      <c r="A12" s="86" t="s">
        <v>18</v>
      </c>
      <c r="B12" s="78">
        <f t="shared" si="1"/>
        <v>0</v>
      </c>
      <c r="C12" s="78">
        <v>0</v>
      </c>
      <c r="D12" s="78">
        <v>0</v>
      </c>
      <c r="E12" s="87">
        <v>0</v>
      </c>
      <c r="F12" s="58">
        <f t="shared" si="2"/>
        <v>0</v>
      </c>
      <c r="G12" s="78">
        <v>0</v>
      </c>
      <c r="H12" s="78">
        <v>0</v>
      </c>
    </row>
    <row r="13" spans="1:8">
      <c r="A13" s="86" t="s">
        <v>19</v>
      </c>
      <c r="B13" s="78">
        <f t="shared" si="1"/>
        <v>0</v>
      </c>
      <c r="C13" s="78">
        <v>0</v>
      </c>
      <c r="D13" s="78">
        <v>0</v>
      </c>
      <c r="E13" s="87">
        <v>0</v>
      </c>
      <c r="F13" s="58">
        <f t="shared" si="2"/>
        <v>0</v>
      </c>
      <c r="G13" s="78">
        <v>0</v>
      </c>
      <c r="H13" s="78">
        <v>0</v>
      </c>
    </row>
    <row r="14" spans="1:8">
      <c r="A14" s="86" t="s">
        <v>20</v>
      </c>
      <c r="B14" s="78">
        <f t="shared" si="1"/>
        <v>0</v>
      </c>
      <c r="C14" s="78">
        <v>0</v>
      </c>
      <c r="D14" s="78">
        <v>0</v>
      </c>
      <c r="E14" s="87">
        <v>0</v>
      </c>
      <c r="F14" s="58">
        <f t="shared" si="2"/>
        <v>0</v>
      </c>
      <c r="G14" s="78">
        <v>0</v>
      </c>
      <c r="H14" s="78">
        <v>0</v>
      </c>
    </row>
    <row r="15" spans="1:8">
      <c r="A15" s="86" t="s">
        <v>21</v>
      </c>
      <c r="B15" s="78">
        <f t="shared" si="1"/>
        <v>0</v>
      </c>
      <c r="C15" s="78">
        <v>0</v>
      </c>
      <c r="D15" s="78">
        <v>0</v>
      </c>
      <c r="E15" s="87">
        <v>0</v>
      </c>
      <c r="F15" s="58">
        <f t="shared" si="2"/>
        <v>0</v>
      </c>
      <c r="G15" s="78">
        <v>0</v>
      </c>
      <c r="H15" s="78">
        <v>0</v>
      </c>
    </row>
    <row r="16" spans="1:8">
      <c r="A16" s="86" t="s">
        <v>22</v>
      </c>
      <c r="B16" s="78">
        <f t="shared" si="1"/>
        <v>0</v>
      </c>
      <c r="C16" s="78">
        <v>0</v>
      </c>
      <c r="D16" s="78">
        <v>0</v>
      </c>
      <c r="E16" s="87">
        <v>0</v>
      </c>
      <c r="F16" s="58">
        <f t="shared" si="2"/>
        <v>0</v>
      </c>
      <c r="G16" s="78">
        <v>0</v>
      </c>
      <c r="H16" s="78">
        <v>0</v>
      </c>
    </row>
    <row r="17" spans="1:8">
      <c r="A17" s="86" t="s">
        <v>23</v>
      </c>
      <c r="B17" s="78">
        <f t="shared" si="1"/>
        <v>0</v>
      </c>
      <c r="C17" s="78">
        <v>0</v>
      </c>
      <c r="D17" s="78">
        <v>0</v>
      </c>
      <c r="E17" s="87">
        <v>0</v>
      </c>
      <c r="F17" s="58">
        <f t="shared" si="2"/>
        <v>0</v>
      </c>
      <c r="G17" s="78">
        <v>0</v>
      </c>
      <c r="H17" s="78">
        <v>0</v>
      </c>
    </row>
    <row r="18" spans="1:8">
      <c r="A18" s="86" t="s">
        <v>24</v>
      </c>
      <c r="B18" s="78">
        <f t="shared" si="1"/>
        <v>0</v>
      </c>
      <c r="C18" s="78">
        <v>0</v>
      </c>
      <c r="D18" s="78">
        <v>0</v>
      </c>
      <c r="E18" s="87">
        <v>0</v>
      </c>
      <c r="F18" s="58">
        <f t="shared" si="2"/>
        <v>0</v>
      </c>
      <c r="G18" s="78">
        <v>0</v>
      </c>
      <c r="H18" s="78">
        <v>0</v>
      </c>
    </row>
    <row r="19" spans="1:8">
      <c r="A19" s="86" t="s">
        <v>25</v>
      </c>
      <c r="B19" s="78">
        <f t="shared" si="1"/>
        <v>0</v>
      </c>
      <c r="C19" s="78">
        <v>0</v>
      </c>
      <c r="D19" s="78">
        <v>0</v>
      </c>
      <c r="E19" s="87">
        <v>0</v>
      </c>
      <c r="F19" s="58">
        <f t="shared" si="2"/>
        <v>0</v>
      </c>
      <c r="G19" s="78">
        <v>0</v>
      </c>
      <c r="H19" s="78">
        <v>0</v>
      </c>
    </row>
    <row r="20" spans="1:8">
      <c r="A20" s="86" t="s">
        <v>26</v>
      </c>
      <c r="B20" s="78">
        <f t="shared" si="1"/>
        <v>0</v>
      </c>
      <c r="C20" s="78">
        <v>0</v>
      </c>
      <c r="D20" s="78">
        <v>0</v>
      </c>
      <c r="E20" s="87">
        <v>0</v>
      </c>
      <c r="F20" s="58">
        <f t="shared" si="2"/>
        <v>0</v>
      </c>
      <c r="G20" s="78">
        <v>0</v>
      </c>
      <c r="H20" s="78">
        <v>0</v>
      </c>
    </row>
    <row r="21" spans="1:8">
      <c r="A21" s="86" t="s">
        <v>27</v>
      </c>
      <c r="B21" s="78">
        <f t="shared" si="1"/>
        <v>0</v>
      </c>
      <c r="C21" s="78">
        <v>0</v>
      </c>
      <c r="D21" s="78">
        <v>0</v>
      </c>
      <c r="E21" s="87">
        <v>0</v>
      </c>
      <c r="F21" s="58">
        <f t="shared" si="2"/>
        <v>0</v>
      </c>
      <c r="G21" s="78">
        <v>0</v>
      </c>
      <c r="H21" s="78">
        <v>0</v>
      </c>
    </row>
    <row r="22" spans="1:8">
      <c r="A22" s="86" t="s">
        <v>28</v>
      </c>
      <c r="B22" s="78">
        <f t="shared" si="1"/>
        <v>0</v>
      </c>
      <c r="C22" s="78">
        <v>0</v>
      </c>
      <c r="D22" s="78">
        <v>0</v>
      </c>
      <c r="E22" s="87">
        <v>0</v>
      </c>
      <c r="F22" s="58">
        <f t="shared" si="2"/>
        <v>0</v>
      </c>
      <c r="G22" s="78">
        <v>0</v>
      </c>
      <c r="H22" s="78">
        <v>0</v>
      </c>
    </row>
    <row r="23" spans="1:8">
      <c r="A23" s="86" t="s">
        <v>29</v>
      </c>
      <c r="B23" s="78">
        <f t="shared" si="1"/>
        <v>0</v>
      </c>
      <c r="C23" s="78">
        <v>0</v>
      </c>
      <c r="D23" s="78">
        <v>0</v>
      </c>
      <c r="E23" s="87">
        <v>0</v>
      </c>
      <c r="F23" s="58">
        <f t="shared" si="2"/>
        <v>0</v>
      </c>
      <c r="G23" s="78">
        <v>0</v>
      </c>
      <c r="H23" s="78">
        <v>0</v>
      </c>
    </row>
    <row r="24" spans="1:8">
      <c r="A24" s="86" t="s">
        <v>30</v>
      </c>
      <c r="B24" s="78">
        <f t="shared" si="1"/>
        <v>0</v>
      </c>
      <c r="C24" s="78">
        <v>0</v>
      </c>
      <c r="D24" s="78">
        <v>0</v>
      </c>
      <c r="E24" s="87">
        <v>0</v>
      </c>
      <c r="F24" s="58">
        <f t="shared" si="2"/>
        <v>0</v>
      </c>
      <c r="G24" s="78">
        <v>0</v>
      </c>
      <c r="H24" s="78">
        <v>0</v>
      </c>
    </row>
    <row r="25" spans="1:8">
      <c r="A25" s="86" t="s">
        <v>31</v>
      </c>
      <c r="B25" s="78">
        <f t="shared" si="1"/>
        <v>0</v>
      </c>
      <c r="C25" s="78">
        <v>0</v>
      </c>
      <c r="D25" s="78">
        <v>0</v>
      </c>
      <c r="E25" s="87">
        <v>0</v>
      </c>
      <c r="F25" s="58">
        <f t="shared" si="2"/>
        <v>0</v>
      </c>
      <c r="G25" s="78">
        <v>0</v>
      </c>
      <c r="H25" s="78">
        <v>0</v>
      </c>
    </row>
    <row r="26" spans="1:8">
      <c r="A26" s="86" t="s">
        <v>32</v>
      </c>
      <c r="B26" s="78">
        <f t="shared" si="1"/>
        <v>0</v>
      </c>
      <c r="C26" s="78">
        <v>0</v>
      </c>
      <c r="D26" s="78">
        <v>0</v>
      </c>
      <c r="E26" s="87">
        <v>0</v>
      </c>
      <c r="F26" s="58">
        <f t="shared" si="2"/>
        <v>0</v>
      </c>
      <c r="G26" s="78">
        <v>0</v>
      </c>
      <c r="H26" s="78">
        <v>0</v>
      </c>
    </row>
    <row r="27" spans="1:8">
      <c r="A27" s="86" t="s">
        <v>33</v>
      </c>
      <c r="B27" s="78">
        <f t="shared" si="1"/>
        <v>0</v>
      </c>
      <c r="C27" s="78">
        <v>0</v>
      </c>
      <c r="D27" s="78">
        <v>0</v>
      </c>
      <c r="E27" s="87">
        <v>0</v>
      </c>
      <c r="F27" s="58">
        <f t="shared" si="2"/>
        <v>0</v>
      </c>
      <c r="G27" s="78">
        <v>0</v>
      </c>
      <c r="H27" s="78">
        <v>0</v>
      </c>
    </row>
    <row r="28" spans="1:8">
      <c r="A28" s="86" t="s">
        <v>34</v>
      </c>
      <c r="B28" s="78">
        <f t="shared" si="1"/>
        <v>0</v>
      </c>
      <c r="C28" s="78">
        <v>0</v>
      </c>
      <c r="D28" s="78">
        <v>0</v>
      </c>
      <c r="E28" s="87">
        <v>0</v>
      </c>
      <c r="F28" s="58">
        <f t="shared" si="2"/>
        <v>0</v>
      </c>
      <c r="G28" s="78">
        <v>0</v>
      </c>
      <c r="H28" s="78">
        <v>0</v>
      </c>
    </row>
    <row r="29" spans="1:8">
      <c r="A29" s="86" t="s">
        <v>35</v>
      </c>
      <c r="B29" s="78">
        <f t="shared" si="1"/>
        <v>0</v>
      </c>
      <c r="C29" s="78">
        <v>0</v>
      </c>
      <c r="D29" s="78">
        <v>0</v>
      </c>
      <c r="E29" s="87">
        <v>0</v>
      </c>
      <c r="F29" s="58">
        <f t="shared" si="2"/>
        <v>0</v>
      </c>
      <c r="G29" s="78">
        <v>0</v>
      </c>
      <c r="H29" s="78">
        <v>0</v>
      </c>
    </row>
    <row r="30" spans="1:8">
      <c r="A30" s="86" t="s">
        <v>36</v>
      </c>
      <c r="B30" s="78">
        <f t="shared" si="1"/>
        <v>0</v>
      </c>
      <c r="C30" s="78">
        <v>0</v>
      </c>
      <c r="D30" s="78">
        <v>0</v>
      </c>
      <c r="E30" s="87">
        <v>0</v>
      </c>
      <c r="F30" s="58">
        <f t="shared" si="2"/>
        <v>0</v>
      </c>
      <c r="G30" s="78">
        <v>0</v>
      </c>
      <c r="H30" s="78">
        <v>0</v>
      </c>
    </row>
    <row r="31" spans="1:8">
      <c r="A31" s="86" t="s">
        <v>37</v>
      </c>
      <c r="B31" s="78">
        <f t="shared" si="1"/>
        <v>0</v>
      </c>
      <c r="C31" s="78">
        <v>0</v>
      </c>
      <c r="D31" s="78">
        <v>0</v>
      </c>
      <c r="E31" s="87">
        <v>0</v>
      </c>
      <c r="F31" s="58">
        <f t="shared" si="2"/>
        <v>0</v>
      </c>
      <c r="G31" s="78">
        <v>0</v>
      </c>
      <c r="H31" s="78">
        <v>0</v>
      </c>
    </row>
    <row r="32" spans="1:8">
      <c r="A32" s="86" t="s">
        <v>38</v>
      </c>
      <c r="B32" s="78">
        <f t="shared" si="1"/>
        <v>0</v>
      </c>
      <c r="C32" s="78">
        <v>0</v>
      </c>
      <c r="D32" s="78">
        <v>0</v>
      </c>
      <c r="E32" s="87">
        <v>0</v>
      </c>
      <c r="F32" s="58">
        <f t="shared" si="2"/>
        <v>0</v>
      </c>
      <c r="G32" s="78">
        <v>0</v>
      </c>
      <c r="H32" s="78">
        <v>0</v>
      </c>
    </row>
    <row r="33" spans="1:8">
      <c r="A33" s="86" t="s">
        <v>39</v>
      </c>
      <c r="B33" s="78">
        <f t="shared" si="1"/>
        <v>0</v>
      </c>
      <c r="C33" s="78">
        <v>0</v>
      </c>
      <c r="D33" s="78">
        <v>0</v>
      </c>
      <c r="E33" s="87">
        <v>0</v>
      </c>
      <c r="F33" s="58">
        <f t="shared" si="2"/>
        <v>0</v>
      </c>
      <c r="G33" s="78">
        <v>0</v>
      </c>
      <c r="H33" s="78">
        <v>0</v>
      </c>
    </row>
    <row r="34" spans="1:8">
      <c r="A34" s="86" t="s">
        <v>40</v>
      </c>
      <c r="B34" s="78">
        <f t="shared" si="1"/>
        <v>0</v>
      </c>
      <c r="C34" s="78">
        <v>0</v>
      </c>
      <c r="D34" s="78">
        <v>0</v>
      </c>
      <c r="E34" s="87">
        <v>0</v>
      </c>
      <c r="F34" s="58">
        <f t="shared" si="2"/>
        <v>0</v>
      </c>
      <c r="G34" s="78">
        <v>0</v>
      </c>
      <c r="H34" s="78">
        <v>0</v>
      </c>
    </row>
    <row r="35" spans="1:8">
      <c r="A35" s="86" t="s">
        <v>41</v>
      </c>
      <c r="B35" s="78">
        <f t="shared" si="1"/>
        <v>0</v>
      </c>
      <c r="C35" s="78">
        <v>0</v>
      </c>
      <c r="D35" s="78">
        <v>0</v>
      </c>
      <c r="E35" s="87">
        <v>0</v>
      </c>
      <c r="F35" s="58">
        <f t="shared" si="2"/>
        <v>0</v>
      </c>
      <c r="G35" s="78">
        <v>0</v>
      </c>
      <c r="H35" s="78">
        <v>0</v>
      </c>
    </row>
    <row r="36" spans="1:8">
      <c r="A36" s="86" t="s">
        <v>42</v>
      </c>
      <c r="B36" s="78">
        <f t="shared" si="1"/>
        <v>0</v>
      </c>
      <c r="C36" s="78">
        <v>0</v>
      </c>
      <c r="D36" s="78">
        <v>0</v>
      </c>
      <c r="E36" s="87">
        <v>0</v>
      </c>
      <c r="F36" s="58">
        <f t="shared" si="2"/>
        <v>0</v>
      </c>
      <c r="G36" s="78">
        <v>0</v>
      </c>
      <c r="H36" s="78">
        <v>0</v>
      </c>
    </row>
    <row r="37" spans="1:8">
      <c r="A37" s="86" t="s">
        <v>43</v>
      </c>
      <c r="B37" s="78">
        <f t="shared" si="1"/>
        <v>0</v>
      </c>
      <c r="C37" s="78">
        <v>0</v>
      </c>
      <c r="D37" s="78">
        <v>0</v>
      </c>
      <c r="E37" s="87">
        <v>0</v>
      </c>
      <c r="F37" s="58">
        <f t="shared" si="2"/>
        <v>0</v>
      </c>
      <c r="G37" s="78">
        <v>0</v>
      </c>
      <c r="H37" s="78">
        <v>0</v>
      </c>
    </row>
    <row r="38" spans="1:8">
      <c r="A38" s="86" t="s">
        <v>44</v>
      </c>
      <c r="B38" s="78">
        <f t="shared" si="1"/>
        <v>0</v>
      </c>
      <c r="C38" s="78">
        <v>0</v>
      </c>
      <c r="D38" s="78">
        <v>0</v>
      </c>
      <c r="E38" s="87">
        <v>0</v>
      </c>
      <c r="F38" s="58">
        <f t="shared" si="2"/>
        <v>0</v>
      </c>
      <c r="G38" s="78">
        <v>0</v>
      </c>
      <c r="H38" s="78">
        <v>0</v>
      </c>
    </row>
    <row r="39" spans="1:8">
      <c r="A39" s="86" t="s">
        <v>45</v>
      </c>
      <c r="B39" s="78">
        <f t="shared" si="1"/>
        <v>0</v>
      </c>
      <c r="C39" s="78">
        <v>0</v>
      </c>
      <c r="D39" s="78">
        <v>0</v>
      </c>
      <c r="E39" s="87">
        <v>0</v>
      </c>
      <c r="F39" s="58">
        <f t="shared" si="2"/>
        <v>0</v>
      </c>
      <c r="G39" s="78">
        <v>0</v>
      </c>
      <c r="H39" s="78">
        <v>0</v>
      </c>
    </row>
    <row r="40" spans="1:8">
      <c r="A40" s="86" t="s">
        <v>46</v>
      </c>
      <c r="B40" s="78">
        <f t="shared" si="1"/>
        <v>0</v>
      </c>
      <c r="C40" s="78">
        <v>0</v>
      </c>
      <c r="D40" s="78">
        <v>0</v>
      </c>
      <c r="E40" s="87">
        <v>0</v>
      </c>
      <c r="F40" s="58">
        <f t="shared" si="2"/>
        <v>0</v>
      </c>
      <c r="G40" s="78">
        <v>0</v>
      </c>
      <c r="H40" s="78">
        <v>0</v>
      </c>
    </row>
    <row r="41" spans="1:8">
      <c r="A41" s="86" t="s">
        <v>47</v>
      </c>
      <c r="B41" s="78">
        <f t="shared" si="1"/>
        <v>0</v>
      </c>
      <c r="C41" s="78">
        <v>0</v>
      </c>
      <c r="D41" s="78">
        <v>0</v>
      </c>
      <c r="E41" s="87">
        <v>0</v>
      </c>
      <c r="F41" s="58">
        <f t="shared" si="2"/>
        <v>0</v>
      </c>
      <c r="G41" s="78">
        <v>0</v>
      </c>
      <c r="H41" s="78">
        <v>0</v>
      </c>
    </row>
    <row r="42" spans="1:8">
      <c r="A42" s="86" t="s">
        <v>48</v>
      </c>
      <c r="B42" s="78">
        <f t="shared" si="1"/>
        <v>0</v>
      </c>
      <c r="C42" s="78">
        <v>0</v>
      </c>
      <c r="D42" s="78">
        <v>0</v>
      </c>
      <c r="E42" s="87">
        <v>0</v>
      </c>
      <c r="F42" s="58">
        <f t="shared" si="2"/>
        <v>0</v>
      </c>
      <c r="G42" s="78">
        <v>0</v>
      </c>
      <c r="H42" s="78">
        <v>0</v>
      </c>
    </row>
    <row r="43" spans="1:8">
      <c r="A43" s="86" t="s">
        <v>49</v>
      </c>
      <c r="B43" s="78">
        <f t="shared" si="1"/>
        <v>0</v>
      </c>
      <c r="C43" s="78">
        <v>0</v>
      </c>
      <c r="D43" s="78">
        <v>0</v>
      </c>
      <c r="E43" s="87">
        <v>0</v>
      </c>
      <c r="F43" s="58">
        <f t="shared" si="2"/>
        <v>0</v>
      </c>
      <c r="G43" s="78">
        <v>0</v>
      </c>
      <c r="H43" s="78">
        <v>0</v>
      </c>
    </row>
    <row r="44" spans="1:8">
      <c r="A44" s="86" t="s">
        <v>50</v>
      </c>
      <c r="B44" s="78">
        <f t="shared" si="1"/>
        <v>0</v>
      </c>
      <c r="C44" s="78">
        <v>0</v>
      </c>
      <c r="D44" s="78">
        <v>0</v>
      </c>
      <c r="E44" s="87">
        <v>0</v>
      </c>
      <c r="F44" s="58">
        <f t="shared" si="2"/>
        <v>0</v>
      </c>
      <c r="G44" s="78">
        <v>0</v>
      </c>
      <c r="H44" s="78">
        <v>0</v>
      </c>
    </row>
    <row r="45" spans="1:8">
      <c r="A45" s="86" t="s">
        <v>51</v>
      </c>
      <c r="B45" s="78">
        <f t="shared" si="1"/>
        <v>0</v>
      </c>
      <c r="C45" s="78">
        <v>0</v>
      </c>
      <c r="D45" s="78">
        <v>0</v>
      </c>
      <c r="E45" s="87">
        <v>0</v>
      </c>
      <c r="F45" s="58">
        <f t="shared" si="2"/>
        <v>0</v>
      </c>
      <c r="G45" s="78">
        <v>0</v>
      </c>
      <c r="H45" s="78">
        <v>0</v>
      </c>
    </row>
    <row r="46" spans="1:8">
      <c r="A46" s="86" t="s">
        <v>52</v>
      </c>
      <c r="B46" s="78">
        <f t="shared" si="1"/>
        <v>0</v>
      </c>
      <c r="C46" s="78">
        <v>0</v>
      </c>
      <c r="D46" s="78">
        <v>0</v>
      </c>
      <c r="E46" s="87">
        <v>0</v>
      </c>
      <c r="F46" s="58">
        <f t="shared" si="2"/>
        <v>0</v>
      </c>
      <c r="G46" s="78">
        <v>0</v>
      </c>
      <c r="H46" s="78">
        <v>0</v>
      </c>
    </row>
    <row r="47" spans="1:8">
      <c r="A47" s="86" t="s">
        <v>53</v>
      </c>
      <c r="B47" s="78">
        <f t="shared" si="1"/>
        <v>0</v>
      </c>
      <c r="C47" s="78">
        <v>0</v>
      </c>
      <c r="D47" s="78">
        <v>0</v>
      </c>
      <c r="E47" s="87">
        <v>0</v>
      </c>
      <c r="F47" s="58">
        <f t="shared" si="2"/>
        <v>0</v>
      </c>
      <c r="G47" s="78">
        <v>0</v>
      </c>
      <c r="H47" s="78">
        <v>0</v>
      </c>
    </row>
    <row r="48" spans="1:8">
      <c r="A48" s="86" t="s">
        <v>54</v>
      </c>
      <c r="B48" s="78">
        <f t="shared" si="1"/>
        <v>16998438</v>
      </c>
      <c r="C48" s="78">
        <v>0</v>
      </c>
      <c r="D48" s="78">
        <v>0</v>
      </c>
      <c r="E48" s="87">
        <v>16998438</v>
      </c>
      <c r="F48" s="58">
        <f t="shared" si="2"/>
        <v>0</v>
      </c>
      <c r="G48" s="78">
        <v>0</v>
      </c>
      <c r="H48" s="78">
        <v>0</v>
      </c>
    </row>
    <row r="49" spans="1:8">
      <c r="A49" s="86" t="s">
        <v>55</v>
      </c>
      <c r="B49" s="78">
        <f t="shared" si="1"/>
        <v>0</v>
      </c>
      <c r="C49" s="78">
        <v>0</v>
      </c>
      <c r="D49" s="78">
        <v>0</v>
      </c>
      <c r="E49" s="87">
        <v>0</v>
      </c>
      <c r="F49" s="58">
        <f t="shared" si="2"/>
        <v>0</v>
      </c>
      <c r="G49" s="78">
        <v>0</v>
      </c>
      <c r="H49" s="78">
        <v>0</v>
      </c>
    </row>
    <row r="50" spans="1:8">
      <c r="A50" s="86" t="s">
        <v>56</v>
      </c>
      <c r="B50" s="78">
        <f t="shared" si="1"/>
        <v>0</v>
      </c>
      <c r="C50" s="78">
        <v>0</v>
      </c>
      <c r="D50" s="78">
        <v>0</v>
      </c>
      <c r="E50" s="87">
        <v>0</v>
      </c>
      <c r="F50" s="58">
        <f t="shared" si="2"/>
        <v>0</v>
      </c>
      <c r="G50" s="78">
        <v>0</v>
      </c>
      <c r="H50" s="78">
        <v>0</v>
      </c>
    </row>
    <row r="51" spans="1:8">
      <c r="A51" s="86" t="s">
        <v>57</v>
      </c>
      <c r="B51" s="78">
        <f t="shared" si="1"/>
        <v>0</v>
      </c>
      <c r="C51" s="78">
        <v>0</v>
      </c>
      <c r="D51" s="78">
        <v>0</v>
      </c>
      <c r="E51" s="87">
        <v>0</v>
      </c>
      <c r="F51" s="58">
        <f t="shared" si="2"/>
        <v>0</v>
      </c>
      <c r="G51" s="78">
        <v>0</v>
      </c>
      <c r="H51" s="78">
        <v>0</v>
      </c>
    </row>
    <row r="52" spans="1:8">
      <c r="A52" s="86" t="s">
        <v>58</v>
      </c>
      <c r="B52" s="78">
        <f t="shared" si="1"/>
        <v>0</v>
      </c>
      <c r="C52" s="78">
        <v>0</v>
      </c>
      <c r="D52" s="78">
        <v>0</v>
      </c>
      <c r="E52" s="87">
        <v>0</v>
      </c>
      <c r="F52" s="58">
        <f t="shared" si="2"/>
        <v>0</v>
      </c>
      <c r="G52" s="78">
        <v>0</v>
      </c>
      <c r="H52" s="78">
        <v>0</v>
      </c>
    </row>
    <row r="53" spans="1:8">
      <c r="A53" s="86" t="s">
        <v>59</v>
      </c>
      <c r="B53" s="78">
        <f t="shared" si="1"/>
        <v>0</v>
      </c>
      <c r="C53" s="78">
        <v>0</v>
      </c>
      <c r="D53" s="78">
        <v>0</v>
      </c>
      <c r="E53" s="87">
        <v>0</v>
      </c>
      <c r="F53" s="58">
        <f t="shared" si="2"/>
        <v>0</v>
      </c>
      <c r="G53" s="78">
        <v>0</v>
      </c>
      <c r="H53" s="78">
        <v>0</v>
      </c>
    </row>
    <row r="54" spans="1:8">
      <c r="A54" s="86" t="s">
        <v>60</v>
      </c>
      <c r="B54" s="78">
        <f t="shared" si="1"/>
        <v>0</v>
      </c>
      <c r="C54" s="78">
        <v>0</v>
      </c>
      <c r="D54" s="78">
        <v>0</v>
      </c>
      <c r="E54" s="87">
        <v>0</v>
      </c>
      <c r="F54" s="58">
        <f t="shared" si="2"/>
        <v>0</v>
      </c>
      <c r="G54" s="78">
        <v>0</v>
      </c>
      <c r="H54" s="78">
        <v>0</v>
      </c>
    </row>
    <row r="55" spans="1:8">
      <c r="A55" s="86" t="s">
        <v>61</v>
      </c>
      <c r="B55" s="78">
        <f t="shared" si="1"/>
        <v>0</v>
      </c>
      <c r="C55" s="78">
        <v>0</v>
      </c>
      <c r="D55" s="78">
        <v>0</v>
      </c>
      <c r="E55" s="87">
        <v>0</v>
      </c>
      <c r="F55" s="58">
        <f t="shared" si="2"/>
        <v>0</v>
      </c>
      <c r="G55" s="78">
        <v>0</v>
      </c>
      <c r="H55" s="78">
        <v>0</v>
      </c>
    </row>
  </sheetData>
  <mergeCells count="4">
    <mergeCell ref="A1:H1"/>
    <mergeCell ref="A2:A3"/>
    <mergeCell ref="B2:E2"/>
    <mergeCell ref="F2:H2"/>
  </mergeCells>
  <pageMargins left="0.7" right="0.7" top="0.75" bottom="0.75" header="0.3" footer="0.3"/>
  <pageSetup scale="8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104</vt:i4>
      </vt:variant>
      <vt:variant>
        <vt:lpstr>Named Ranges</vt:lpstr>
      </vt:variant>
      <vt:variant>
        <vt:i4>1</vt:i4>
      </vt:variant>
    </vt:vector>
  </HeadingPairs>
  <TitlesOfParts>
    <vt:vector size="105" baseType="lpstr">
      <vt:lpstr>Table of Contents</vt:lpstr>
      <vt:lpstr>A-Overview Tables</vt:lpstr>
      <vt:lpstr>Fed &amp; State by Category</vt:lpstr>
      <vt:lpstr>FY11-12 Comparison, Categories</vt:lpstr>
      <vt:lpstr>FY11-12 Comparison, Activities</vt:lpstr>
      <vt:lpstr>FY11-12 MOE Comparison</vt:lpstr>
      <vt:lpstr>FY 12 Federal TANF Funds</vt:lpstr>
      <vt:lpstr>Summary Federal Funds</vt:lpstr>
      <vt:lpstr>B-Total Expenditures</vt:lpstr>
      <vt:lpstr>Total Fed &amp; State Expenditures</vt:lpstr>
      <vt:lpstr>Fed &amp; State Assistance</vt:lpstr>
      <vt:lpstr>Fed &amp; State Non-Assistance</vt:lpstr>
      <vt:lpstr>Fed &amp; State Non-A Subcategories</vt:lpstr>
      <vt:lpstr>C-Expenditures by Fed &amp; State-</vt:lpstr>
      <vt:lpstr>Federal TANF Expenditures</vt:lpstr>
      <vt:lpstr>Total Federal Expenditures</vt:lpstr>
      <vt:lpstr>Federal Assistance</vt:lpstr>
      <vt:lpstr>Federal Non-Assistance</vt:lpstr>
      <vt:lpstr>Federal Non-A Subcategories</vt:lpstr>
      <vt:lpstr>State MOE Expenditures</vt:lpstr>
      <vt:lpstr>Total State Expenditure Summary</vt:lpstr>
      <vt:lpstr>State Assistance</vt:lpstr>
      <vt:lpstr>State Non-Assistance</vt:lpstr>
      <vt:lpstr>State Non-A Subcategories</vt:lpstr>
      <vt:lpstr>Analysis MOE Spending Levels</vt:lpstr>
      <vt:lpstr>D-State Tables</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E-Expenditures, Funding Stream</vt:lpstr>
      <vt:lpstr>Fed &amp; State Funding Streams </vt:lpstr>
      <vt:lpstr>SFAG</vt:lpstr>
      <vt:lpstr>SFAG Summary</vt:lpstr>
      <vt:lpstr>SFAG Assistance</vt:lpstr>
      <vt:lpstr>SFAG Non-Assistance</vt:lpstr>
      <vt:lpstr>SFAG Non-A Subcategories</vt:lpstr>
      <vt:lpstr>MOE in TANF</vt:lpstr>
      <vt:lpstr>MOE in TANF Summary</vt:lpstr>
      <vt:lpstr>MOE in TANF Assistance</vt:lpstr>
      <vt:lpstr>MOE in TANF Non-Assistance</vt:lpstr>
      <vt:lpstr>MOE in TANF Non-A Subcategories</vt:lpstr>
      <vt:lpstr>MOE in SSP-</vt:lpstr>
      <vt:lpstr>MOE SSP Summary</vt:lpstr>
      <vt:lpstr>MOE SSP Assistance</vt:lpstr>
      <vt:lpstr>MOE SSP Non-Assistance</vt:lpstr>
      <vt:lpstr>MOE SSP Non-A Subcategories</vt:lpstr>
      <vt:lpstr>Contingency Funds</vt:lpstr>
      <vt:lpstr>Contingency Summary</vt:lpstr>
      <vt:lpstr>Contingency Assistance</vt:lpstr>
      <vt:lpstr>Contingency Non-Assistance</vt:lpstr>
      <vt:lpstr>Contingency Non-A Subcategories</vt:lpstr>
      <vt:lpstr>ECF (ARRA)</vt:lpstr>
      <vt:lpstr>ECF Summary</vt:lpstr>
      <vt:lpstr>ECF Assistance</vt:lpstr>
      <vt:lpstr>ECF-Non-Assistance</vt:lpstr>
      <vt:lpstr>ECF Non-A Subcategories</vt:lpstr>
      <vt:lpstr>'Table of Contents'!Print_Area</vt:lpstr>
    </vt:vector>
  </TitlesOfParts>
  <Company>DHHS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OFA/ACF</cp:lastModifiedBy>
  <cp:lastPrinted>2013-07-29T13:14:11Z</cp:lastPrinted>
  <dcterms:created xsi:type="dcterms:W3CDTF">2011-10-26T18:32:16Z</dcterms:created>
  <dcterms:modified xsi:type="dcterms:W3CDTF">2013-07-30T13:48:00Z</dcterms:modified>
</cp:coreProperties>
</file>