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0" yWindow="180" windowWidth="15480" windowHeight="10920" tabRatio="809"/>
  </bookViews>
  <sheets>
    <sheet name="Table of Contents" sheetId="253" r:id="rId1"/>
    <sheet name="A-Overview Tables" sheetId="175" r:id="rId2"/>
    <sheet name="Fed &amp; State by Category" sheetId="174" r:id="rId3"/>
    <sheet name="FY12-13 Comparison, Categories" sheetId="176" r:id="rId4"/>
    <sheet name="FY12-13 Comparison, Activities" sheetId="177" r:id="rId5"/>
    <sheet name="FY12-13 MOE Comparison" sheetId="157" r:id="rId6"/>
    <sheet name="FY 13 Federal TANF Funds" sheetId="178" r:id="rId7"/>
    <sheet name="Summary Federal Funds" sheetId="179" r:id="rId8"/>
    <sheet name="B-Total Expenditures" sheetId="180" r:id="rId9"/>
    <sheet name="Total Fed &amp; State Expenditures" sheetId="182" r:id="rId10"/>
    <sheet name="Fed &amp; State Assistance" sheetId="183" r:id="rId11"/>
    <sheet name="Fed &amp; State Non-Assistance" sheetId="184" r:id="rId12"/>
    <sheet name="Fed &amp; State Non-A Subcategories" sheetId="185" r:id="rId13"/>
    <sheet name="C-Expenditures by Fed &amp; State-" sheetId="156" r:id="rId14"/>
    <sheet name="Federal TANF Expenditures" sheetId="170" r:id="rId15"/>
    <sheet name="Total Federal Expenditures" sheetId="171" r:id="rId16"/>
    <sheet name="Federal Assistance" sheetId="172" r:id="rId17"/>
    <sheet name="Federal Non-Assistance" sheetId="173" r:id="rId18"/>
    <sheet name="Federal Non-A Subcategories" sheetId="169" r:id="rId19"/>
    <sheet name="State MOE Expenditures" sheetId="155" r:id="rId20"/>
    <sheet name="Total State Expenditure Summary" sheetId="27" r:id="rId21"/>
    <sheet name="State Assistance" sheetId="33" r:id="rId22"/>
    <sheet name="State Non-Assistance" sheetId="34" r:id="rId23"/>
    <sheet name="State Non-A Subcategories" sheetId="35" r:id="rId24"/>
    <sheet name="Analysis MOE Spending Levels" sheetId="43" r:id="rId25"/>
    <sheet name="D-State Tables" sheetId="186" r:id="rId26"/>
    <sheet name="Alabama" sheetId="188" r:id="rId27"/>
    <sheet name="Alaska" sheetId="189" r:id="rId28"/>
    <sheet name="Arizona" sheetId="190" r:id="rId29"/>
    <sheet name="Arkansas" sheetId="191" r:id="rId30"/>
    <sheet name="California" sheetId="192" r:id="rId31"/>
    <sheet name="Colorado" sheetId="193" r:id="rId32"/>
    <sheet name="Connecticut" sheetId="194" r:id="rId33"/>
    <sheet name="Delaware" sheetId="195" r:id="rId34"/>
    <sheet name="DC" sheetId="196" r:id="rId35"/>
    <sheet name="Florida" sheetId="197" r:id="rId36"/>
    <sheet name="Georgia" sheetId="198" r:id="rId37"/>
    <sheet name="Hawaii" sheetId="199" r:id="rId38"/>
    <sheet name="Idaho" sheetId="200" r:id="rId39"/>
    <sheet name="Illinois" sheetId="201" r:id="rId40"/>
    <sheet name="Indiana" sheetId="202" r:id="rId41"/>
    <sheet name="Iowa" sheetId="203" r:id="rId42"/>
    <sheet name="Kansas" sheetId="204" r:id="rId43"/>
    <sheet name="Kentucky" sheetId="205" r:id="rId44"/>
    <sheet name="Louisiana" sheetId="215" r:id="rId45"/>
    <sheet name="Maine" sheetId="214" r:id="rId46"/>
    <sheet name="Maryland" sheetId="213" r:id="rId47"/>
    <sheet name="Massachusetts" sheetId="212" r:id="rId48"/>
    <sheet name="Michigan" sheetId="211" r:id="rId49"/>
    <sheet name="Minnesota" sheetId="210" r:id="rId50"/>
    <sheet name="Mississippi" sheetId="209" r:id="rId51"/>
    <sheet name="Missouri" sheetId="208" r:id="rId52"/>
    <sheet name="Montana" sheetId="207" r:id="rId53"/>
    <sheet name="Nebraska" sheetId="206" r:id="rId54"/>
    <sheet name="Nevada" sheetId="216" r:id="rId55"/>
    <sheet name="New Hampshire" sheetId="217" r:id="rId56"/>
    <sheet name="New Jersey" sheetId="218" r:id="rId57"/>
    <sheet name="New Mexico" sheetId="219" r:id="rId58"/>
    <sheet name="New York" sheetId="238" r:id="rId59"/>
    <sheet name="North Carolina" sheetId="220" r:id="rId60"/>
    <sheet name="North Dakota" sheetId="221" r:id="rId61"/>
    <sheet name="Ohio" sheetId="231" r:id="rId62"/>
    <sheet name="Oklahoma" sheetId="222" r:id="rId63"/>
    <sheet name="Oregon" sheetId="230" r:id="rId64"/>
    <sheet name="Pennsylvania" sheetId="229" r:id="rId65"/>
    <sheet name="Rhode Island" sheetId="228" r:id="rId66"/>
    <sheet name="South Carolina" sheetId="227" r:id="rId67"/>
    <sheet name="South Dakota" sheetId="226" r:id="rId68"/>
    <sheet name="Tennessee" sheetId="225" r:id="rId69"/>
    <sheet name="Texas" sheetId="224" r:id="rId70"/>
    <sheet name="Utah" sheetId="223" r:id="rId71"/>
    <sheet name="Vermont" sheetId="232" r:id="rId72"/>
    <sheet name="Virginia" sheetId="237" r:id="rId73"/>
    <sheet name="Washington" sheetId="236" r:id="rId74"/>
    <sheet name="West Virginia" sheetId="235" r:id="rId75"/>
    <sheet name="Wisconsin" sheetId="234" r:id="rId76"/>
    <sheet name="Wyoming" sheetId="233" r:id="rId77"/>
    <sheet name="E-Expenditures, Funding Stream" sheetId="239" r:id="rId78"/>
    <sheet name="Fed &amp; State Funding Streams " sheetId="245" r:id="rId79"/>
    <sheet name="SFAG" sheetId="244" r:id="rId80"/>
    <sheet name="SFAG Summary" sheetId="246" r:id="rId81"/>
    <sheet name="SFAG Assistance" sheetId="247" r:id="rId82"/>
    <sheet name="SFAG Non-Assistance" sheetId="241" r:id="rId83"/>
    <sheet name="SFAG Non-A Subcategories" sheetId="242" r:id="rId84"/>
    <sheet name="MOE in TANF" sheetId="248" r:id="rId85"/>
    <sheet name="MOE in TANF Summary" sheetId="249" r:id="rId86"/>
    <sheet name="MOE in TANF Assistance" sheetId="250" r:id="rId87"/>
    <sheet name="MOE in TANF Non-Assistance" sheetId="251" r:id="rId88"/>
    <sheet name="MOE in TANF Non-A Subcategories" sheetId="252" r:id="rId89"/>
    <sheet name="MOE in SSP-" sheetId="111" r:id="rId90"/>
    <sheet name="MOE SSP Summary" sheetId="11" r:id="rId91"/>
    <sheet name="MOE SSP Assistance" sheetId="12" r:id="rId92"/>
    <sheet name="MOE SSP Non-Assistance" sheetId="13" r:id="rId93"/>
    <sheet name="MOE SSP Non-A Subcategories" sheetId="14" r:id="rId94"/>
    <sheet name="Contingency Funds" sheetId="158" r:id="rId95"/>
    <sheet name="Contingency Summary" sheetId="159" r:id="rId96"/>
    <sheet name="Contingency Assistance" sheetId="160" r:id="rId97"/>
    <sheet name="Contingency Non-Assistance" sheetId="161" r:id="rId98"/>
    <sheet name="Contingency Non-A Subcategories" sheetId="162" r:id="rId99"/>
    <sheet name="ECF (ARRA)" sheetId="116" r:id="rId100"/>
    <sheet name="ECF Summary" sheetId="125" r:id="rId101"/>
    <sheet name="ECF Assistance" sheetId="126" r:id="rId102"/>
    <sheet name="ECF-Non-Assistance" sheetId="127" r:id="rId103"/>
    <sheet name="ECF Non-A Subcategories" sheetId="128" r:id="rId104"/>
  </sheets>
  <externalReferences>
    <externalReference r:id="rId105"/>
    <externalReference r:id="rId106"/>
    <externalReference r:id="rId107"/>
  </externalReferences>
  <definedNames>
    <definedName name="Amount1">[1]SpendingFromFedlTANFgrantInFY!$B$7:$C$58,[1]SpendingFromFedlTANFgrantInFY!$D$7:$D$58,[1]SpendingFromFedlTANFgrantInFY!$E$7:$J$58</definedName>
    <definedName name="Amount4">#REF!</definedName>
    <definedName name="Calculation1">#REF!</definedName>
    <definedName name="data">#REF!</definedName>
    <definedName name="Data1">#REF!</definedName>
    <definedName name="Data2">'[2]TANF assistance'!$A$7:$G$63</definedName>
    <definedName name="Data3">'[2]TANF non-assistance'!$A$7:$M$62</definedName>
    <definedName name="Data4">#REF!</definedName>
    <definedName name="Data5">#REF!</definedName>
    <definedName name="datatest">#REF!</definedName>
    <definedName name="_xlnm.Print_Area" localSheetId="0">'Table of Contents'!$A$1:$V$71</definedName>
    <definedName name="Quarter">[1]SpendingFromFedlTANFgrantInFY!$K$1</definedName>
    <definedName name="Remark1">#REF!</definedName>
    <definedName name="State1">#REF!</definedName>
    <definedName name="State2">'[2]TANF assistance'!$A$7:$A$57</definedName>
    <definedName name="State3">'[2]TANF non-assistance'!$A$7:$A$57</definedName>
    <definedName name="State4">#REF!</definedName>
    <definedName name="State5">#REF!</definedName>
    <definedName name="year">[1]SpendingFromFedlTANFgrantInFY!$K$6</definedName>
    <definedName name="year2">#REF!</definedName>
  </definedNames>
  <calcPr calcId="145621"/>
</workbook>
</file>

<file path=xl/calcChain.xml><?xml version="1.0" encoding="utf-8"?>
<calcChain xmlns="http://schemas.openxmlformats.org/spreadsheetml/2006/main">
  <c r="B11" i="178" l="1"/>
  <c r="B13" i="178" s="1"/>
  <c r="B9" i="178"/>
  <c r="B10" i="178"/>
  <c r="H37" i="159" l="1"/>
  <c r="G37" i="159"/>
  <c r="I37" i="159" s="1"/>
  <c r="D37" i="159"/>
  <c r="D25" i="125" l="1"/>
  <c r="D56" i="125"/>
  <c r="D55" i="125"/>
  <c r="D54" i="125"/>
  <c r="D53" i="125"/>
  <c r="D52" i="125"/>
  <c r="D51" i="125"/>
  <c r="D50" i="125"/>
  <c r="D49" i="125"/>
  <c r="D48" i="125"/>
  <c r="D47" i="125"/>
  <c r="D46" i="125"/>
  <c r="D45" i="125"/>
  <c r="D44" i="125"/>
  <c r="D43" i="125"/>
  <c r="D42" i="125"/>
  <c r="D41" i="125"/>
  <c r="D40" i="125"/>
  <c r="D39" i="125"/>
  <c r="D38" i="125"/>
  <c r="D37" i="125"/>
  <c r="D36" i="125"/>
  <c r="D35" i="125"/>
  <c r="D34" i="125"/>
  <c r="D33" i="125"/>
  <c r="D32" i="125"/>
  <c r="D31" i="125"/>
  <c r="D30" i="125"/>
  <c r="D29" i="125"/>
  <c r="D28" i="125"/>
  <c r="D27" i="125"/>
  <c r="D26" i="125"/>
  <c r="D24" i="125"/>
  <c r="D23" i="125"/>
  <c r="D22" i="125"/>
  <c r="D21" i="125"/>
  <c r="D20" i="125"/>
  <c r="D19" i="125"/>
  <c r="D18" i="125"/>
  <c r="D17" i="125"/>
  <c r="D16" i="125"/>
  <c r="D15" i="125"/>
  <c r="D14" i="125"/>
  <c r="D13" i="125"/>
  <c r="D12" i="125"/>
  <c r="D11" i="125"/>
  <c r="D10" i="125"/>
  <c r="D9" i="125"/>
  <c r="D8" i="125"/>
  <c r="D7" i="125"/>
  <c r="D6" i="125"/>
  <c r="C5" i="125"/>
  <c r="D56" i="246" l="1"/>
  <c r="D55" i="246"/>
  <c r="D54" i="246"/>
  <c r="D53" i="246"/>
  <c r="D52" i="246"/>
  <c r="D51" i="246"/>
  <c r="D50" i="246"/>
  <c r="D49" i="246"/>
  <c r="D48" i="246"/>
  <c r="D47" i="246"/>
  <c r="D46" i="246"/>
  <c r="D45" i="246"/>
  <c r="D44" i="246"/>
  <c r="D43" i="246"/>
  <c r="D42" i="246"/>
  <c r="D41" i="246"/>
  <c r="D40" i="246"/>
  <c r="D39" i="246"/>
  <c r="D38" i="246"/>
  <c r="D37" i="246"/>
  <c r="D36" i="246"/>
  <c r="D35" i="246"/>
  <c r="D34" i="246"/>
  <c r="D33" i="246"/>
  <c r="D32" i="246"/>
  <c r="D31" i="246"/>
  <c r="D30" i="246"/>
  <c r="D29" i="246"/>
  <c r="D28" i="246"/>
  <c r="D27" i="246"/>
  <c r="D26" i="246"/>
  <c r="D25" i="246"/>
  <c r="D24" i="246"/>
  <c r="D23" i="246"/>
  <c r="D22" i="246"/>
  <c r="D21" i="246"/>
  <c r="D20" i="246"/>
  <c r="D19" i="246"/>
  <c r="D18" i="246"/>
  <c r="D17" i="246"/>
  <c r="D16" i="246"/>
  <c r="D15" i="246"/>
  <c r="D14" i="246"/>
  <c r="D13" i="246"/>
  <c r="D12" i="246"/>
  <c r="D11" i="246"/>
  <c r="D10" i="246"/>
  <c r="D9" i="246"/>
  <c r="D8" i="246"/>
  <c r="D6" i="246"/>
  <c r="K5" i="246" l="1"/>
  <c r="K5" i="125" l="1"/>
  <c r="J5" i="125"/>
  <c r="B56" i="179" l="1"/>
  <c r="B55" i="179"/>
  <c r="B54" i="179"/>
  <c r="B53" i="179"/>
  <c r="B52" i="179"/>
  <c r="B51" i="179"/>
  <c r="B50" i="179"/>
  <c r="B49" i="179"/>
  <c r="B48" i="179"/>
  <c r="B47" i="179"/>
  <c r="B46" i="179"/>
  <c r="B45" i="179"/>
  <c r="B44" i="179"/>
  <c r="B43" i="179"/>
  <c r="B42" i="179"/>
  <c r="B41" i="179"/>
  <c r="B40" i="179"/>
  <c r="B39" i="179"/>
  <c r="B38" i="179"/>
  <c r="B37" i="179"/>
  <c r="B36" i="179"/>
  <c r="B35" i="179"/>
  <c r="B34" i="179"/>
  <c r="B33" i="179"/>
  <c r="B32" i="179"/>
  <c r="B31" i="179"/>
  <c r="B30" i="179"/>
  <c r="B29" i="179"/>
  <c r="B28" i="179"/>
  <c r="B27" i="179"/>
  <c r="B26" i="179"/>
  <c r="B25" i="179"/>
  <c r="B24" i="179"/>
  <c r="B23" i="179"/>
  <c r="B22" i="179"/>
  <c r="B21" i="179"/>
  <c r="B20" i="179"/>
  <c r="B19" i="179"/>
  <c r="B18" i="179"/>
  <c r="B17" i="179"/>
  <c r="B16" i="179"/>
  <c r="B15" i="179"/>
  <c r="B14" i="179"/>
  <c r="B13" i="179"/>
  <c r="B12" i="179"/>
  <c r="B11" i="179"/>
  <c r="B10" i="179"/>
  <c r="B9" i="179"/>
  <c r="B8" i="179"/>
  <c r="B7" i="179"/>
  <c r="B6" i="179"/>
  <c r="H56" i="125" l="1"/>
  <c r="H55" i="125"/>
  <c r="H54" i="125"/>
  <c r="H53" i="125"/>
  <c r="H52" i="125"/>
  <c r="H51" i="125"/>
  <c r="H50" i="125"/>
  <c r="H49" i="125"/>
  <c r="H48" i="125"/>
  <c r="H47" i="125"/>
  <c r="H46" i="125"/>
  <c r="H45" i="125"/>
  <c r="H44" i="125"/>
  <c r="H43" i="125"/>
  <c r="H42" i="125"/>
  <c r="H41" i="125"/>
  <c r="H40" i="125"/>
  <c r="H39" i="125"/>
  <c r="H38" i="125"/>
  <c r="H37" i="125"/>
  <c r="H36" i="125"/>
  <c r="H35" i="125"/>
  <c r="H34" i="125"/>
  <c r="H33" i="125"/>
  <c r="H32" i="125"/>
  <c r="H31" i="125"/>
  <c r="H30" i="125"/>
  <c r="H29" i="125"/>
  <c r="H28" i="125"/>
  <c r="H27" i="125"/>
  <c r="H26" i="125"/>
  <c r="H25" i="125"/>
  <c r="H24" i="125"/>
  <c r="H23" i="125"/>
  <c r="H22" i="125"/>
  <c r="H21" i="125"/>
  <c r="H20" i="125"/>
  <c r="H19" i="125"/>
  <c r="H18" i="125"/>
  <c r="H17" i="125"/>
  <c r="H16" i="125"/>
  <c r="H15" i="125"/>
  <c r="H14" i="125"/>
  <c r="H13" i="125"/>
  <c r="H12" i="125"/>
  <c r="H11" i="125"/>
  <c r="H10" i="125"/>
  <c r="H9" i="125"/>
  <c r="H8" i="125"/>
  <c r="H7" i="125"/>
  <c r="G56" i="125"/>
  <c r="I56" i="125" s="1"/>
  <c r="G55" i="125"/>
  <c r="I55" i="125" s="1"/>
  <c r="G54" i="125"/>
  <c r="I54" i="125" s="1"/>
  <c r="G53" i="125"/>
  <c r="I53" i="125" s="1"/>
  <c r="G52" i="125"/>
  <c r="I52" i="125" s="1"/>
  <c r="G51" i="125"/>
  <c r="I51" i="125" s="1"/>
  <c r="G50" i="125"/>
  <c r="I50" i="125" s="1"/>
  <c r="G49" i="125"/>
  <c r="I49" i="125" s="1"/>
  <c r="G48" i="125"/>
  <c r="I48" i="125" s="1"/>
  <c r="G47" i="125"/>
  <c r="I47" i="125" s="1"/>
  <c r="G46" i="125"/>
  <c r="I46" i="125" s="1"/>
  <c r="G45" i="125"/>
  <c r="I45" i="125" s="1"/>
  <c r="G44" i="125"/>
  <c r="I44" i="125" s="1"/>
  <c r="G43" i="125"/>
  <c r="I43" i="125" s="1"/>
  <c r="G42" i="125"/>
  <c r="I42" i="125" s="1"/>
  <c r="G41" i="125"/>
  <c r="I41" i="125" s="1"/>
  <c r="G40" i="125"/>
  <c r="I40" i="125" s="1"/>
  <c r="G39" i="125"/>
  <c r="I39" i="125" s="1"/>
  <c r="G38" i="125"/>
  <c r="I38" i="125" s="1"/>
  <c r="G37" i="125"/>
  <c r="I37" i="125" s="1"/>
  <c r="G36" i="125"/>
  <c r="I36" i="125" s="1"/>
  <c r="G35" i="125"/>
  <c r="I35" i="125" s="1"/>
  <c r="G34" i="125"/>
  <c r="I34" i="125" s="1"/>
  <c r="G33" i="125"/>
  <c r="I33" i="125" s="1"/>
  <c r="G32" i="125"/>
  <c r="I32" i="125" s="1"/>
  <c r="G31" i="125"/>
  <c r="I31" i="125" s="1"/>
  <c r="G30" i="125"/>
  <c r="I30" i="125" s="1"/>
  <c r="G29" i="125"/>
  <c r="I29" i="125" s="1"/>
  <c r="G28" i="125"/>
  <c r="I28" i="125" s="1"/>
  <c r="G27" i="125"/>
  <c r="I27" i="125" s="1"/>
  <c r="G26" i="125"/>
  <c r="I26" i="125" s="1"/>
  <c r="G25" i="125"/>
  <c r="I25" i="125" s="1"/>
  <c r="G24" i="125"/>
  <c r="I24" i="125" s="1"/>
  <c r="G23" i="125"/>
  <c r="I23" i="125" s="1"/>
  <c r="G22" i="125"/>
  <c r="I22" i="125" s="1"/>
  <c r="G21" i="125"/>
  <c r="I21" i="125" s="1"/>
  <c r="G20" i="125"/>
  <c r="I20" i="125" s="1"/>
  <c r="G19" i="125"/>
  <c r="I19" i="125" s="1"/>
  <c r="G18" i="125"/>
  <c r="I18" i="125" s="1"/>
  <c r="G17" i="125"/>
  <c r="I17" i="125" s="1"/>
  <c r="G16" i="125"/>
  <c r="I16" i="125" s="1"/>
  <c r="G15" i="125"/>
  <c r="I15" i="125" s="1"/>
  <c r="G14" i="125"/>
  <c r="I14" i="125" s="1"/>
  <c r="G13" i="125"/>
  <c r="I13" i="125" s="1"/>
  <c r="G12" i="125"/>
  <c r="I12" i="125" s="1"/>
  <c r="G11" i="125"/>
  <c r="I11" i="125" s="1"/>
  <c r="G10" i="125"/>
  <c r="I10" i="125" s="1"/>
  <c r="G9" i="125"/>
  <c r="I9" i="125" s="1"/>
  <c r="G8" i="125"/>
  <c r="I8" i="125" s="1"/>
  <c r="G7" i="125"/>
  <c r="I7" i="125" s="1"/>
  <c r="H6" i="125"/>
  <c r="H5" i="125" s="1"/>
  <c r="G6" i="125"/>
  <c r="G5" i="125" s="1"/>
  <c r="B5" i="125"/>
  <c r="B56" i="126"/>
  <c r="B55" i="126"/>
  <c r="B54" i="126"/>
  <c r="B53" i="126"/>
  <c r="B52" i="126"/>
  <c r="B51" i="126"/>
  <c r="B50" i="126"/>
  <c r="B49" i="126"/>
  <c r="B48" i="126"/>
  <c r="B47" i="126"/>
  <c r="B46" i="126"/>
  <c r="B45" i="126"/>
  <c r="B44" i="126"/>
  <c r="B43" i="126"/>
  <c r="B42" i="126"/>
  <c r="B41" i="126"/>
  <c r="B40" i="126"/>
  <c r="B39" i="126"/>
  <c r="B38" i="126"/>
  <c r="B37" i="126"/>
  <c r="B36" i="126"/>
  <c r="B35" i="126"/>
  <c r="B34" i="126"/>
  <c r="B33" i="126"/>
  <c r="B32" i="126"/>
  <c r="B31" i="126"/>
  <c r="B30" i="126"/>
  <c r="B29" i="126"/>
  <c r="B28" i="126"/>
  <c r="B27" i="126"/>
  <c r="B26" i="126"/>
  <c r="B25" i="126"/>
  <c r="B24" i="126"/>
  <c r="B23" i="126"/>
  <c r="B22" i="126"/>
  <c r="B21" i="126"/>
  <c r="B20" i="126"/>
  <c r="B19" i="126"/>
  <c r="B18" i="126"/>
  <c r="B17" i="126"/>
  <c r="B16" i="126"/>
  <c r="B15" i="126"/>
  <c r="B14" i="126"/>
  <c r="B13" i="126"/>
  <c r="B12" i="126"/>
  <c r="B11" i="126"/>
  <c r="B10" i="126"/>
  <c r="B9" i="126"/>
  <c r="B8" i="126"/>
  <c r="B7" i="126"/>
  <c r="B6" i="126"/>
  <c r="F5" i="126"/>
  <c r="E5" i="126"/>
  <c r="D5" i="126"/>
  <c r="C5" i="126"/>
  <c r="F4" i="128"/>
  <c r="B56" i="127"/>
  <c r="B55" i="127"/>
  <c r="B54" i="127"/>
  <c r="B53" i="127"/>
  <c r="B52" i="127"/>
  <c r="B51" i="127"/>
  <c r="B50" i="127"/>
  <c r="B49" i="127"/>
  <c r="B48" i="127"/>
  <c r="B47" i="127"/>
  <c r="B46" i="127"/>
  <c r="B45" i="127"/>
  <c r="B44" i="127"/>
  <c r="B43" i="127"/>
  <c r="B42" i="127"/>
  <c r="B41" i="127"/>
  <c r="B40" i="127"/>
  <c r="B39" i="127"/>
  <c r="B38" i="127"/>
  <c r="B37" i="127"/>
  <c r="B36" i="127"/>
  <c r="B35" i="127"/>
  <c r="B34" i="127"/>
  <c r="B33" i="127"/>
  <c r="B32" i="127"/>
  <c r="B31" i="127"/>
  <c r="B30" i="127"/>
  <c r="B29" i="127"/>
  <c r="B28" i="127"/>
  <c r="B27" i="127"/>
  <c r="B26" i="127"/>
  <c r="B25" i="127"/>
  <c r="B24" i="127"/>
  <c r="B23" i="127"/>
  <c r="B22" i="127"/>
  <c r="B21" i="127"/>
  <c r="B20" i="127"/>
  <c r="B19" i="127"/>
  <c r="B18" i="127"/>
  <c r="B17" i="127"/>
  <c r="B16" i="127"/>
  <c r="B15" i="127"/>
  <c r="B14" i="127"/>
  <c r="B13" i="127"/>
  <c r="B12" i="127"/>
  <c r="B11" i="127"/>
  <c r="B10" i="127"/>
  <c r="B9" i="127"/>
  <c r="B8" i="127"/>
  <c r="B7" i="127"/>
  <c r="B6" i="127"/>
  <c r="O5" i="127"/>
  <c r="N5" i="127"/>
  <c r="M5" i="127"/>
  <c r="L5" i="127"/>
  <c r="K5" i="127"/>
  <c r="J5" i="127"/>
  <c r="I5" i="127"/>
  <c r="H5" i="127"/>
  <c r="G5" i="127"/>
  <c r="F5" i="127"/>
  <c r="E5" i="127"/>
  <c r="D5" i="127"/>
  <c r="C5" i="127"/>
  <c r="B5" i="127" s="1"/>
  <c r="F55" i="128"/>
  <c r="F54" i="128"/>
  <c r="F53" i="128"/>
  <c r="F52" i="128"/>
  <c r="F51" i="128"/>
  <c r="F50" i="128"/>
  <c r="F49" i="128"/>
  <c r="F48" i="128"/>
  <c r="F47" i="128"/>
  <c r="F46" i="128"/>
  <c r="F45" i="128"/>
  <c r="F44" i="128"/>
  <c r="F43" i="128"/>
  <c r="F42" i="128"/>
  <c r="F41" i="128"/>
  <c r="F40" i="128"/>
  <c r="F39" i="128"/>
  <c r="F38" i="128"/>
  <c r="F37" i="128"/>
  <c r="F36" i="128"/>
  <c r="F35" i="128"/>
  <c r="F34" i="128"/>
  <c r="F33" i="128"/>
  <c r="F32" i="128"/>
  <c r="F31" i="128"/>
  <c r="F30" i="128"/>
  <c r="F29" i="128"/>
  <c r="F28" i="128"/>
  <c r="F27" i="128"/>
  <c r="F26" i="128"/>
  <c r="F25" i="128"/>
  <c r="F24" i="128"/>
  <c r="F23" i="128"/>
  <c r="F22" i="128"/>
  <c r="F21" i="128"/>
  <c r="F20" i="128"/>
  <c r="F19" i="128"/>
  <c r="F18" i="128"/>
  <c r="F17" i="128"/>
  <c r="F16" i="128"/>
  <c r="F15" i="128"/>
  <c r="F14" i="128"/>
  <c r="F13" i="128"/>
  <c r="F12" i="128"/>
  <c r="F11" i="128"/>
  <c r="F10" i="128"/>
  <c r="F9" i="128"/>
  <c r="F8" i="128"/>
  <c r="F7" i="128"/>
  <c r="F6" i="128"/>
  <c r="F5" i="128"/>
  <c r="H4" i="128"/>
  <c r="G4" i="128"/>
  <c r="E4" i="128"/>
  <c r="D4" i="128"/>
  <c r="C4" i="128"/>
  <c r="B4" i="128"/>
  <c r="B55" i="128"/>
  <c r="B54" i="128"/>
  <c r="B53" i="128"/>
  <c r="B52" i="128"/>
  <c r="B51" i="128"/>
  <c r="B50" i="128"/>
  <c r="B49" i="128"/>
  <c r="B48" i="128"/>
  <c r="B47" i="128"/>
  <c r="B46" i="128"/>
  <c r="B45" i="128"/>
  <c r="B44" i="128"/>
  <c r="B43" i="128"/>
  <c r="B42" i="128"/>
  <c r="B41" i="128"/>
  <c r="B40" i="128"/>
  <c r="B39" i="128"/>
  <c r="B38" i="128"/>
  <c r="B37" i="128"/>
  <c r="B36" i="128"/>
  <c r="B35" i="128"/>
  <c r="B34" i="128"/>
  <c r="B33" i="128"/>
  <c r="B32" i="128"/>
  <c r="B31" i="128"/>
  <c r="B30" i="128"/>
  <c r="B29" i="128"/>
  <c r="B28" i="128"/>
  <c r="B27" i="128"/>
  <c r="B26" i="128"/>
  <c r="B25" i="128"/>
  <c r="B24" i="128"/>
  <c r="B23" i="128"/>
  <c r="B22" i="128"/>
  <c r="B21" i="128"/>
  <c r="B20" i="128"/>
  <c r="B19" i="128"/>
  <c r="B18" i="128"/>
  <c r="B17" i="128"/>
  <c r="B16" i="128"/>
  <c r="B15" i="128"/>
  <c r="B14" i="128"/>
  <c r="B13" i="128"/>
  <c r="B12" i="128"/>
  <c r="B11" i="128"/>
  <c r="B10" i="128"/>
  <c r="B9" i="128"/>
  <c r="B8" i="128"/>
  <c r="B7" i="128"/>
  <c r="B6" i="128"/>
  <c r="B5" i="128"/>
  <c r="B5" i="178" l="1"/>
  <c r="D5" i="125"/>
  <c r="I6" i="125"/>
  <c r="I5" i="125" s="1"/>
  <c r="B5" i="126"/>
  <c r="D56" i="159" l="1"/>
  <c r="D55" i="159"/>
  <c r="D54" i="159"/>
  <c r="D53" i="159"/>
  <c r="D52" i="159"/>
  <c r="D51" i="159"/>
  <c r="D50" i="159"/>
  <c r="D49" i="159"/>
  <c r="D48" i="159"/>
  <c r="D47" i="159"/>
  <c r="D46" i="159"/>
  <c r="D45" i="159"/>
  <c r="D44" i="159"/>
  <c r="D43" i="159"/>
  <c r="D42" i="159"/>
  <c r="D41" i="159"/>
  <c r="D40" i="159"/>
  <c r="D39" i="159"/>
  <c r="D38" i="159"/>
  <c r="D36" i="159"/>
  <c r="D35" i="159"/>
  <c r="D34" i="159"/>
  <c r="D33" i="159"/>
  <c r="D32" i="159"/>
  <c r="D31" i="159"/>
  <c r="D30" i="159"/>
  <c r="D29" i="159"/>
  <c r="D28" i="159"/>
  <c r="D27" i="159"/>
  <c r="D26" i="159"/>
  <c r="D25" i="159"/>
  <c r="D24" i="159"/>
  <c r="D23" i="159"/>
  <c r="D22" i="159"/>
  <c r="D21" i="159"/>
  <c r="D20" i="159"/>
  <c r="D19" i="159"/>
  <c r="D18" i="159"/>
  <c r="D17" i="159"/>
  <c r="D16" i="159"/>
  <c r="D15" i="159"/>
  <c r="D14" i="159"/>
  <c r="D13" i="159"/>
  <c r="D12" i="159"/>
  <c r="D11" i="159"/>
  <c r="D10" i="159"/>
  <c r="D9" i="159"/>
  <c r="D8" i="159"/>
  <c r="D7" i="159"/>
  <c r="D6" i="159"/>
  <c r="H56" i="159"/>
  <c r="H55" i="159"/>
  <c r="H54" i="159"/>
  <c r="H53" i="159"/>
  <c r="H52" i="159"/>
  <c r="H51" i="159"/>
  <c r="H50" i="159"/>
  <c r="H49" i="159"/>
  <c r="H48" i="159"/>
  <c r="H47" i="159"/>
  <c r="H46" i="159"/>
  <c r="H45" i="159"/>
  <c r="H44" i="159"/>
  <c r="H43" i="159"/>
  <c r="H42" i="159"/>
  <c r="H41" i="159"/>
  <c r="H40" i="159"/>
  <c r="H39" i="159"/>
  <c r="H38" i="159"/>
  <c r="H36" i="159"/>
  <c r="H35" i="159"/>
  <c r="H34" i="159"/>
  <c r="H33" i="159"/>
  <c r="H32" i="159"/>
  <c r="H31" i="159"/>
  <c r="H30" i="159"/>
  <c r="H29" i="159"/>
  <c r="H28" i="159"/>
  <c r="H27" i="159"/>
  <c r="H26" i="159"/>
  <c r="H25" i="159"/>
  <c r="H24" i="159"/>
  <c r="H23" i="159"/>
  <c r="H22" i="159"/>
  <c r="H21" i="159"/>
  <c r="H20" i="159"/>
  <c r="H19" i="159"/>
  <c r="H18" i="159"/>
  <c r="H17" i="159"/>
  <c r="H16" i="159"/>
  <c r="H15" i="159"/>
  <c r="H14" i="159"/>
  <c r="H13" i="159"/>
  <c r="H12" i="159"/>
  <c r="H11" i="159"/>
  <c r="H10" i="159"/>
  <c r="H9" i="159"/>
  <c r="H8" i="159"/>
  <c r="H7" i="159"/>
  <c r="H6" i="159"/>
  <c r="F55" i="162"/>
  <c r="F54" i="162"/>
  <c r="F53" i="162"/>
  <c r="F52" i="162"/>
  <c r="F51" i="162"/>
  <c r="F50" i="162"/>
  <c r="F49" i="162"/>
  <c r="F48" i="162"/>
  <c r="F47" i="162"/>
  <c r="F46" i="162"/>
  <c r="F45" i="162"/>
  <c r="F44" i="162"/>
  <c r="F43" i="162"/>
  <c r="F42" i="162"/>
  <c r="F41" i="162"/>
  <c r="F40" i="162"/>
  <c r="F39" i="162"/>
  <c r="F38" i="162"/>
  <c r="F37" i="162"/>
  <c r="F36" i="162"/>
  <c r="F35" i="162"/>
  <c r="F34" i="162"/>
  <c r="F33" i="162"/>
  <c r="F32" i="162"/>
  <c r="F31" i="162"/>
  <c r="F30" i="162"/>
  <c r="F29" i="162"/>
  <c r="F28" i="162"/>
  <c r="F27" i="162"/>
  <c r="F26" i="162"/>
  <c r="F25" i="162"/>
  <c r="F24" i="162"/>
  <c r="F23" i="162"/>
  <c r="F22" i="162"/>
  <c r="F21" i="162"/>
  <c r="F20" i="162"/>
  <c r="F19" i="162"/>
  <c r="F18" i="162"/>
  <c r="F17" i="162"/>
  <c r="F16" i="162"/>
  <c r="F15" i="162"/>
  <c r="F14" i="162"/>
  <c r="F13" i="162"/>
  <c r="F12" i="162"/>
  <c r="F11" i="162"/>
  <c r="F10" i="162"/>
  <c r="F9" i="162"/>
  <c r="F8" i="162"/>
  <c r="F7" i="162"/>
  <c r="F6" i="162"/>
  <c r="F5" i="162"/>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D56" i="249"/>
  <c r="D55" i="249"/>
  <c r="D54" i="249"/>
  <c r="D53" i="249"/>
  <c r="D52" i="249"/>
  <c r="D51" i="249"/>
  <c r="D50" i="249"/>
  <c r="D49" i="249"/>
  <c r="D48" i="249"/>
  <c r="D47" i="249"/>
  <c r="D46" i="249"/>
  <c r="D45" i="249"/>
  <c r="D44" i="249"/>
  <c r="D43" i="249"/>
  <c r="D42" i="249"/>
  <c r="D41" i="249"/>
  <c r="D40" i="249"/>
  <c r="D39" i="249"/>
  <c r="D38" i="249"/>
  <c r="D36" i="249"/>
  <c r="D35" i="249"/>
  <c r="D34" i="249"/>
  <c r="D33" i="249"/>
  <c r="D32" i="249"/>
  <c r="D31" i="249"/>
  <c r="D30" i="249"/>
  <c r="D29" i="249"/>
  <c r="D28" i="249"/>
  <c r="D27" i="249"/>
  <c r="D26" i="249"/>
  <c r="D25" i="249"/>
  <c r="D24" i="249"/>
  <c r="D23" i="249"/>
  <c r="D22" i="249"/>
  <c r="D21" i="249"/>
  <c r="D20" i="249"/>
  <c r="D19" i="249"/>
  <c r="D18" i="249"/>
  <c r="D17" i="249"/>
  <c r="D16" i="249"/>
  <c r="D15" i="249"/>
  <c r="D14" i="249"/>
  <c r="D13" i="249"/>
  <c r="D12" i="249"/>
  <c r="D11" i="249"/>
  <c r="D10" i="249"/>
  <c r="D9" i="249"/>
  <c r="D8" i="249"/>
  <c r="D7" i="249"/>
  <c r="D6" i="249"/>
  <c r="C56" i="249"/>
  <c r="C55" i="249"/>
  <c r="C54" i="249"/>
  <c r="C53" i="249"/>
  <c r="C52" i="249"/>
  <c r="C51" i="249"/>
  <c r="C50" i="249"/>
  <c r="C49" i="249"/>
  <c r="C48" i="249"/>
  <c r="C47" i="249"/>
  <c r="C46" i="249"/>
  <c r="C45" i="249"/>
  <c r="C44" i="249"/>
  <c r="C43" i="249"/>
  <c r="C42" i="249"/>
  <c r="C41" i="249"/>
  <c r="C40" i="249"/>
  <c r="C39" i="249"/>
  <c r="C38" i="249"/>
  <c r="C36" i="249"/>
  <c r="C35" i="249"/>
  <c r="C34" i="249"/>
  <c r="C33" i="249"/>
  <c r="C32" i="249"/>
  <c r="C31" i="249"/>
  <c r="C30" i="249"/>
  <c r="C29" i="249"/>
  <c r="C28" i="249"/>
  <c r="C27" i="249"/>
  <c r="C26" i="249"/>
  <c r="C25" i="249"/>
  <c r="C24" i="249"/>
  <c r="C23" i="249"/>
  <c r="C22" i="249"/>
  <c r="C21" i="249"/>
  <c r="C20" i="249"/>
  <c r="C19" i="249"/>
  <c r="C18" i="249"/>
  <c r="C17" i="249"/>
  <c r="C16" i="249"/>
  <c r="C15" i="249"/>
  <c r="C14" i="249"/>
  <c r="C13" i="249"/>
  <c r="C12" i="249"/>
  <c r="C11" i="249"/>
  <c r="C10" i="249"/>
  <c r="C9" i="249"/>
  <c r="C8" i="249"/>
  <c r="C7" i="249"/>
  <c r="C6" i="249"/>
  <c r="F61" i="247" l="1"/>
  <c r="G4" i="162"/>
  <c r="H4" i="162"/>
  <c r="J56" i="179" l="1"/>
  <c r="J55" i="179"/>
  <c r="J54" i="179"/>
  <c r="J53" i="179"/>
  <c r="J52" i="179"/>
  <c r="J51" i="179"/>
  <c r="J50" i="179"/>
  <c r="J49" i="179"/>
  <c r="J48" i="179"/>
  <c r="J47" i="179"/>
  <c r="J46" i="179"/>
  <c r="J45" i="179"/>
  <c r="J44" i="179"/>
  <c r="J43" i="179"/>
  <c r="J42" i="179"/>
  <c r="J41" i="179"/>
  <c r="J40" i="179"/>
  <c r="J39" i="179"/>
  <c r="J38" i="179"/>
  <c r="J37" i="179"/>
  <c r="J36" i="179"/>
  <c r="J35" i="179"/>
  <c r="J34" i="179"/>
  <c r="J33" i="179"/>
  <c r="J32" i="179"/>
  <c r="J31" i="179"/>
  <c r="J30" i="179"/>
  <c r="J29" i="179"/>
  <c r="J28" i="179"/>
  <c r="J27" i="179"/>
  <c r="J26" i="179"/>
  <c r="J25" i="179"/>
  <c r="J24" i="179"/>
  <c r="J23" i="179"/>
  <c r="J22" i="179"/>
  <c r="J21" i="179"/>
  <c r="J20" i="179"/>
  <c r="J19" i="179"/>
  <c r="J18" i="179"/>
  <c r="J17" i="179"/>
  <c r="J16" i="179"/>
  <c r="J15" i="179"/>
  <c r="J14" i="179"/>
  <c r="J13" i="179"/>
  <c r="J12" i="179"/>
  <c r="J11" i="179"/>
  <c r="J10" i="179"/>
  <c r="J9" i="179"/>
  <c r="J8" i="179"/>
  <c r="J7" i="179"/>
  <c r="J6" i="179"/>
  <c r="I56" i="179"/>
  <c r="I55" i="179"/>
  <c r="I54" i="179"/>
  <c r="I53" i="179"/>
  <c r="I52" i="179"/>
  <c r="I51" i="179"/>
  <c r="I50" i="179"/>
  <c r="I49" i="179"/>
  <c r="I48" i="179"/>
  <c r="I47" i="179"/>
  <c r="I46" i="179"/>
  <c r="I45" i="179"/>
  <c r="I44" i="179"/>
  <c r="I43" i="179"/>
  <c r="I42" i="179"/>
  <c r="I41" i="179"/>
  <c r="I40" i="179"/>
  <c r="I39" i="179"/>
  <c r="I38" i="179"/>
  <c r="I37" i="179"/>
  <c r="I36" i="179"/>
  <c r="I35" i="179"/>
  <c r="I34" i="179"/>
  <c r="I33" i="179"/>
  <c r="I32" i="179"/>
  <c r="I31" i="179"/>
  <c r="I30" i="179"/>
  <c r="I29" i="179"/>
  <c r="I28" i="179"/>
  <c r="I27" i="179"/>
  <c r="I26" i="179"/>
  <c r="I25" i="179"/>
  <c r="I24" i="179"/>
  <c r="I23" i="179"/>
  <c r="I22" i="179"/>
  <c r="I21" i="179"/>
  <c r="I20" i="179"/>
  <c r="I19" i="179"/>
  <c r="I18" i="179"/>
  <c r="I17" i="179"/>
  <c r="I16" i="179"/>
  <c r="I15" i="179"/>
  <c r="I14" i="179"/>
  <c r="I13" i="179"/>
  <c r="I12" i="179"/>
  <c r="I11" i="179"/>
  <c r="I10" i="179"/>
  <c r="I9" i="179"/>
  <c r="I8" i="179"/>
  <c r="I7" i="179"/>
  <c r="I6" i="179"/>
  <c r="F56" i="179"/>
  <c r="F55" i="179"/>
  <c r="F54" i="179"/>
  <c r="F53" i="179"/>
  <c r="F52" i="179"/>
  <c r="F51" i="179"/>
  <c r="F50" i="179"/>
  <c r="F49" i="179"/>
  <c r="F48" i="179"/>
  <c r="F47" i="179"/>
  <c r="F46" i="179"/>
  <c r="F45" i="179"/>
  <c r="F44" i="179"/>
  <c r="F43" i="179"/>
  <c r="F42" i="179"/>
  <c r="F41" i="179"/>
  <c r="F40" i="179"/>
  <c r="F39" i="179"/>
  <c r="F38" i="179"/>
  <c r="F37" i="179"/>
  <c r="F36" i="179"/>
  <c r="F35" i="179"/>
  <c r="F34" i="179"/>
  <c r="F33" i="179"/>
  <c r="F32" i="179"/>
  <c r="F31" i="179"/>
  <c r="F30" i="179"/>
  <c r="F29" i="179"/>
  <c r="F28" i="179"/>
  <c r="F27" i="179"/>
  <c r="F26" i="179"/>
  <c r="F25" i="179"/>
  <c r="F24" i="179"/>
  <c r="F23" i="179"/>
  <c r="F22" i="179"/>
  <c r="F21" i="179"/>
  <c r="F20" i="179"/>
  <c r="F19" i="179"/>
  <c r="F18" i="179"/>
  <c r="F17" i="179"/>
  <c r="F16" i="179"/>
  <c r="F15" i="179"/>
  <c r="F14" i="179"/>
  <c r="F13" i="179"/>
  <c r="F12" i="179"/>
  <c r="F11" i="179"/>
  <c r="F10" i="179"/>
  <c r="F9" i="179"/>
  <c r="F8" i="179"/>
  <c r="F7" i="179"/>
  <c r="F6" i="179"/>
  <c r="E56" i="179"/>
  <c r="E55" i="179"/>
  <c r="E54" i="179"/>
  <c r="E53" i="179"/>
  <c r="E52" i="179"/>
  <c r="E51" i="179"/>
  <c r="E50" i="179"/>
  <c r="E49" i="179"/>
  <c r="E48" i="179"/>
  <c r="E47" i="179"/>
  <c r="E46" i="179"/>
  <c r="E45" i="179"/>
  <c r="E44" i="179"/>
  <c r="E43" i="179"/>
  <c r="E42" i="179"/>
  <c r="E41" i="179"/>
  <c r="E40" i="179"/>
  <c r="E39" i="179"/>
  <c r="E38" i="179"/>
  <c r="E37" i="179"/>
  <c r="E36" i="179"/>
  <c r="E35" i="179"/>
  <c r="E34" i="179"/>
  <c r="E33" i="179"/>
  <c r="E32" i="179"/>
  <c r="E31" i="179"/>
  <c r="E30" i="179"/>
  <c r="E29" i="179"/>
  <c r="E28" i="179"/>
  <c r="E27" i="179"/>
  <c r="E26" i="179"/>
  <c r="E25" i="179"/>
  <c r="E24" i="179"/>
  <c r="E23" i="179"/>
  <c r="E22" i="179"/>
  <c r="E21" i="179"/>
  <c r="E20" i="179"/>
  <c r="E19" i="179"/>
  <c r="E18" i="179"/>
  <c r="E17" i="179"/>
  <c r="E16" i="179"/>
  <c r="E15" i="179"/>
  <c r="E14" i="179"/>
  <c r="E13" i="179"/>
  <c r="E12" i="179"/>
  <c r="E11" i="179"/>
  <c r="E10" i="179"/>
  <c r="E9" i="179"/>
  <c r="E8" i="179"/>
  <c r="E7" i="179"/>
  <c r="E6" i="179"/>
  <c r="F56" i="172"/>
  <c r="F55" i="172"/>
  <c r="F54" i="172"/>
  <c r="F53" i="172"/>
  <c r="F52" i="172"/>
  <c r="F51" i="172"/>
  <c r="F50" i="172"/>
  <c r="F49" i="172"/>
  <c r="F48" i="172"/>
  <c r="F47" i="172"/>
  <c r="F46" i="172"/>
  <c r="F45" i="172"/>
  <c r="F44" i="172"/>
  <c r="F43" i="172"/>
  <c r="F42" i="172"/>
  <c r="F41" i="172"/>
  <c r="F40" i="172"/>
  <c r="F39" i="172"/>
  <c r="F38" i="172"/>
  <c r="F37" i="172"/>
  <c r="F36" i="172"/>
  <c r="F35" i="172"/>
  <c r="F34" i="172"/>
  <c r="F33" i="172"/>
  <c r="F32" i="172"/>
  <c r="F31" i="172"/>
  <c r="F30" i="172"/>
  <c r="F29" i="172"/>
  <c r="F28" i="172"/>
  <c r="F27" i="172"/>
  <c r="F26" i="172"/>
  <c r="F25" i="172"/>
  <c r="F24" i="172"/>
  <c r="F23" i="172"/>
  <c r="F22" i="172"/>
  <c r="F21" i="172"/>
  <c r="F20" i="172"/>
  <c r="F19" i="172"/>
  <c r="F18" i="172"/>
  <c r="F17" i="172"/>
  <c r="F16" i="172"/>
  <c r="F15" i="172"/>
  <c r="F14" i="172"/>
  <c r="F13" i="172"/>
  <c r="F12" i="172"/>
  <c r="F11" i="172"/>
  <c r="F10" i="172"/>
  <c r="F9" i="172"/>
  <c r="F8" i="172"/>
  <c r="F7" i="172"/>
  <c r="E56" i="172"/>
  <c r="E55" i="172"/>
  <c r="E54" i="172"/>
  <c r="E53" i="172"/>
  <c r="E52" i="172"/>
  <c r="E51" i="172"/>
  <c r="E50" i="172"/>
  <c r="E49" i="172"/>
  <c r="E48" i="172"/>
  <c r="E47" i="172"/>
  <c r="E46" i="172"/>
  <c r="E45" i="172"/>
  <c r="E44" i="172"/>
  <c r="E43" i="172"/>
  <c r="E42" i="172"/>
  <c r="E41" i="172"/>
  <c r="E40" i="172"/>
  <c r="E39" i="172"/>
  <c r="E38" i="172"/>
  <c r="E37" i="172"/>
  <c r="E36" i="172"/>
  <c r="E35" i="172"/>
  <c r="E34" i="172"/>
  <c r="E33" i="172"/>
  <c r="E32" i="172"/>
  <c r="E31" i="172"/>
  <c r="E30" i="172"/>
  <c r="E29" i="172"/>
  <c r="E28" i="172"/>
  <c r="E27" i="172"/>
  <c r="E26" i="172"/>
  <c r="E25" i="172"/>
  <c r="E24" i="172"/>
  <c r="E23" i="172"/>
  <c r="E22" i="172"/>
  <c r="E21" i="172"/>
  <c r="E20" i="172"/>
  <c r="E19" i="172"/>
  <c r="E18" i="172"/>
  <c r="E17" i="172"/>
  <c r="E16" i="172"/>
  <c r="E15" i="172"/>
  <c r="E14" i="172"/>
  <c r="E13" i="172"/>
  <c r="E12" i="172"/>
  <c r="E11" i="172"/>
  <c r="E10" i="172"/>
  <c r="E9" i="172"/>
  <c r="E8" i="172"/>
  <c r="E7" i="172"/>
  <c r="D56" i="172"/>
  <c r="D55" i="172"/>
  <c r="D54" i="172"/>
  <c r="D53" i="172"/>
  <c r="D52" i="172"/>
  <c r="D51" i="172"/>
  <c r="D50" i="172"/>
  <c r="D49" i="172"/>
  <c r="D48" i="172"/>
  <c r="D47" i="172"/>
  <c r="D46" i="172"/>
  <c r="D45" i="172"/>
  <c r="D44" i="172"/>
  <c r="D43" i="172"/>
  <c r="D42" i="172"/>
  <c r="D41" i="172"/>
  <c r="D40" i="172"/>
  <c r="D39" i="172"/>
  <c r="D38" i="172"/>
  <c r="D37" i="172"/>
  <c r="D36" i="172"/>
  <c r="D35" i="172"/>
  <c r="D34" i="172"/>
  <c r="D33" i="172"/>
  <c r="D32" i="172"/>
  <c r="D31" i="172"/>
  <c r="D30" i="172"/>
  <c r="D29" i="172"/>
  <c r="D28" i="172"/>
  <c r="D27" i="172"/>
  <c r="D26" i="172"/>
  <c r="D25" i="172"/>
  <c r="D24" i="172"/>
  <c r="D23" i="172"/>
  <c r="D22" i="172"/>
  <c r="D21" i="172"/>
  <c r="D20" i="172"/>
  <c r="D19" i="172"/>
  <c r="D18" i="172"/>
  <c r="D17" i="172"/>
  <c r="D16" i="172"/>
  <c r="D15" i="172"/>
  <c r="D14" i="172"/>
  <c r="D13" i="172"/>
  <c r="D12" i="172"/>
  <c r="D11" i="172"/>
  <c r="D10" i="172"/>
  <c r="D9" i="172"/>
  <c r="D8" i="172"/>
  <c r="D7" i="172"/>
  <c r="C56" i="172"/>
  <c r="C55" i="172"/>
  <c r="C54" i="172"/>
  <c r="C53" i="172"/>
  <c r="C52" i="172"/>
  <c r="C51" i="172"/>
  <c r="C50" i="172"/>
  <c r="C49" i="172"/>
  <c r="C48" i="172"/>
  <c r="C47" i="172"/>
  <c r="C46" i="172"/>
  <c r="C45" i="172"/>
  <c r="C44" i="172"/>
  <c r="C43" i="172"/>
  <c r="C42" i="172"/>
  <c r="C41" i="172"/>
  <c r="C40" i="172"/>
  <c r="C39" i="172"/>
  <c r="C38" i="172"/>
  <c r="C37" i="172"/>
  <c r="C36" i="172"/>
  <c r="C35" i="172"/>
  <c r="C34" i="172"/>
  <c r="C33" i="172"/>
  <c r="C32" i="172"/>
  <c r="C31" i="172"/>
  <c r="C30" i="172"/>
  <c r="C29" i="172"/>
  <c r="C28" i="172"/>
  <c r="C27" i="172"/>
  <c r="C26" i="172"/>
  <c r="C25" i="172"/>
  <c r="C24" i="172"/>
  <c r="C23" i="172"/>
  <c r="C22" i="172"/>
  <c r="C21" i="172"/>
  <c r="C20" i="172"/>
  <c r="C19" i="172"/>
  <c r="C18" i="172"/>
  <c r="C17" i="172"/>
  <c r="C16" i="172"/>
  <c r="C15" i="172"/>
  <c r="C14" i="172"/>
  <c r="C13" i="172"/>
  <c r="C12" i="172"/>
  <c r="C11" i="172"/>
  <c r="C10" i="172"/>
  <c r="C9" i="172"/>
  <c r="C8" i="172"/>
  <c r="C7" i="172"/>
  <c r="F6" i="172"/>
  <c r="E6" i="172"/>
  <c r="D6" i="172"/>
  <c r="C6" i="172"/>
  <c r="O56" i="173"/>
  <c r="O55" i="173"/>
  <c r="O54" i="173"/>
  <c r="O53" i="173"/>
  <c r="O52" i="173"/>
  <c r="O51" i="173"/>
  <c r="O50" i="173"/>
  <c r="O49" i="173"/>
  <c r="O48" i="173"/>
  <c r="O47" i="173"/>
  <c r="O46" i="173"/>
  <c r="O45" i="173"/>
  <c r="O44" i="173"/>
  <c r="O43" i="173"/>
  <c r="O42" i="173"/>
  <c r="O41" i="173"/>
  <c r="O40" i="173"/>
  <c r="O39" i="173"/>
  <c r="O38" i="173"/>
  <c r="O37" i="173"/>
  <c r="O36" i="173"/>
  <c r="O35" i="173"/>
  <c r="O34" i="173"/>
  <c r="O33" i="173"/>
  <c r="O32" i="173"/>
  <c r="O31" i="173"/>
  <c r="O30" i="173"/>
  <c r="O29" i="173"/>
  <c r="O28" i="173"/>
  <c r="O27" i="173"/>
  <c r="O26" i="173"/>
  <c r="O25" i="173"/>
  <c r="O24" i="173"/>
  <c r="O23" i="173"/>
  <c r="O22" i="173"/>
  <c r="O21" i="173"/>
  <c r="O20" i="173"/>
  <c r="O19" i="173"/>
  <c r="O18" i="173"/>
  <c r="O17" i="173"/>
  <c r="O16" i="173"/>
  <c r="O15" i="173"/>
  <c r="O14" i="173"/>
  <c r="O13" i="173"/>
  <c r="O12" i="173"/>
  <c r="O11" i="173"/>
  <c r="O10" i="173"/>
  <c r="O9" i="173"/>
  <c r="O8" i="173"/>
  <c r="O7" i="173"/>
  <c r="O6" i="173"/>
  <c r="N56" i="173"/>
  <c r="N55" i="173"/>
  <c r="N54" i="173"/>
  <c r="N53" i="173"/>
  <c r="N52" i="173"/>
  <c r="N51" i="173"/>
  <c r="N50" i="173"/>
  <c r="N49" i="173"/>
  <c r="N48" i="173"/>
  <c r="N47" i="173"/>
  <c r="N46" i="173"/>
  <c r="N45" i="173"/>
  <c r="N44" i="173"/>
  <c r="N43" i="173"/>
  <c r="N42" i="173"/>
  <c r="N41" i="173"/>
  <c r="N40" i="173"/>
  <c r="N39" i="173"/>
  <c r="N38" i="173"/>
  <c r="N37" i="173"/>
  <c r="N36" i="173"/>
  <c r="N35" i="173"/>
  <c r="N34" i="173"/>
  <c r="N33" i="173"/>
  <c r="N32" i="173"/>
  <c r="N31" i="173"/>
  <c r="N30" i="173"/>
  <c r="N29" i="173"/>
  <c r="N28" i="173"/>
  <c r="N27" i="173"/>
  <c r="N26" i="173"/>
  <c r="N25" i="173"/>
  <c r="N24" i="173"/>
  <c r="N23" i="173"/>
  <c r="N22" i="173"/>
  <c r="N21" i="173"/>
  <c r="N20" i="173"/>
  <c r="N19" i="173"/>
  <c r="N18" i="173"/>
  <c r="N17" i="173"/>
  <c r="N16" i="173"/>
  <c r="N15" i="173"/>
  <c r="N14" i="173"/>
  <c r="N13" i="173"/>
  <c r="N12" i="173"/>
  <c r="N11" i="173"/>
  <c r="N10" i="173"/>
  <c r="N9" i="173"/>
  <c r="N8" i="173"/>
  <c r="N7" i="173"/>
  <c r="N6" i="173"/>
  <c r="M56" i="173"/>
  <c r="M55" i="173"/>
  <c r="M54" i="173"/>
  <c r="M53" i="173"/>
  <c r="M52" i="173"/>
  <c r="M51" i="173"/>
  <c r="M50" i="173"/>
  <c r="M49" i="173"/>
  <c r="M48" i="173"/>
  <c r="M47" i="173"/>
  <c r="M46" i="173"/>
  <c r="M45" i="173"/>
  <c r="M44" i="173"/>
  <c r="M43" i="173"/>
  <c r="M42" i="173"/>
  <c r="M41" i="173"/>
  <c r="M40" i="173"/>
  <c r="M39" i="173"/>
  <c r="M38" i="173"/>
  <c r="M37" i="173"/>
  <c r="M36" i="173"/>
  <c r="M35" i="173"/>
  <c r="M34" i="173"/>
  <c r="M33" i="173"/>
  <c r="M32" i="173"/>
  <c r="M31" i="173"/>
  <c r="M30" i="173"/>
  <c r="M29" i="173"/>
  <c r="M28" i="173"/>
  <c r="M27" i="173"/>
  <c r="M26" i="173"/>
  <c r="M25" i="173"/>
  <c r="M24" i="173"/>
  <c r="M23" i="173"/>
  <c r="M22" i="173"/>
  <c r="M21" i="173"/>
  <c r="M20" i="173"/>
  <c r="M19" i="173"/>
  <c r="M18" i="173"/>
  <c r="M17" i="173"/>
  <c r="M16" i="173"/>
  <c r="M15" i="173"/>
  <c r="M14" i="173"/>
  <c r="M13" i="173"/>
  <c r="M12" i="173"/>
  <c r="M11" i="173"/>
  <c r="M10" i="173"/>
  <c r="M9" i="173"/>
  <c r="M8" i="173"/>
  <c r="M7" i="173"/>
  <c r="M6" i="173"/>
  <c r="L56" i="173"/>
  <c r="L55" i="173"/>
  <c r="L54" i="173"/>
  <c r="L53" i="173"/>
  <c r="L52" i="173"/>
  <c r="L51" i="173"/>
  <c r="L50" i="173"/>
  <c r="L49" i="173"/>
  <c r="L48" i="173"/>
  <c r="L47" i="173"/>
  <c r="L46" i="173"/>
  <c r="L45" i="173"/>
  <c r="L44" i="173"/>
  <c r="L43" i="173"/>
  <c r="L42" i="173"/>
  <c r="L41" i="173"/>
  <c r="L40" i="173"/>
  <c r="L39" i="173"/>
  <c r="L38" i="173"/>
  <c r="L37" i="173"/>
  <c r="L36" i="173"/>
  <c r="L35" i="173"/>
  <c r="L34" i="173"/>
  <c r="L33" i="173"/>
  <c r="L32" i="173"/>
  <c r="L31" i="173"/>
  <c r="L30" i="173"/>
  <c r="L29" i="173"/>
  <c r="L28" i="173"/>
  <c r="L27" i="173"/>
  <c r="L26" i="173"/>
  <c r="L25" i="173"/>
  <c r="L24" i="173"/>
  <c r="L23" i="173"/>
  <c r="L22" i="173"/>
  <c r="L21" i="173"/>
  <c r="L20" i="173"/>
  <c r="L19" i="173"/>
  <c r="L18" i="173"/>
  <c r="L17" i="173"/>
  <c r="L16" i="173"/>
  <c r="L15" i="173"/>
  <c r="L14" i="173"/>
  <c r="L13" i="173"/>
  <c r="L12" i="173"/>
  <c r="L11" i="173"/>
  <c r="L10" i="173"/>
  <c r="L9" i="173"/>
  <c r="L8" i="173"/>
  <c r="L7" i="173"/>
  <c r="L6" i="173"/>
  <c r="K56" i="173"/>
  <c r="K55" i="173"/>
  <c r="K54" i="173"/>
  <c r="K53" i="173"/>
  <c r="K52" i="173"/>
  <c r="K51" i="173"/>
  <c r="K50" i="173"/>
  <c r="K49" i="173"/>
  <c r="K48" i="173"/>
  <c r="K47" i="173"/>
  <c r="K46" i="173"/>
  <c r="K45" i="173"/>
  <c r="K44" i="173"/>
  <c r="K43" i="173"/>
  <c r="K42" i="173"/>
  <c r="K41" i="173"/>
  <c r="K40" i="173"/>
  <c r="K39" i="173"/>
  <c r="K38" i="173"/>
  <c r="K37" i="173"/>
  <c r="K36" i="173"/>
  <c r="K35" i="173"/>
  <c r="K34" i="173"/>
  <c r="K33" i="173"/>
  <c r="K32" i="173"/>
  <c r="K31" i="173"/>
  <c r="K30" i="173"/>
  <c r="K29" i="173"/>
  <c r="K28" i="173"/>
  <c r="K27" i="173"/>
  <c r="K26" i="173"/>
  <c r="K25" i="173"/>
  <c r="K24" i="173"/>
  <c r="K23" i="173"/>
  <c r="K22" i="173"/>
  <c r="K21" i="173"/>
  <c r="K20" i="173"/>
  <c r="K19" i="173"/>
  <c r="K18" i="173"/>
  <c r="K17" i="173"/>
  <c r="K16" i="173"/>
  <c r="K15" i="173"/>
  <c r="K14" i="173"/>
  <c r="K13" i="173"/>
  <c r="K12" i="173"/>
  <c r="K11" i="173"/>
  <c r="K10" i="173"/>
  <c r="K9" i="173"/>
  <c r="K8" i="173"/>
  <c r="K7" i="173"/>
  <c r="K6" i="173"/>
  <c r="J56" i="173"/>
  <c r="J55" i="173"/>
  <c r="J54" i="173"/>
  <c r="J53" i="173"/>
  <c r="J52" i="173"/>
  <c r="J51" i="173"/>
  <c r="J50" i="173"/>
  <c r="J49" i="173"/>
  <c r="J48" i="173"/>
  <c r="J47" i="173"/>
  <c r="J46" i="173"/>
  <c r="J45" i="173"/>
  <c r="J44" i="173"/>
  <c r="J43" i="173"/>
  <c r="J42" i="173"/>
  <c r="J41" i="173"/>
  <c r="J40" i="173"/>
  <c r="J39" i="173"/>
  <c r="J38" i="173"/>
  <c r="J37" i="173"/>
  <c r="J36" i="173"/>
  <c r="J35" i="173"/>
  <c r="J34" i="173"/>
  <c r="J33" i="173"/>
  <c r="J32" i="173"/>
  <c r="J31" i="173"/>
  <c r="J30" i="173"/>
  <c r="J29" i="173"/>
  <c r="J28" i="173"/>
  <c r="J27" i="173"/>
  <c r="J26" i="173"/>
  <c r="J25" i="173"/>
  <c r="J24" i="173"/>
  <c r="J23" i="173"/>
  <c r="J22" i="173"/>
  <c r="J21" i="173"/>
  <c r="J20" i="173"/>
  <c r="J19" i="173"/>
  <c r="J18" i="173"/>
  <c r="J17" i="173"/>
  <c r="J16" i="173"/>
  <c r="J15" i="173"/>
  <c r="J14" i="173"/>
  <c r="J13" i="173"/>
  <c r="J12" i="173"/>
  <c r="J11" i="173"/>
  <c r="J10" i="173"/>
  <c r="J9" i="173"/>
  <c r="J8" i="173"/>
  <c r="J7" i="173"/>
  <c r="J6" i="173"/>
  <c r="I56" i="173"/>
  <c r="I55" i="173"/>
  <c r="I54" i="173"/>
  <c r="I53" i="173"/>
  <c r="I52" i="173"/>
  <c r="I51" i="173"/>
  <c r="I50" i="173"/>
  <c r="I49" i="173"/>
  <c r="I48" i="173"/>
  <c r="I47" i="173"/>
  <c r="I46" i="173"/>
  <c r="I45" i="173"/>
  <c r="I44" i="173"/>
  <c r="I43" i="173"/>
  <c r="I42" i="173"/>
  <c r="I41" i="173"/>
  <c r="I40" i="173"/>
  <c r="I39" i="173"/>
  <c r="I38" i="173"/>
  <c r="I37" i="173"/>
  <c r="I36" i="173"/>
  <c r="I35" i="173"/>
  <c r="I34" i="173"/>
  <c r="I33" i="173"/>
  <c r="I32" i="173"/>
  <c r="I31" i="173"/>
  <c r="I30" i="173"/>
  <c r="I29" i="173"/>
  <c r="I28" i="173"/>
  <c r="I27" i="173"/>
  <c r="I26" i="173"/>
  <c r="I25" i="173"/>
  <c r="I24" i="173"/>
  <c r="I23" i="173"/>
  <c r="I22" i="173"/>
  <c r="I21" i="173"/>
  <c r="I20" i="173"/>
  <c r="I19" i="173"/>
  <c r="I18" i="173"/>
  <c r="I17" i="173"/>
  <c r="I16" i="173"/>
  <c r="I15" i="173"/>
  <c r="I14" i="173"/>
  <c r="I13" i="173"/>
  <c r="I12" i="173"/>
  <c r="I11" i="173"/>
  <c r="I10" i="173"/>
  <c r="I9" i="173"/>
  <c r="I8" i="173"/>
  <c r="I7" i="173"/>
  <c r="I6" i="173"/>
  <c r="H56" i="173"/>
  <c r="H55" i="173"/>
  <c r="H54" i="173"/>
  <c r="H53" i="173"/>
  <c r="H52" i="173"/>
  <c r="H51" i="173"/>
  <c r="H50" i="173"/>
  <c r="H49" i="173"/>
  <c r="H48" i="173"/>
  <c r="H47" i="173"/>
  <c r="H46" i="173"/>
  <c r="H45" i="173"/>
  <c r="H44" i="173"/>
  <c r="H43" i="173"/>
  <c r="H42" i="173"/>
  <c r="H41" i="173"/>
  <c r="H40" i="173"/>
  <c r="H39" i="173"/>
  <c r="H38" i="173"/>
  <c r="H37" i="173"/>
  <c r="H36" i="173"/>
  <c r="H35" i="173"/>
  <c r="H34" i="173"/>
  <c r="H33" i="173"/>
  <c r="H32" i="173"/>
  <c r="H31" i="173"/>
  <c r="H30" i="173"/>
  <c r="H29" i="173"/>
  <c r="H28" i="173"/>
  <c r="H27" i="173"/>
  <c r="H26" i="173"/>
  <c r="H25" i="173"/>
  <c r="H24" i="173"/>
  <c r="H23" i="173"/>
  <c r="H22" i="173"/>
  <c r="H21" i="173"/>
  <c r="H20" i="173"/>
  <c r="H19" i="173"/>
  <c r="H18" i="173"/>
  <c r="H17" i="173"/>
  <c r="H16" i="173"/>
  <c r="H15" i="173"/>
  <c r="H14" i="173"/>
  <c r="H13" i="173"/>
  <c r="H12" i="173"/>
  <c r="H11" i="173"/>
  <c r="H10" i="173"/>
  <c r="H9" i="173"/>
  <c r="H8" i="173"/>
  <c r="H7" i="173"/>
  <c r="H6" i="173"/>
  <c r="G56" i="173"/>
  <c r="G55" i="173"/>
  <c r="G54" i="173"/>
  <c r="G53" i="173"/>
  <c r="G52" i="173"/>
  <c r="G51" i="173"/>
  <c r="G50" i="173"/>
  <c r="G49" i="173"/>
  <c r="G48" i="173"/>
  <c r="G47" i="173"/>
  <c r="G46" i="173"/>
  <c r="G45" i="173"/>
  <c r="G44" i="173"/>
  <c r="G43" i="173"/>
  <c r="G42" i="173"/>
  <c r="G41" i="173"/>
  <c r="G40" i="173"/>
  <c r="G39" i="173"/>
  <c r="G38" i="173"/>
  <c r="G37" i="173"/>
  <c r="G36" i="173"/>
  <c r="G35" i="173"/>
  <c r="G34" i="173"/>
  <c r="G33" i="173"/>
  <c r="G32" i="173"/>
  <c r="G31" i="173"/>
  <c r="G30" i="173"/>
  <c r="G29" i="173"/>
  <c r="G28" i="173"/>
  <c r="G27" i="173"/>
  <c r="G26" i="173"/>
  <c r="G25" i="173"/>
  <c r="G24" i="173"/>
  <c r="G23" i="173"/>
  <c r="G22" i="173"/>
  <c r="G21" i="173"/>
  <c r="G20" i="173"/>
  <c r="G19" i="173"/>
  <c r="G18" i="173"/>
  <c r="G17" i="173"/>
  <c r="G16" i="173"/>
  <c r="G15" i="173"/>
  <c r="G14" i="173"/>
  <c r="G13" i="173"/>
  <c r="G12" i="173"/>
  <c r="G11" i="173"/>
  <c r="G10" i="173"/>
  <c r="G9" i="173"/>
  <c r="G8" i="173"/>
  <c r="G7" i="173"/>
  <c r="G6" i="173"/>
  <c r="F56" i="173"/>
  <c r="F55" i="173"/>
  <c r="F54" i="173"/>
  <c r="F53" i="173"/>
  <c r="F52" i="173"/>
  <c r="F51" i="173"/>
  <c r="F50" i="173"/>
  <c r="F49" i="173"/>
  <c r="F48" i="173"/>
  <c r="F47" i="173"/>
  <c r="F46" i="173"/>
  <c r="F45" i="173"/>
  <c r="F44" i="173"/>
  <c r="F43" i="173"/>
  <c r="F42" i="173"/>
  <c r="F41" i="173"/>
  <c r="F40" i="173"/>
  <c r="F39" i="173"/>
  <c r="F38" i="173"/>
  <c r="F37" i="173"/>
  <c r="F36" i="173"/>
  <c r="F35" i="173"/>
  <c r="F34" i="173"/>
  <c r="F33" i="173"/>
  <c r="F32" i="173"/>
  <c r="F31" i="173"/>
  <c r="F30" i="173"/>
  <c r="F29" i="173"/>
  <c r="F28" i="173"/>
  <c r="F27" i="173"/>
  <c r="F26" i="173"/>
  <c r="F25" i="173"/>
  <c r="F24" i="173"/>
  <c r="F23" i="173"/>
  <c r="F22" i="173"/>
  <c r="F21" i="173"/>
  <c r="F20" i="173"/>
  <c r="F19" i="173"/>
  <c r="F18" i="173"/>
  <c r="F17" i="173"/>
  <c r="F16" i="173"/>
  <c r="F15" i="173"/>
  <c r="F14" i="173"/>
  <c r="F13" i="173"/>
  <c r="F12" i="173"/>
  <c r="F11" i="173"/>
  <c r="F10" i="173"/>
  <c r="F9" i="173"/>
  <c r="F8" i="173"/>
  <c r="F7" i="173"/>
  <c r="F6" i="173"/>
  <c r="E56" i="173"/>
  <c r="E55" i="173"/>
  <c r="E54" i="173"/>
  <c r="E53" i="173"/>
  <c r="E52" i="173"/>
  <c r="E51" i="173"/>
  <c r="E50" i="173"/>
  <c r="E49" i="173"/>
  <c r="E48" i="173"/>
  <c r="E47" i="173"/>
  <c r="E46" i="173"/>
  <c r="E45" i="173"/>
  <c r="E44" i="173"/>
  <c r="E43" i="173"/>
  <c r="E42" i="173"/>
  <c r="E41" i="173"/>
  <c r="E40" i="173"/>
  <c r="E39" i="173"/>
  <c r="E38" i="173"/>
  <c r="E37" i="173"/>
  <c r="E36" i="173"/>
  <c r="E35" i="173"/>
  <c r="E34" i="173"/>
  <c r="E33" i="173"/>
  <c r="E32" i="173"/>
  <c r="E31" i="173"/>
  <c r="E30" i="173"/>
  <c r="E29" i="173"/>
  <c r="E28" i="173"/>
  <c r="E27" i="173"/>
  <c r="E26" i="173"/>
  <c r="E25" i="173"/>
  <c r="E24" i="173"/>
  <c r="E23" i="173"/>
  <c r="E22" i="173"/>
  <c r="E21" i="173"/>
  <c r="E20" i="173"/>
  <c r="E19" i="173"/>
  <c r="E18" i="173"/>
  <c r="E17" i="173"/>
  <c r="E16" i="173"/>
  <c r="E15" i="173"/>
  <c r="E14" i="173"/>
  <c r="E13" i="173"/>
  <c r="E12" i="173"/>
  <c r="E11" i="173"/>
  <c r="E10" i="173"/>
  <c r="E9" i="173"/>
  <c r="E8" i="173"/>
  <c r="E7" i="173"/>
  <c r="E6" i="173"/>
  <c r="D56" i="173"/>
  <c r="D55" i="173"/>
  <c r="D54" i="173"/>
  <c r="D53" i="173"/>
  <c r="D52" i="173"/>
  <c r="D51" i="173"/>
  <c r="D50" i="173"/>
  <c r="D49" i="173"/>
  <c r="D48" i="173"/>
  <c r="D47" i="173"/>
  <c r="D46" i="173"/>
  <c r="D45" i="173"/>
  <c r="D44" i="173"/>
  <c r="D43" i="173"/>
  <c r="D42" i="173"/>
  <c r="D41" i="173"/>
  <c r="D40" i="173"/>
  <c r="D39" i="173"/>
  <c r="D38" i="173"/>
  <c r="D37" i="173"/>
  <c r="D36" i="173"/>
  <c r="D35" i="173"/>
  <c r="D34" i="173"/>
  <c r="D33" i="173"/>
  <c r="D32" i="173"/>
  <c r="D31" i="173"/>
  <c r="D30" i="173"/>
  <c r="D29" i="173"/>
  <c r="D28" i="173"/>
  <c r="D27" i="173"/>
  <c r="D26" i="173"/>
  <c r="D25" i="173"/>
  <c r="D24" i="173"/>
  <c r="D23" i="173"/>
  <c r="D22" i="173"/>
  <c r="D21" i="173"/>
  <c r="D20" i="173"/>
  <c r="D19" i="173"/>
  <c r="D18" i="173"/>
  <c r="D17" i="173"/>
  <c r="D16" i="173"/>
  <c r="D15" i="173"/>
  <c r="D14" i="173"/>
  <c r="D13" i="173"/>
  <c r="D12" i="173"/>
  <c r="D11" i="173"/>
  <c r="D10" i="173"/>
  <c r="D9" i="173"/>
  <c r="D8" i="173"/>
  <c r="D7" i="173"/>
  <c r="D6" i="173"/>
  <c r="C56" i="173"/>
  <c r="C55" i="173"/>
  <c r="C54" i="173"/>
  <c r="C53" i="173"/>
  <c r="C52" i="173"/>
  <c r="C51" i="173"/>
  <c r="C50" i="173"/>
  <c r="C49" i="173"/>
  <c r="C48" i="173"/>
  <c r="C47" i="173"/>
  <c r="C46" i="173"/>
  <c r="C45" i="173"/>
  <c r="C44" i="173"/>
  <c r="C43" i="173"/>
  <c r="C42" i="173"/>
  <c r="C41" i="173"/>
  <c r="C40" i="173"/>
  <c r="C39" i="173"/>
  <c r="C38" i="173"/>
  <c r="C37" i="173"/>
  <c r="C36" i="173"/>
  <c r="C35" i="173"/>
  <c r="C34" i="173"/>
  <c r="C33" i="173"/>
  <c r="C32" i="173"/>
  <c r="C31" i="173"/>
  <c r="C30" i="173"/>
  <c r="C29" i="173"/>
  <c r="C28" i="173"/>
  <c r="C27" i="173"/>
  <c r="C26" i="173"/>
  <c r="C25" i="173"/>
  <c r="C24" i="173"/>
  <c r="C23" i="173"/>
  <c r="C22" i="173"/>
  <c r="C21" i="173"/>
  <c r="C20" i="173"/>
  <c r="C19" i="173"/>
  <c r="C18" i="173"/>
  <c r="C17" i="173"/>
  <c r="C16" i="173"/>
  <c r="C15" i="173"/>
  <c r="C14" i="173"/>
  <c r="C13" i="173"/>
  <c r="C12" i="173"/>
  <c r="C11" i="173"/>
  <c r="C10" i="173"/>
  <c r="C9" i="173"/>
  <c r="C8" i="173"/>
  <c r="C7" i="173"/>
  <c r="C6" i="173"/>
  <c r="C56" i="169"/>
  <c r="C55" i="169"/>
  <c r="C54" i="169"/>
  <c r="C53" i="169"/>
  <c r="C52" i="169"/>
  <c r="C51" i="169"/>
  <c r="C50" i="169"/>
  <c r="C49" i="169"/>
  <c r="C48" i="169"/>
  <c r="C47" i="169"/>
  <c r="C46" i="169"/>
  <c r="C45" i="169"/>
  <c r="C44" i="169"/>
  <c r="C43" i="169"/>
  <c r="C42" i="169"/>
  <c r="C41" i="169"/>
  <c r="C40" i="169"/>
  <c r="C39" i="169"/>
  <c r="C38" i="169"/>
  <c r="C37" i="169"/>
  <c r="C36" i="169"/>
  <c r="C35" i="169"/>
  <c r="C34" i="169"/>
  <c r="C33" i="169"/>
  <c r="C32" i="169"/>
  <c r="C31" i="169"/>
  <c r="C30" i="169"/>
  <c r="C29" i="169"/>
  <c r="C28" i="169"/>
  <c r="C27" i="169"/>
  <c r="C26" i="169"/>
  <c r="C25" i="169"/>
  <c r="C24" i="169"/>
  <c r="C23" i="169"/>
  <c r="C22" i="169"/>
  <c r="C21" i="169"/>
  <c r="C20" i="169"/>
  <c r="C19" i="169"/>
  <c r="C18" i="169"/>
  <c r="C17" i="169"/>
  <c r="C16" i="169"/>
  <c r="C15" i="169"/>
  <c r="C14" i="169"/>
  <c r="C13" i="169"/>
  <c r="C12" i="169"/>
  <c r="C11" i="169"/>
  <c r="C10" i="169"/>
  <c r="C9" i="169"/>
  <c r="C8" i="169"/>
  <c r="C7" i="169"/>
  <c r="C6" i="169"/>
  <c r="E56" i="169"/>
  <c r="E55" i="169"/>
  <c r="E54" i="169"/>
  <c r="E53" i="169"/>
  <c r="E52" i="169"/>
  <c r="E51" i="169"/>
  <c r="E50" i="169"/>
  <c r="E49" i="169"/>
  <c r="E48" i="169"/>
  <c r="E47" i="169"/>
  <c r="E46" i="169"/>
  <c r="E45" i="169"/>
  <c r="E44" i="169"/>
  <c r="E43" i="169"/>
  <c r="E42" i="169"/>
  <c r="E41" i="169"/>
  <c r="E40" i="169"/>
  <c r="E39" i="169"/>
  <c r="E38" i="169"/>
  <c r="E37" i="169"/>
  <c r="E36" i="169"/>
  <c r="E35" i="169"/>
  <c r="E34" i="169"/>
  <c r="E33" i="169"/>
  <c r="E32" i="169"/>
  <c r="E31" i="169"/>
  <c r="E30" i="169"/>
  <c r="E29" i="169"/>
  <c r="E28" i="169"/>
  <c r="E27" i="169"/>
  <c r="E26" i="169"/>
  <c r="E25" i="169"/>
  <c r="E24" i="169"/>
  <c r="E23" i="169"/>
  <c r="E22" i="169"/>
  <c r="E21" i="169"/>
  <c r="E20" i="169"/>
  <c r="E19" i="169"/>
  <c r="E18" i="169"/>
  <c r="E17" i="169"/>
  <c r="E16" i="169"/>
  <c r="E15" i="169"/>
  <c r="E14" i="169"/>
  <c r="E13" i="169"/>
  <c r="E12" i="169"/>
  <c r="E11" i="169"/>
  <c r="E10" i="169"/>
  <c r="E9" i="169"/>
  <c r="E8" i="169"/>
  <c r="E7" i="169"/>
  <c r="E6" i="169"/>
  <c r="G56" i="169"/>
  <c r="G55" i="169"/>
  <c r="G54" i="169"/>
  <c r="G53" i="169"/>
  <c r="G52" i="169"/>
  <c r="G51" i="169"/>
  <c r="G50" i="169"/>
  <c r="G49" i="169"/>
  <c r="G48" i="169"/>
  <c r="G47" i="169"/>
  <c r="G46" i="169"/>
  <c r="G45" i="169"/>
  <c r="G44" i="169"/>
  <c r="G43" i="169"/>
  <c r="G42" i="169"/>
  <c r="G41" i="169"/>
  <c r="G40" i="169"/>
  <c r="G39" i="169"/>
  <c r="G38" i="169"/>
  <c r="G37" i="169"/>
  <c r="G36" i="169"/>
  <c r="G35" i="169"/>
  <c r="G34" i="169"/>
  <c r="G33" i="169"/>
  <c r="G32" i="169"/>
  <c r="G31" i="169"/>
  <c r="G30" i="169"/>
  <c r="G29" i="169"/>
  <c r="G28" i="169"/>
  <c r="G27" i="169"/>
  <c r="G26" i="169"/>
  <c r="G25" i="169"/>
  <c r="G24" i="169"/>
  <c r="G23" i="169"/>
  <c r="G22" i="169"/>
  <c r="G21" i="169"/>
  <c r="G20" i="169"/>
  <c r="G19" i="169"/>
  <c r="G18" i="169"/>
  <c r="G17" i="169"/>
  <c r="G16" i="169"/>
  <c r="G15" i="169"/>
  <c r="G14" i="169"/>
  <c r="G13" i="169"/>
  <c r="G12" i="169"/>
  <c r="G11" i="169"/>
  <c r="G10" i="169"/>
  <c r="G9" i="169"/>
  <c r="G8" i="169"/>
  <c r="G7" i="169"/>
  <c r="G6" i="169"/>
  <c r="H56" i="169"/>
  <c r="H55" i="169"/>
  <c r="H54" i="169"/>
  <c r="H53" i="169"/>
  <c r="H52" i="169"/>
  <c r="H51" i="169"/>
  <c r="H50" i="169"/>
  <c r="H49" i="169"/>
  <c r="H48" i="169"/>
  <c r="H47" i="169"/>
  <c r="H46" i="169"/>
  <c r="H45" i="169"/>
  <c r="H44" i="169"/>
  <c r="H43" i="169"/>
  <c r="H42" i="169"/>
  <c r="H41" i="169"/>
  <c r="H40" i="169"/>
  <c r="H39" i="169"/>
  <c r="H38" i="169"/>
  <c r="H37" i="169"/>
  <c r="H36" i="169"/>
  <c r="H35" i="169"/>
  <c r="H34" i="169"/>
  <c r="H33" i="169"/>
  <c r="H32" i="169"/>
  <c r="H31" i="169"/>
  <c r="H30" i="169"/>
  <c r="H29" i="169"/>
  <c r="H28" i="169"/>
  <c r="H27" i="169"/>
  <c r="H26" i="169"/>
  <c r="H25" i="169"/>
  <c r="H24" i="169"/>
  <c r="H23" i="169"/>
  <c r="H22" i="169"/>
  <c r="H21" i="169"/>
  <c r="H20" i="169"/>
  <c r="H19" i="169"/>
  <c r="H18" i="169"/>
  <c r="H17" i="169"/>
  <c r="H16" i="169"/>
  <c r="H15" i="169"/>
  <c r="H14" i="169"/>
  <c r="H13" i="169"/>
  <c r="H12" i="169"/>
  <c r="H11" i="169"/>
  <c r="H10" i="169"/>
  <c r="H9" i="169"/>
  <c r="H8" i="169"/>
  <c r="H7" i="169"/>
  <c r="H6" i="169"/>
  <c r="D56" i="169"/>
  <c r="D55" i="169"/>
  <c r="D54" i="169"/>
  <c r="D53" i="169"/>
  <c r="D52" i="169"/>
  <c r="D51" i="169"/>
  <c r="D50" i="169"/>
  <c r="D49" i="169"/>
  <c r="D48" i="169"/>
  <c r="D47" i="169"/>
  <c r="D46" i="169"/>
  <c r="D45" i="169"/>
  <c r="D44" i="169"/>
  <c r="D43" i="169"/>
  <c r="D42" i="169"/>
  <c r="D41" i="169"/>
  <c r="D40" i="169"/>
  <c r="D39" i="169"/>
  <c r="D38" i="169"/>
  <c r="D37" i="169"/>
  <c r="D36" i="169"/>
  <c r="D35" i="169"/>
  <c r="D34" i="169"/>
  <c r="D33" i="169"/>
  <c r="D32" i="169"/>
  <c r="D31" i="169"/>
  <c r="D30" i="169"/>
  <c r="D29" i="169"/>
  <c r="D28" i="169"/>
  <c r="D27" i="169"/>
  <c r="D26" i="169"/>
  <c r="D25" i="169"/>
  <c r="D24" i="169"/>
  <c r="D23" i="169"/>
  <c r="D22" i="169"/>
  <c r="D21" i="169"/>
  <c r="D20" i="169"/>
  <c r="D19" i="169"/>
  <c r="D18" i="169"/>
  <c r="D17" i="169"/>
  <c r="D16" i="169"/>
  <c r="D15" i="169"/>
  <c r="D14" i="169"/>
  <c r="D13" i="169"/>
  <c r="D12" i="169"/>
  <c r="D10" i="169"/>
  <c r="D9" i="169"/>
  <c r="D8" i="169"/>
  <c r="D7" i="169"/>
  <c r="D6" i="169"/>
  <c r="D11" i="169"/>
  <c r="C56" i="179"/>
  <c r="C55" i="179"/>
  <c r="C54" i="179"/>
  <c r="C53" i="179"/>
  <c r="C52" i="179"/>
  <c r="C51" i="179"/>
  <c r="C50" i="179"/>
  <c r="C49" i="179"/>
  <c r="C48" i="179"/>
  <c r="C47" i="179"/>
  <c r="C46" i="179"/>
  <c r="C45" i="179"/>
  <c r="C44" i="179"/>
  <c r="C43" i="179"/>
  <c r="C42" i="179"/>
  <c r="C41" i="179"/>
  <c r="C40" i="179"/>
  <c r="C39" i="179"/>
  <c r="C38" i="179"/>
  <c r="C37" i="179"/>
  <c r="C36" i="179"/>
  <c r="C35" i="179"/>
  <c r="C34" i="179"/>
  <c r="C33" i="179"/>
  <c r="C32" i="179"/>
  <c r="C31" i="179"/>
  <c r="C30" i="179"/>
  <c r="C29" i="179"/>
  <c r="C28" i="179"/>
  <c r="C27" i="179"/>
  <c r="C26" i="179"/>
  <c r="C25" i="179"/>
  <c r="C24" i="179"/>
  <c r="C23" i="179"/>
  <c r="C22" i="179"/>
  <c r="C21" i="179"/>
  <c r="C20" i="179"/>
  <c r="C19" i="179"/>
  <c r="C18" i="179"/>
  <c r="C17" i="179"/>
  <c r="C16" i="179"/>
  <c r="C15" i="179"/>
  <c r="C14" i="179"/>
  <c r="C13" i="179"/>
  <c r="C12" i="179"/>
  <c r="C11" i="179"/>
  <c r="C10" i="179"/>
  <c r="C9" i="179"/>
  <c r="C8" i="179"/>
  <c r="C6" i="179"/>
  <c r="B54" i="157"/>
  <c r="B53" i="157"/>
  <c r="B52" i="157"/>
  <c r="B51" i="157"/>
  <c r="B50" i="157"/>
  <c r="B49" i="157"/>
  <c r="B48" i="157"/>
  <c r="B47" i="157"/>
  <c r="B46" i="157"/>
  <c r="B45" i="157"/>
  <c r="B44" i="157"/>
  <c r="B43" i="157"/>
  <c r="B42" i="157"/>
  <c r="B41" i="157"/>
  <c r="B40" i="157"/>
  <c r="B39" i="157"/>
  <c r="B38" i="157"/>
  <c r="B37" i="157"/>
  <c r="B36" i="157"/>
  <c r="B35" i="157"/>
  <c r="B34" i="157"/>
  <c r="B33" i="157"/>
  <c r="B32" i="157"/>
  <c r="B31" i="157"/>
  <c r="B30" i="157"/>
  <c r="B29" i="157"/>
  <c r="B28" i="157"/>
  <c r="B27" i="157"/>
  <c r="B26" i="157"/>
  <c r="B25" i="157"/>
  <c r="B24" i="157"/>
  <c r="B23" i="157"/>
  <c r="B22" i="157"/>
  <c r="B21" i="157"/>
  <c r="B20" i="157"/>
  <c r="B19" i="157"/>
  <c r="B18" i="157"/>
  <c r="B17" i="157"/>
  <c r="B16" i="157"/>
  <c r="B15" i="157"/>
  <c r="B14" i="157"/>
  <c r="B13" i="157"/>
  <c r="B12" i="157"/>
  <c r="B11" i="157"/>
  <c r="B10" i="157"/>
  <c r="B9" i="157"/>
  <c r="B8" i="157"/>
  <c r="B7" i="157"/>
  <c r="B6" i="157"/>
  <c r="B5" i="157"/>
  <c r="B4" i="157"/>
  <c r="B3" i="157"/>
  <c r="B56" i="11" l="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E4" i="14"/>
  <c r="C4" i="14"/>
  <c r="D4" i="14"/>
  <c r="B56" i="249"/>
  <c r="B55" i="249"/>
  <c r="B54" i="249"/>
  <c r="B53" i="249"/>
  <c r="B52" i="249"/>
  <c r="B51" i="249"/>
  <c r="B50" i="249"/>
  <c r="B49" i="249"/>
  <c r="B48" i="249"/>
  <c r="B47" i="249"/>
  <c r="B46" i="249"/>
  <c r="B45" i="249"/>
  <c r="B44" i="249"/>
  <c r="B43" i="249"/>
  <c r="B42" i="249"/>
  <c r="B41" i="249"/>
  <c r="B40" i="249"/>
  <c r="B39" i="249"/>
  <c r="B38" i="249"/>
  <c r="B36" i="249"/>
  <c r="B35" i="249"/>
  <c r="B34" i="249"/>
  <c r="B33" i="249"/>
  <c r="B32" i="249"/>
  <c r="B31" i="249"/>
  <c r="B30" i="249"/>
  <c r="B29" i="249"/>
  <c r="B28" i="249"/>
  <c r="B27" i="249"/>
  <c r="B26" i="249"/>
  <c r="B25" i="249"/>
  <c r="B24" i="249"/>
  <c r="B23" i="249"/>
  <c r="B22" i="249"/>
  <c r="B21" i="249"/>
  <c r="B20" i="249"/>
  <c r="B19" i="249"/>
  <c r="B18" i="249"/>
  <c r="B17" i="249"/>
  <c r="B16" i="249"/>
  <c r="B15" i="249"/>
  <c r="B14" i="249"/>
  <c r="B13" i="249"/>
  <c r="B12" i="249"/>
  <c r="B11" i="249"/>
  <c r="B10" i="249"/>
  <c r="B9" i="249"/>
  <c r="B8" i="249"/>
  <c r="B7" i="249"/>
  <c r="B6" i="249"/>
  <c r="R56" i="245"/>
  <c r="R55" i="245"/>
  <c r="R54" i="245"/>
  <c r="R53" i="245"/>
  <c r="R52" i="245"/>
  <c r="R51" i="245"/>
  <c r="R50" i="245"/>
  <c r="R49" i="245"/>
  <c r="R48" i="245"/>
  <c r="R47" i="245"/>
  <c r="R46" i="245"/>
  <c r="R45" i="245"/>
  <c r="R44" i="245"/>
  <c r="R43" i="245"/>
  <c r="R42" i="245"/>
  <c r="R41" i="245"/>
  <c r="R40" i="245"/>
  <c r="R39" i="245"/>
  <c r="R38" i="245"/>
  <c r="R37" i="245"/>
  <c r="R36" i="245"/>
  <c r="R35" i="245"/>
  <c r="R34" i="245"/>
  <c r="R33" i="245"/>
  <c r="R32" i="245"/>
  <c r="R31" i="245"/>
  <c r="R30" i="245"/>
  <c r="R29" i="245"/>
  <c r="R28" i="245"/>
  <c r="R27" i="245"/>
  <c r="R26" i="245"/>
  <c r="R25" i="245"/>
  <c r="R24" i="245"/>
  <c r="R23" i="245"/>
  <c r="R22" i="245"/>
  <c r="R21" i="245"/>
  <c r="R20" i="245"/>
  <c r="R19" i="245"/>
  <c r="R18" i="245"/>
  <c r="R17" i="245"/>
  <c r="R16" i="245"/>
  <c r="R15" i="245"/>
  <c r="R14" i="245"/>
  <c r="R13" i="245"/>
  <c r="R12" i="245"/>
  <c r="R11" i="245"/>
  <c r="R10" i="245"/>
  <c r="R9" i="245"/>
  <c r="R8" i="245"/>
  <c r="R7" i="245"/>
  <c r="Q56" i="245"/>
  <c r="Q55" i="245"/>
  <c r="Q54" i="245"/>
  <c r="Q53" i="245"/>
  <c r="Q52" i="245"/>
  <c r="Q51" i="245"/>
  <c r="Q50" i="245"/>
  <c r="Q49" i="245"/>
  <c r="Q48" i="245"/>
  <c r="Q47" i="245"/>
  <c r="Q46" i="245"/>
  <c r="Q45" i="245"/>
  <c r="Q44" i="245"/>
  <c r="Q43" i="245"/>
  <c r="Q42" i="245"/>
  <c r="Q41" i="245"/>
  <c r="Q40" i="245"/>
  <c r="Q39" i="245"/>
  <c r="Q38" i="245"/>
  <c r="Q37" i="245"/>
  <c r="Q36" i="245"/>
  <c r="Q35" i="245"/>
  <c r="Q34" i="245"/>
  <c r="Q33" i="245"/>
  <c r="Q32" i="245"/>
  <c r="Q31" i="245"/>
  <c r="Q30" i="245"/>
  <c r="Q29" i="245"/>
  <c r="Q28" i="245"/>
  <c r="Q27" i="245"/>
  <c r="Q26" i="245"/>
  <c r="Q25" i="245"/>
  <c r="Q24" i="245"/>
  <c r="Q23" i="245"/>
  <c r="Q22" i="245"/>
  <c r="Q21" i="245"/>
  <c r="Q20" i="245"/>
  <c r="Q19" i="245"/>
  <c r="Q18" i="245"/>
  <c r="Q17" i="245"/>
  <c r="Q16" i="245"/>
  <c r="Q15" i="245"/>
  <c r="Q14" i="245"/>
  <c r="Q13" i="245"/>
  <c r="Q12" i="245"/>
  <c r="Q11" i="245"/>
  <c r="Q10" i="245"/>
  <c r="Q9" i="245"/>
  <c r="Q8" i="245"/>
  <c r="Q7" i="245"/>
  <c r="R6" i="245"/>
  <c r="Q6" i="245"/>
  <c r="O56" i="245"/>
  <c r="O55" i="245"/>
  <c r="O54" i="245"/>
  <c r="O53" i="245"/>
  <c r="O52" i="245"/>
  <c r="O51" i="245"/>
  <c r="O50" i="245"/>
  <c r="O49" i="245"/>
  <c r="O48" i="245"/>
  <c r="O47" i="245"/>
  <c r="O46" i="245"/>
  <c r="O45" i="245"/>
  <c r="O44" i="245"/>
  <c r="O43" i="245"/>
  <c r="O42" i="245"/>
  <c r="O41" i="245"/>
  <c r="O40" i="245"/>
  <c r="O39" i="245"/>
  <c r="O38" i="245"/>
  <c r="O36" i="245"/>
  <c r="O35" i="245"/>
  <c r="O34" i="245"/>
  <c r="O33" i="245"/>
  <c r="O32" i="245"/>
  <c r="O31" i="245"/>
  <c r="O30" i="245"/>
  <c r="O29" i="245"/>
  <c r="O28" i="245"/>
  <c r="O27" i="245"/>
  <c r="O26" i="245"/>
  <c r="O25" i="245"/>
  <c r="O24" i="245"/>
  <c r="O23" i="245"/>
  <c r="O22" i="245"/>
  <c r="O21" i="245"/>
  <c r="O20" i="245"/>
  <c r="O19" i="245"/>
  <c r="O18" i="245"/>
  <c r="O17" i="245"/>
  <c r="O16" i="245"/>
  <c r="O15" i="245"/>
  <c r="O14" i="245"/>
  <c r="O13" i="245"/>
  <c r="O12" i="245"/>
  <c r="O11" i="245"/>
  <c r="O10" i="245"/>
  <c r="O9" i="245"/>
  <c r="O8" i="245"/>
  <c r="O7" i="245"/>
  <c r="N56" i="245"/>
  <c r="N55" i="245"/>
  <c r="N54" i="245"/>
  <c r="N53" i="245"/>
  <c r="N52" i="245"/>
  <c r="N51" i="245"/>
  <c r="N50" i="245"/>
  <c r="N49" i="245"/>
  <c r="N48" i="245"/>
  <c r="N47" i="245"/>
  <c r="N46" i="245"/>
  <c r="N45" i="245"/>
  <c r="N44" i="245"/>
  <c r="N43" i="245"/>
  <c r="N42" i="245"/>
  <c r="N41" i="245"/>
  <c r="N40" i="245"/>
  <c r="N39" i="245"/>
  <c r="N38" i="245"/>
  <c r="N36" i="245"/>
  <c r="N35" i="245"/>
  <c r="N34" i="245"/>
  <c r="N33" i="245"/>
  <c r="N32" i="245"/>
  <c r="N31" i="245"/>
  <c r="N30" i="245"/>
  <c r="N29" i="245"/>
  <c r="N28" i="245"/>
  <c r="N27" i="245"/>
  <c r="N26" i="245"/>
  <c r="N25" i="245"/>
  <c r="N24" i="245"/>
  <c r="N23" i="245"/>
  <c r="N22" i="245"/>
  <c r="N21" i="245"/>
  <c r="N20" i="245"/>
  <c r="N19" i="245"/>
  <c r="N18" i="245"/>
  <c r="N17" i="245"/>
  <c r="N16" i="245"/>
  <c r="N15" i="245"/>
  <c r="N14" i="245"/>
  <c r="N13" i="245"/>
  <c r="N12" i="245"/>
  <c r="N11" i="245"/>
  <c r="N10" i="245"/>
  <c r="N9" i="245"/>
  <c r="N8" i="245"/>
  <c r="N7" i="245"/>
  <c r="O6" i="245"/>
  <c r="N6" i="245"/>
  <c r="G27" i="43"/>
  <c r="E27" i="43"/>
  <c r="B28" i="217" l="1"/>
  <c r="D28" i="217" s="1"/>
  <c r="B24" i="233" l="1"/>
  <c r="D24" i="233" s="1"/>
  <c r="B24" i="234"/>
  <c r="D24" i="234" s="1"/>
  <c r="B24" i="235"/>
  <c r="D24" i="235" s="1"/>
  <c r="B24" i="236"/>
  <c r="D24" i="236" s="1"/>
  <c r="B24" i="237"/>
  <c r="D24" i="237" s="1"/>
  <c r="B24" i="232"/>
  <c r="D24" i="232" s="1"/>
  <c r="B24" i="223"/>
  <c r="D24" i="223" s="1"/>
  <c r="B24" i="224"/>
  <c r="D24" i="224" s="1"/>
  <c r="B24" i="225"/>
  <c r="D24" i="225" s="1"/>
  <c r="B24" i="226"/>
  <c r="D24" i="226" s="1"/>
  <c r="B24" i="227"/>
  <c r="D24" i="227" s="1"/>
  <c r="B24" i="228"/>
  <c r="D24" i="228" s="1"/>
  <c r="B24" i="229"/>
  <c r="D24" i="229" s="1"/>
  <c r="B24" i="230"/>
  <c r="D24" i="230" s="1"/>
  <c r="B24" i="222"/>
  <c r="D24" i="222" s="1"/>
  <c r="B24" i="231"/>
  <c r="D24" i="231" s="1"/>
  <c r="B24" i="221"/>
  <c r="D24" i="221" s="1"/>
  <c r="B24" i="220"/>
  <c r="D24" i="220" s="1"/>
  <c r="B24" i="238"/>
  <c r="D24" i="238" s="1"/>
  <c r="B24" i="219"/>
  <c r="D24" i="219" s="1"/>
  <c r="B24" i="218"/>
  <c r="D24" i="218" s="1"/>
  <c r="B24" i="217"/>
  <c r="D24" i="217" s="1"/>
  <c r="B24" i="216"/>
  <c r="D24" i="216" s="1"/>
  <c r="B24" i="206"/>
  <c r="D24" i="206" s="1"/>
  <c r="B24" i="207"/>
  <c r="D24" i="207" s="1"/>
  <c r="B24" i="208"/>
  <c r="D24" i="208" s="1"/>
  <c r="B24" i="209"/>
  <c r="D24" i="209" s="1"/>
  <c r="B24" i="210"/>
  <c r="D24" i="210" s="1"/>
  <c r="B24" i="211"/>
  <c r="D24" i="211" s="1"/>
  <c r="B24" i="212"/>
  <c r="D24" i="212" s="1"/>
  <c r="B24" i="213"/>
  <c r="D24" i="213" s="1"/>
  <c r="B24" i="214"/>
  <c r="D24" i="214" s="1"/>
  <c r="B24" i="215"/>
  <c r="D24" i="215" s="1"/>
  <c r="B24" i="205"/>
  <c r="D24" i="205" s="1"/>
  <c r="B24" i="204"/>
  <c r="D24" i="204" s="1"/>
  <c r="B24" i="203"/>
  <c r="D24" i="203" s="1"/>
  <c r="B24" i="202"/>
  <c r="D24" i="202" s="1"/>
  <c r="B24" i="201"/>
  <c r="D24" i="201" s="1"/>
  <c r="B24" i="200"/>
  <c r="D24" i="200" s="1"/>
  <c r="B24" i="199"/>
  <c r="D24" i="199" s="1"/>
  <c r="B24" i="198"/>
  <c r="D24" i="198" s="1"/>
  <c r="B24" i="197"/>
  <c r="D24" i="197" s="1"/>
  <c r="B24" i="196"/>
  <c r="D24" i="196" s="1"/>
  <c r="B24" i="195"/>
  <c r="D24" i="195" s="1"/>
  <c r="B24" i="194"/>
  <c r="D24" i="194" s="1"/>
  <c r="B24" i="193"/>
  <c r="D24" i="193" s="1"/>
  <c r="B24" i="192"/>
  <c r="D24" i="192" s="1"/>
  <c r="B24" i="191"/>
  <c r="D24" i="191" s="1"/>
  <c r="B24" i="190"/>
  <c r="D24" i="190" s="1"/>
  <c r="B24" i="189"/>
  <c r="D24" i="189" s="1"/>
  <c r="B24" i="188"/>
  <c r="D24" i="188" s="1"/>
  <c r="B23" i="233"/>
  <c r="B23" i="234"/>
  <c r="B23" i="235"/>
  <c r="B23" i="236"/>
  <c r="B23" i="237"/>
  <c r="B23" i="232"/>
  <c r="B23" i="223"/>
  <c r="B23" i="224"/>
  <c r="B23" i="225"/>
  <c r="B23" i="226"/>
  <c r="B23" i="227"/>
  <c r="B23" i="228"/>
  <c r="B23" i="229"/>
  <c r="B23" i="230"/>
  <c r="B23" i="222"/>
  <c r="B23" i="231"/>
  <c r="B23" i="221"/>
  <c r="B23" i="220"/>
  <c r="B23" i="238"/>
  <c r="B23" i="219"/>
  <c r="B23" i="218"/>
  <c r="B23" i="217"/>
  <c r="B23" i="216"/>
  <c r="B23" i="206"/>
  <c r="B23" i="207"/>
  <c r="B23" i="208"/>
  <c r="B23" i="209"/>
  <c r="B23" i="210"/>
  <c r="B23" i="211"/>
  <c r="B23" i="212"/>
  <c r="B23" i="213"/>
  <c r="B23" i="214"/>
  <c r="B23" i="215"/>
  <c r="B23" i="205"/>
  <c r="B23" i="204"/>
  <c r="B23" i="203"/>
  <c r="B23" i="202"/>
  <c r="B23" i="201"/>
  <c r="B23" i="200"/>
  <c r="B23" i="199"/>
  <c r="B23" i="198"/>
  <c r="B23" i="197"/>
  <c r="B23" i="196"/>
  <c r="B23" i="195"/>
  <c r="B23" i="194"/>
  <c r="B23" i="193"/>
  <c r="B23" i="192"/>
  <c r="B23" i="191"/>
  <c r="B23" i="190"/>
  <c r="B23" i="189"/>
  <c r="B23" i="188"/>
  <c r="F26" i="176"/>
  <c r="F25" i="176"/>
  <c r="F24" i="176"/>
  <c r="F22" i="176"/>
  <c r="F21" i="176"/>
  <c r="F20" i="176"/>
  <c r="F19" i="176"/>
  <c r="F18" i="176"/>
  <c r="F17" i="176"/>
  <c r="F16" i="176"/>
  <c r="F15" i="176"/>
  <c r="F14" i="176"/>
  <c r="F13" i="176"/>
  <c r="F12" i="176"/>
  <c r="F11" i="176"/>
  <c r="F10" i="176"/>
  <c r="F9" i="176"/>
  <c r="F8" i="176"/>
  <c r="F7" i="176"/>
  <c r="F6" i="176"/>
  <c r="F5" i="176"/>
  <c r="F4" i="176"/>
  <c r="D23" i="188" l="1"/>
  <c r="B25" i="188"/>
  <c r="D25" i="188" s="1"/>
  <c r="D23" i="190"/>
  <c r="B25" i="190"/>
  <c r="D25" i="190" s="1"/>
  <c r="D23" i="192"/>
  <c r="B25" i="192"/>
  <c r="D25" i="192" s="1"/>
  <c r="D23" i="194"/>
  <c r="B25" i="194"/>
  <c r="D25" i="194" s="1"/>
  <c r="D23" i="196"/>
  <c r="B25" i="196"/>
  <c r="D25" i="196" s="1"/>
  <c r="D23" i="198"/>
  <c r="B25" i="198"/>
  <c r="D25" i="198" s="1"/>
  <c r="D23" i="200"/>
  <c r="B25" i="200"/>
  <c r="D25" i="200" s="1"/>
  <c r="D23" i="202"/>
  <c r="B25" i="202"/>
  <c r="D25" i="202" s="1"/>
  <c r="D23" i="204"/>
  <c r="B25" i="204"/>
  <c r="D25" i="204" s="1"/>
  <c r="B25" i="215"/>
  <c r="D25" i="215" s="1"/>
  <c r="D23" i="215"/>
  <c r="D23" i="213"/>
  <c r="B25" i="213"/>
  <c r="D25" i="213" s="1"/>
  <c r="D23" i="211"/>
  <c r="B25" i="211"/>
  <c r="D25" i="211" s="1"/>
  <c r="D23" i="209"/>
  <c r="B25" i="209"/>
  <c r="D25" i="209" s="1"/>
  <c r="D23" i="207"/>
  <c r="B25" i="207"/>
  <c r="D25" i="207" s="1"/>
  <c r="D23" i="216"/>
  <c r="B25" i="216"/>
  <c r="D25" i="216" s="1"/>
  <c r="D23" i="218"/>
  <c r="B25" i="218"/>
  <c r="D25" i="218" s="1"/>
  <c r="D23" i="238"/>
  <c r="B25" i="238"/>
  <c r="D25" i="238" s="1"/>
  <c r="D23" i="221"/>
  <c r="B25" i="221"/>
  <c r="D25" i="221" s="1"/>
  <c r="D23" i="222"/>
  <c r="B25" i="222"/>
  <c r="D25" i="222" s="1"/>
  <c r="D23" i="229"/>
  <c r="B25" i="229"/>
  <c r="D25" i="229" s="1"/>
  <c r="D23" i="227"/>
  <c r="B25" i="227"/>
  <c r="D25" i="227" s="1"/>
  <c r="D23" i="225"/>
  <c r="B25" i="225"/>
  <c r="D25" i="225" s="1"/>
  <c r="D23" i="223"/>
  <c r="B25" i="223"/>
  <c r="D25" i="223" s="1"/>
  <c r="D23" i="237"/>
  <c r="B25" i="237"/>
  <c r="D25" i="237" s="1"/>
  <c r="B25" i="235"/>
  <c r="D25" i="235" s="1"/>
  <c r="D23" i="235"/>
  <c r="D23" i="233"/>
  <c r="B25" i="233"/>
  <c r="D25" i="233" s="1"/>
  <c r="F27" i="176"/>
  <c r="H27" i="176" s="1"/>
  <c r="D23" i="189"/>
  <c r="B25" i="189"/>
  <c r="D25" i="189" s="1"/>
  <c r="D23" i="191"/>
  <c r="B25" i="191"/>
  <c r="D25" i="191" s="1"/>
  <c r="D23" i="193"/>
  <c r="B25" i="193"/>
  <c r="D25" i="193" s="1"/>
  <c r="D23" i="195"/>
  <c r="B25" i="195"/>
  <c r="D25" i="195" s="1"/>
  <c r="D23" i="197"/>
  <c r="B25" i="197"/>
  <c r="D25" i="197" s="1"/>
  <c r="D23" i="199"/>
  <c r="B25" i="199"/>
  <c r="D25" i="199" s="1"/>
  <c r="D23" i="201"/>
  <c r="B25" i="201"/>
  <c r="D25" i="201" s="1"/>
  <c r="D23" i="203"/>
  <c r="B25" i="203"/>
  <c r="D25" i="203" s="1"/>
  <c r="D23" i="205"/>
  <c r="B25" i="205"/>
  <c r="D25" i="205" s="1"/>
  <c r="D23" i="214"/>
  <c r="B25" i="214"/>
  <c r="D25" i="214" s="1"/>
  <c r="D23" i="212"/>
  <c r="B25" i="212"/>
  <c r="D25" i="212" s="1"/>
  <c r="D23" i="210"/>
  <c r="B25" i="210"/>
  <c r="D25" i="210" s="1"/>
  <c r="D23" i="208"/>
  <c r="B25" i="208"/>
  <c r="D25" i="208" s="1"/>
  <c r="D23" i="206"/>
  <c r="B25" i="206"/>
  <c r="D25" i="206" s="1"/>
  <c r="D23" i="217"/>
  <c r="B25" i="217"/>
  <c r="D25" i="217" s="1"/>
  <c r="D23" i="219"/>
  <c r="B25" i="219"/>
  <c r="D25" i="219" s="1"/>
  <c r="D23" i="220"/>
  <c r="B25" i="220"/>
  <c r="D25" i="220" s="1"/>
  <c r="D23" i="231"/>
  <c r="B25" i="231"/>
  <c r="D25" i="231" s="1"/>
  <c r="D23" i="230"/>
  <c r="B25" i="230"/>
  <c r="D25" i="230" s="1"/>
  <c r="D23" i="228"/>
  <c r="B25" i="228"/>
  <c r="D25" i="228" s="1"/>
  <c r="D23" i="226"/>
  <c r="B25" i="226"/>
  <c r="D25" i="226" s="1"/>
  <c r="B25" i="224"/>
  <c r="D25" i="224" s="1"/>
  <c r="D23" i="224"/>
  <c r="D23" i="232"/>
  <c r="B25" i="232"/>
  <c r="D25" i="232" s="1"/>
  <c r="D23" i="236"/>
  <c r="B25" i="236"/>
  <c r="D25" i="236" s="1"/>
  <c r="B25" i="234"/>
  <c r="D25" i="234" s="1"/>
  <c r="D23" i="234"/>
  <c r="H5" i="176"/>
  <c r="H7" i="176"/>
  <c r="H10" i="176"/>
  <c r="H12" i="176"/>
  <c r="H14" i="176"/>
  <c r="H16" i="176"/>
  <c r="H18" i="176"/>
  <c r="H20" i="176"/>
  <c r="H22" i="176"/>
  <c r="F23" i="176"/>
  <c r="H24" i="176"/>
  <c r="H26" i="176"/>
  <c r="H9" i="176" l="1"/>
  <c r="H25" i="176"/>
  <c r="H23" i="176"/>
  <c r="H21" i="176"/>
  <c r="H19" i="176"/>
  <c r="H17" i="176"/>
  <c r="H15" i="176"/>
  <c r="H13" i="176"/>
  <c r="H11" i="176"/>
  <c r="H8" i="176"/>
  <c r="H6" i="176"/>
  <c r="H4" i="176"/>
  <c r="H5" i="35"/>
  <c r="G5" i="35"/>
  <c r="E5" i="35"/>
  <c r="D5" i="35"/>
  <c r="C5" i="35"/>
  <c r="H55" i="35"/>
  <c r="G55" i="35"/>
  <c r="E55" i="35"/>
  <c r="D55" i="35"/>
  <c r="C55" i="35"/>
  <c r="H54" i="35"/>
  <c r="G54" i="35"/>
  <c r="E54" i="35"/>
  <c r="D54" i="35"/>
  <c r="C54" i="35"/>
  <c r="H53" i="35"/>
  <c r="G53" i="35"/>
  <c r="E53" i="35"/>
  <c r="D53" i="35"/>
  <c r="C53" i="35"/>
  <c r="H52" i="35"/>
  <c r="G52" i="35"/>
  <c r="E52" i="35"/>
  <c r="D52" i="35"/>
  <c r="C52" i="35"/>
  <c r="H51" i="35"/>
  <c r="G51" i="35"/>
  <c r="E51" i="35"/>
  <c r="D51" i="35"/>
  <c r="C51" i="35"/>
  <c r="H50" i="35"/>
  <c r="G50" i="35"/>
  <c r="E50" i="35"/>
  <c r="D50" i="35"/>
  <c r="C50" i="35"/>
  <c r="H49" i="35"/>
  <c r="G49" i="35"/>
  <c r="E49" i="35"/>
  <c r="D49" i="35"/>
  <c r="C49" i="35"/>
  <c r="H48" i="35"/>
  <c r="G48" i="35"/>
  <c r="E48" i="35"/>
  <c r="D48" i="35"/>
  <c r="C48" i="35"/>
  <c r="H47" i="35"/>
  <c r="G47" i="35"/>
  <c r="E47" i="35"/>
  <c r="D47" i="35"/>
  <c r="C47" i="35"/>
  <c r="H46" i="35"/>
  <c r="G46" i="35"/>
  <c r="E46" i="35"/>
  <c r="D46" i="35"/>
  <c r="C46" i="35"/>
  <c r="H45" i="35"/>
  <c r="G45" i="35"/>
  <c r="E45" i="35"/>
  <c r="D45" i="35"/>
  <c r="C45" i="35"/>
  <c r="H44" i="35"/>
  <c r="G44" i="35"/>
  <c r="E44" i="35"/>
  <c r="D44" i="35"/>
  <c r="C44" i="35"/>
  <c r="H43" i="35"/>
  <c r="G43" i="35"/>
  <c r="E43" i="35"/>
  <c r="D43" i="35"/>
  <c r="C43" i="35"/>
  <c r="H42" i="35"/>
  <c r="G42" i="35"/>
  <c r="E42" i="35"/>
  <c r="D42" i="35"/>
  <c r="C42" i="35"/>
  <c r="H41" i="35"/>
  <c r="G41" i="35"/>
  <c r="E41" i="35"/>
  <c r="D41" i="35"/>
  <c r="C41" i="35"/>
  <c r="H40" i="35"/>
  <c r="G40" i="35"/>
  <c r="E40" i="35"/>
  <c r="D40" i="35"/>
  <c r="C40" i="35"/>
  <c r="H39" i="35"/>
  <c r="G39" i="35"/>
  <c r="E39" i="35"/>
  <c r="D39" i="35"/>
  <c r="C39" i="35"/>
  <c r="H38" i="35"/>
  <c r="G38" i="35"/>
  <c r="E38" i="35"/>
  <c r="D38" i="35"/>
  <c r="C38" i="35"/>
  <c r="H37" i="35"/>
  <c r="G37" i="35"/>
  <c r="E37" i="35"/>
  <c r="D37" i="35"/>
  <c r="C37" i="35"/>
  <c r="H36" i="35"/>
  <c r="G36" i="35"/>
  <c r="E36" i="35"/>
  <c r="D36" i="35"/>
  <c r="C36" i="35"/>
  <c r="H35" i="35"/>
  <c r="G35" i="35"/>
  <c r="E35" i="35"/>
  <c r="D35" i="35"/>
  <c r="C35" i="35"/>
  <c r="H34" i="35"/>
  <c r="G34" i="35"/>
  <c r="E34" i="35"/>
  <c r="D34" i="35"/>
  <c r="C34" i="35"/>
  <c r="H33" i="35"/>
  <c r="G33" i="35"/>
  <c r="E33" i="35"/>
  <c r="D33" i="35"/>
  <c r="C33" i="35"/>
  <c r="H32" i="35"/>
  <c r="G32" i="35"/>
  <c r="E32" i="35"/>
  <c r="D32" i="35"/>
  <c r="C32" i="35"/>
  <c r="H31" i="35"/>
  <c r="G31" i="35"/>
  <c r="E31" i="35"/>
  <c r="D31" i="35"/>
  <c r="C31" i="35"/>
  <c r="H30" i="35"/>
  <c r="G30" i="35"/>
  <c r="E30" i="35"/>
  <c r="D30" i="35"/>
  <c r="C30" i="35"/>
  <c r="H29" i="35"/>
  <c r="G29" i="35"/>
  <c r="E29" i="35"/>
  <c r="D29" i="35"/>
  <c r="C29" i="35"/>
  <c r="H28" i="35"/>
  <c r="G28" i="35"/>
  <c r="E28" i="35"/>
  <c r="D28" i="35"/>
  <c r="C28" i="35"/>
  <c r="H27" i="35"/>
  <c r="G27" i="35"/>
  <c r="E27" i="35"/>
  <c r="D27" i="35"/>
  <c r="C27" i="35"/>
  <c r="H26" i="35"/>
  <c r="G26" i="35"/>
  <c r="E26" i="35"/>
  <c r="D26" i="35"/>
  <c r="C26" i="35"/>
  <c r="H25" i="35"/>
  <c r="G25" i="35"/>
  <c r="E25" i="35"/>
  <c r="D25" i="35"/>
  <c r="C25" i="35"/>
  <c r="H24" i="35"/>
  <c r="G24" i="35"/>
  <c r="E24" i="35"/>
  <c r="D24" i="35"/>
  <c r="C24" i="35"/>
  <c r="H23" i="35"/>
  <c r="G23" i="35"/>
  <c r="E23" i="35"/>
  <c r="D23" i="35"/>
  <c r="C23" i="35"/>
  <c r="H22" i="35"/>
  <c r="G22" i="35"/>
  <c r="E22" i="35"/>
  <c r="D22" i="35"/>
  <c r="C22" i="35"/>
  <c r="H21" i="35"/>
  <c r="G21" i="35"/>
  <c r="E21" i="35"/>
  <c r="D21" i="35"/>
  <c r="C21" i="35"/>
  <c r="H20" i="35"/>
  <c r="G20" i="35"/>
  <c r="E20" i="35"/>
  <c r="D20" i="35"/>
  <c r="C20" i="35"/>
  <c r="H19" i="35"/>
  <c r="G19" i="35"/>
  <c r="E19" i="35"/>
  <c r="D19" i="35"/>
  <c r="C19" i="35"/>
  <c r="H18" i="35"/>
  <c r="G18" i="35"/>
  <c r="E18" i="35"/>
  <c r="D18" i="35"/>
  <c r="C18" i="35"/>
  <c r="H17" i="35"/>
  <c r="G17" i="35"/>
  <c r="E17" i="35"/>
  <c r="D17" i="35"/>
  <c r="C17" i="35"/>
  <c r="H16" i="35"/>
  <c r="G16" i="35"/>
  <c r="E16" i="35"/>
  <c r="D16" i="35"/>
  <c r="C16" i="35"/>
  <c r="H15" i="35"/>
  <c r="G15" i="35"/>
  <c r="E15" i="35"/>
  <c r="D15" i="35"/>
  <c r="C15" i="35"/>
  <c r="H14" i="35"/>
  <c r="G14" i="35"/>
  <c r="E14" i="35"/>
  <c r="D14" i="35"/>
  <c r="C14" i="35"/>
  <c r="H13" i="35"/>
  <c r="G13" i="35"/>
  <c r="E13" i="35"/>
  <c r="D13" i="35"/>
  <c r="C13" i="35"/>
  <c r="H12" i="35"/>
  <c r="G12" i="35"/>
  <c r="E12" i="35"/>
  <c r="D12" i="35"/>
  <c r="C12" i="35"/>
  <c r="H11" i="35"/>
  <c r="G11" i="35"/>
  <c r="E11" i="35"/>
  <c r="D11" i="35"/>
  <c r="C11" i="35"/>
  <c r="H10" i="35"/>
  <c r="G10" i="35"/>
  <c r="E10" i="35"/>
  <c r="D10" i="35"/>
  <c r="C10" i="35"/>
  <c r="H9" i="35"/>
  <c r="G9" i="35"/>
  <c r="E9" i="35"/>
  <c r="D9" i="35"/>
  <c r="C9" i="35"/>
  <c r="H8" i="35"/>
  <c r="G8" i="35"/>
  <c r="E8" i="35"/>
  <c r="D8" i="35"/>
  <c r="C8" i="35"/>
  <c r="H7" i="35"/>
  <c r="G7" i="35"/>
  <c r="E7" i="35"/>
  <c r="D7" i="35"/>
  <c r="C7" i="35"/>
  <c r="H6" i="35"/>
  <c r="G6" i="35"/>
  <c r="E6" i="35"/>
  <c r="D6" i="35"/>
  <c r="C6" i="35"/>
  <c r="O56" i="34"/>
  <c r="C21" i="233" s="1"/>
  <c r="M56" i="34"/>
  <c r="C19" i="233" s="1"/>
  <c r="L56" i="34"/>
  <c r="C18" i="233" s="1"/>
  <c r="K56" i="34"/>
  <c r="C17" i="233" s="1"/>
  <c r="J56" i="34"/>
  <c r="C16" i="233" s="1"/>
  <c r="I56" i="34"/>
  <c r="C15" i="233" s="1"/>
  <c r="H56" i="34"/>
  <c r="C14" i="233" s="1"/>
  <c r="G56" i="34"/>
  <c r="C13" i="233" s="1"/>
  <c r="F56" i="34"/>
  <c r="C12" i="233" s="1"/>
  <c r="E56" i="34"/>
  <c r="C11" i="233" s="1"/>
  <c r="D56" i="34"/>
  <c r="C10" i="233" s="1"/>
  <c r="C56" i="34"/>
  <c r="C9" i="233" s="1"/>
  <c r="O55" i="34"/>
  <c r="C21" i="234" s="1"/>
  <c r="M55" i="34"/>
  <c r="C19" i="234" s="1"/>
  <c r="L55" i="34"/>
  <c r="C18" i="234" s="1"/>
  <c r="K55" i="34"/>
  <c r="C17" i="234" s="1"/>
  <c r="J55" i="34"/>
  <c r="C16" i="234" s="1"/>
  <c r="I55" i="34"/>
  <c r="C15" i="234" s="1"/>
  <c r="H55" i="34"/>
  <c r="C14" i="234" s="1"/>
  <c r="G55" i="34"/>
  <c r="C13" i="234" s="1"/>
  <c r="F55" i="34"/>
  <c r="C12" i="234" s="1"/>
  <c r="E55" i="34"/>
  <c r="C11" i="234" s="1"/>
  <c r="D55" i="34"/>
  <c r="C10" i="234" s="1"/>
  <c r="C55" i="34"/>
  <c r="C9" i="234" s="1"/>
  <c r="O54" i="34"/>
  <c r="C21" i="235" s="1"/>
  <c r="M54" i="34"/>
  <c r="C19" i="235" s="1"/>
  <c r="L54" i="34"/>
  <c r="C18" i="235" s="1"/>
  <c r="K54" i="34"/>
  <c r="C17" i="235" s="1"/>
  <c r="J54" i="34"/>
  <c r="C16" i="235" s="1"/>
  <c r="I54" i="34"/>
  <c r="C15" i="235" s="1"/>
  <c r="H54" i="34"/>
  <c r="C14" i="235" s="1"/>
  <c r="G54" i="34"/>
  <c r="C13" i="235" s="1"/>
  <c r="F54" i="34"/>
  <c r="C12" i="235" s="1"/>
  <c r="E54" i="34"/>
  <c r="C11" i="235" s="1"/>
  <c r="D54" i="34"/>
  <c r="C10" i="235" s="1"/>
  <c r="C54" i="34"/>
  <c r="C9" i="235" s="1"/>
  <c r="O53" i="34"/>
  <c r="C21" i="236" s="1"/>
  <c r="M53" i="34"/>
  <c r="C19" i="236" s="1"/>
  <c r="L53" i="34"/>
  <c r="C18" i="236" s="1"/>
  <c r="K53" i="34"/>
  <c r="C17" i="236" s="1"/>
  <c r="J53" i="34"/>
  <c r="C16" i="236" s="1"/>
  <c r="I53" i="34"/>
  <c r="C15" i="236" s="1"/>
  <c r="H53" i="34"/>
  <c r="C14" i="236" s="1"/>
  <c r="G53" i="34"/>
  <c r="C13" i="236" s="1"/>
  <c r="F53" i="34"/>
  <c r="C12" i="236" s="1"/>
  <c r="E53" i="34"/>
  <c r="C11" i="236" s="1"/>
  <c r="D53" i="34"/>
  <c r="C10" i="236" s="1"/>
  <c r="C53" i="34"/>
  <c r="C9" i="236" s="1"/>
  <c r="O52" i="34"/>
  <c r="C21" i="237" s="1"/>
  <c r="M52" i="34"/>
  <c r="C19" i="237" s="1"/>
  <c r="L52" i="34"/>
  <c r="C18" i="237" s="1"/>
  <c r="K52" i="34"/>
  <c r="C17" i="237" s="1"/>
  <c r="J52" i="34"/>
  <c r="C16" i="237" s="1"/>
  <c r="I52" i="34"/>
  <c r="C15" i="237" s="1"/>
  <c r="H52" i="34"/>
  <c r="C14" i="237" s="1"/>
  <c r="G52" i="34"/>
  <c r="C13" i="237" s="1"/>
  <c r="F52" i="34"/>
  <c r="C12" i="237" s="1"/>
  <c r="E52" i="34"/>
  <c r="C11" i="237" s="1"/>
  <c r="D52" i="34"/>
  <c r="C10" i="237" s="1"/>
  <c r="C52" i="34"/>
  <c r="C9" i="237" s="1"/>
  <c r="O51" i="34"/>
  <c r="C21" i="232" s="1"/>
  <c r="M51" i="34"/>
  <c r="C19" i="232" s="1"/>
  <c r="L51" i="34"/>
  <c r="C18" i="232" s="1"/>
  <c r="K51" i="34"/>
  <c r="C17" i="232" s="1"/>
  <c r="J51" i="34"/>
  <c r="C16" i="232" s="1"/>
  <c r="I51" i="34"/>
  <c r="C15" i="232" s="1"/>
  <c r="H51" i="34"/>
  <c r="C14" i="232" s="1"/>
  <c r="G51" i="34"/>
  <c r="C13" i="232" s="1"/>
  <c r="F51" i="34"/>
  <c r="C12" i="232" s="1"/>
  <c r="E51" i="34"/>
  <c r="C11" i="232" s="1"/>
  <c r="D51" i="34"/>
  <c r="C10" i="232" s="1"/>
  <c r="C51" i="34"/>
  <c r="C9" i="232" s="1"/>
  <c r="O50" i="34"/>
  <c r="C21" i="223" s="1"/>
  <c r="M50" i="34"/>
  <c r="C19" i="223" s="1"/>
  <c r="L50" i="34"/>
  <c r="C18" i="223" s="1"/>
  <c r="K50" i="34"/>
  <c r="C17" i="223" s="1"/>
  <c r="J50" i="34"/>
  <c r="C16" i="223" s="1"/>
  <c r="I50" i="34"/>
  <c r="C15" i="223" s="1"/>
  <c r="H50" i="34"/>
  <c r="C14" i="223" s="1"/>
  <c r="G50" i="34"/>
  <c r="C13" i="223" s="1"/>
  <c r="F50" i="34"/>
  <c r="C12" i="223" s="1"/>
  <c r="E50" i="34"/>
  <c r="C11" i="223" s="1"/>
  <c r="D50" i="34"/>
  <c r="C10" i="223" s="1"/>
  <c r="C50" i="34"/>
  <c r="C9" i="223" s="1"/>
  <c r="O49" i="34"/>
  <c r="C21" i="224" s="1"/>
  <c r="M49" i="34"/>
  <c r="C19" i="224" s="1"/>
  <c r="L49" i="34"/>
  <c r="C18" i="224" s="1"/>
  <c r="K49" i="34"/>
  <c r="C17" i="224" s="1"/>
  <c r="J49" i="34"/>
  <c r="C16" i="224" s="1"/>
  <c r="I49" i="34"/>
  <c r="C15" i="224" s="1"/>
  <c r="H49" i="34"/>
  <c r="C14" i="224" s="1"/>
  <c r="G49" i="34"/>
  <c r="C13" i="224" s="1"/>
  <c r="F49" i="34"/>
  <c r="C12" i="224" s="1"/>
  <c r="E49" i="34"/>
  <c r="C11" i="224" s="1"/>
  <c r="D49" i="34"/>
  <c r="C10" i="224" s="1"/>
  <c r="C49" i="34"/>
  <c r="C9" i="224" s="1"/>
  <c r="O48" i="34"/>
  <c r="C21" i="225" s="1"/>
  <c r="M48" i="34"/>
  <c r="C19" i="225" s="1"/>
  <c r="L48" i="34"/>
  <c r="C18" i="225" s="1"/>
  <c r="K48" i="34"/>
  <c r="C17" i="225" s="1"/>
  <c r="J48" i="34"/>
  <c r="C16" i="225" s="1"/>
  <c r="I48" i="34"/>
  <c r="C15" i="225" s="1"/>
  <c r="H48" i="34"/>
  <c r="C14" i="225" s="1"/>
  <c r="G48" i="34"/>
  <c r="C13" i="225" s="1"/>
  <c r="F48" i="34"/>
  <c r="C12" i="225" s="1"/>
  <c r="E48" i="34"/>
  <c r="C11" i="225" s="1"/>
  <c r="D48" i="34"/>
  <c r="C10" i="225" s="1"/>
  <c r="C48" i="34"/>
  <c r="C9" i="225" s="1"/>
  <c r="O47" i="34"/>
  <c r="C21" i="226" s="1"/>
  <c r="M47" i="34"/>
  <c r="C19" i="226" s="1"/>
  <c r="L47" i="34"/>
  <c r="C18" i="226" s="1"/>
  <c r="K47" i="34"/>
  <c r="C17" i="226" s="1"/>
  <c r="J47" i="34"/>
  <c r="C16" i="226" s="1"/>
  <c r="I47" i="34"/>
  <c r="C15" i="226" s="1"/>
  <c r="H47" i="34"/>
  <c r="C14" i="226" s="1"/>
  <c r="G47" i="34"/>
  <c r="C13" i="226" s="1"/>
  <c r="F47" i="34"/>
  <c r="C12" i="226" s="1"/>
  <c r="E47" i="34"/>
  <c r="C11" i="226" s="1"/>
  <c r="D47" i="34"/>
  <c r="C10" i="226" s="1"/>
  <c r="C47" i="34"/>
  <c r="C9" i="226" s="1"/>
  <c r="O46" i="34"/>
  <c r="C21" i="227" s="1"/>
  <c r="M46" i="34"/>
  <c r="C19" i="227" s="1"/>
  <c r="L46" i="34"/>
  <c r="C18" i="227" s="1"/>
  <c r="K46" i="34"/>
  <c r="C17" i="227" s="1"/>
  <c r="J46" i="34"/>
  <c r="C16" i="227" s="1"/>
  <c r="I46" i="34"/>
  <c r="C15" i="227" s="1"/>
  <c r="H46" i="34"/>
  <c r="C14" i="227" s="1"/>
  <c r="G46" i="34"/>
  <c r="C13" i="227" s="1"/>
  <c r="F46" i="34"/>
  <c r="C12" i="227" s="1"/>
  <c r="E46" i="34"/>
  <c r="C11" i="227" s="1"/>
  <c r="D46" i="34"/>
  <c r="C10" i="227" s="1"/>
  <c r="C46" i="34"/>
  <c r="C9" i="227" s="1"/>
  <c r="O45" i="34"/>
  <c r="C21" i="228" s="1"/>
  <c r="M45" i="34"/>
  <c r="C19" i="228" s="1"/>
  <c r="L45" i="34"/>
  <c r="C18" i="228" s="1"/>
  <c r="K45" i="34"/>
  <c r="C17" i="228" s="1"/>
  <c r="J45" i="34"/>
  <c r="C16" i="228" s="1"/>
  <c r="I45" i="34"/>
  <c r="C15" i="228" s="1"/>
  <c r="H45" i="34"/>
  <c r="C14" i="228" s="1"/>
  <c r="G45" i="34"/>
  <c r="C13" i="228" s="1"/>
  <c r="F45" i="34"/>
  <c r="C12" i="228" s="1"/>
  <c r="E45" i="34"/>
  <c r="C11" i="228" s="1"/>
  <c r="D45" i="34"/>
  <c r="C10" i="228" s="1"/>
  <c r="C45" i="34"/>
  <c r="C9" i="228" s="1"/>
  <c r="O44" i="34"/>
  <c r="C21" i="229" s="1"/>
  <c r="M44" i="34"/>
  <c r="C19" i="229" s="1"/>
  <c r="L44" i="34"/>
  <c r="C18" i="229" s="1"/>
  <c r="K44" i="34"/>
  <c r="C17" i="229" s="1"/>
  <c r="J44" i="34"/>
  <c r="C16" i="229" s="1"/>
  <c r="I44" i="34"/>
  <c r="C15" i="229" s="1"/>
  <c r="H44" i="34"/>
  <c r="C14" i="229" s="1"/>
  <c r="G44" i="34"/>
  <c r="C13" i="229" s="1"/>
  <c r="F44" i="34"/>
  <c r="C12" i="229" s="1"/>
  <c r="E44" i="34"/>
  <c r="C11" i="229" s="1"/>
  <c r="D44" i="34"/>
  <c r="C10" i="229" s="1"/>
  <c r="C44" i="34"/>
  <c r="C9" i="229" s="1"/>
  <c r="O43" i="34"/>
  <c r="C21" i="230" s="1"/>
  <c r="M43" i="34"/>
  <c r="C19" i="230" s="1"/>
  <c r="L43" i="34"/>
  <c r="C18" i="230" s="1"/>
  <c r="K43" i="34"/>
  <c r="C17" i="230" s="1"/>
  <c r="J43" i="34"/>
  <c r="C16" i="230" s="1"/>
  <c r="I43" i="34"/>
  <c r="C15" i="230" s="1"/>
  <c r="H43" i="34"/>
  <c r="C14" i="230" s="1"/>
  <c r="G43" i="34"/>
  <c r="C13" i="230" s="1"/>
  <c r="F43" i="34"/>
  <c r="C12" i="230" s="1"/>
  <c r="E43" i="34"/>
  <c r="C11" i="230" s="1"/>
  <c r="D43" i="34"/>
  <c r="C10" i="230" s="1"/>
  <c r="C43" i="34"/>
  <c r="C9" i="230" s="1"/>
  <c r="O42" i="34"/>
  <c r="C21" i="222" s="1"/>
  <c r="M42" i="34"/>
  <c r="C19" i="222" s="1"/>
  <c r="L42" i="34"/>
  <c r="C18" i="222" s="1"/>
  <c r="K42" i="34"/>
  <c r="C17" i="222" s="1"/>
  <c r="J42" i="34"/>
  <c r="C16" i="222" s="1"/>
  <c r="I42" i="34"/>
  <c r="C15" i="222" s="1"/>
  <c r="H42" i="34"/>
  <c r="C14" i="222" s="1"/>
  <c r="G42" i="34"/>
  <c r="C13" i="222" s="1"/>
  <c r="F42" i="34"/>
  <c r="C12" i="222" s="1"/>
  <c r="E42" i="34"/>
  <c r="C11" i="222" s="1"/>
  <c r="D42" i="34"/>
  <c r="C10" i="222" s="1"/>
  <c r="C42" i="34"/>
  <c r="C9" i="222" s="1"/>
  <c r="O41" i="34"/>
  <c r="C21" i="231" s="1"/>
  <c r="M41" i="34"/>
  <c r="C19" i="231" s="1"/>
  <c r="L41" i="34"/>
  <c r="C18" i="231" s="1"/>
  <c r="K41" i="34"/>
  <c r="C17" i="231" s="1"/>
  <c r="J41" i="34"/>
  <c r="C16" i="231" s="1"/>
  <c r="I41" i="34"/>
  <c r="C15" i="231" s="1"/>
  <c r="H41" i="34"/>
  <c r="C14" i="231" s="1"/>
  <c r="G41" i="34"/>
  <c r="C13" i="231" s="1"/>
  <c r="F41" i="34"/>
  <c r="C12" i="231" s="1"/>
  <c r="E41" i="34"/>
  <c r="C11" i="231" s="1"/>
  <c r="D41" i="34"/>
  <c r="C10" i="231" s="1"/>
  <c r="C41" i="34"/>
  <c r="C9" i="231" s="1"/>
  <c r="O40" i="34"/>
  <c r="C21" i="221" s="1"/>
  <c r="M40" i="34"/>
  <c r="C19" i="221" s="1"/>
  <c r="L40" i="34"/>
  <c r="C18" i="221" s="1"/>
  <c r="K40" i="34"/>
  <c r="C17" i="221" s="1"/>
  <c r="J40" i="34"/>
  <c r="C16" i="221" s="1"/>
  <c r="I40" i="34"/>
  <c r="C15" i="221" s="1"/>
  <c r="H40" i="34"/>
  <c r="C14" i="221" s="1"/>
  <c r="G40" i="34"/>
  <c r="C13" i="221" s="1"/>
  <c r="F40" i="34"/>
  <c r="C12" i="221" s="1"/>
  <c r="E40" i="34"/>
  <c r="C11" i="221" s="1"/>
  <c r="D40" i="34"/>
  <c r="C10" i="221" s="1"/>
  <c r="C40" i="34"/>
  <c r="C9" i="221" s="1"/>
  <c r="O39" i="34"/>
  <c r="C21" i="220" s="1"/>
  <c r="M39" i="34"/>
  <c r="C19" i="220" s="1"/>
  <c r="L39" i="34"/>
  <c r="C18" i="220" s="1"/>
  <c r="K39" i="34"/>
  <c r="C17" i="220" s="1"/>
  <c r="J39" i="34"/>
  <c r="C16" i="220" s="1"/>
  <c r="I39" i="34"/>
  <c r="C15" i="220" s="1"/>
  <c r="H39" i="34"/>
  <c r="C14" i="220" s="1"/>
  <c r="G39" i="34"/>
  <c r="C13" i="220" s="1"/>
  <c r="F39" i="34"/>
  <c r="C12" i="220" s="1"/>
  <c r="E39" i="34"/>
  <c r="C11" i="220" s="1"/>
  <c r="D39" i="34"/>
  <c r="C10" i="220" s="1"/>
  <c r="C39" i="34"/>
  <c r="C9" i="220" s="1"/>
  <c r="O38" i="34"/>
  <c r="C21" i="238" s="1"/>
  <c r="M38" i="34"/>
  <c r="C19" i="238" s="1"/>
  <c r="L38" i="34"/>
  <c r="C18" i="238" s="1"/>
  <c r="K38" i="34"/>
  <c r="C17" i="238" s="1"/>
  <c r="J38" i="34"/>
  <c r="C16" i="238" s="1"/>
  <c r="I38" i="34"/>
  <c r="C15" i="238" s="1"/>
  <c r="H38" i="34"/>
  <c r="C14" i="238" s="1"/>
  <c r="G38" i="34"/>
  <c r="C13" i="238" s="1"/>
  <c r="F38" i="34"/>
  <c r="C12" i="238" s="1"/>
  <c r="E38" i="34"/>
  <c r="C11" i="238" s="1"/>
  <c r="D38" i="34"/>
  <c r="C10" i="238" s="1"/>
  <c r="C38" i="34"/>
  <c r="C9" i="238" s="1"/>
  <c r="O37" i="34"/>
  <c r="C21" i="219" s="1"/>
  <c r="M37" i="34"/>
  <c r="C19" i="219" s="1"/>
  <c r="L37" i="34"/>
  <c r="C18" i="219" s="1"/>
  <c r="K37" i="34"/>
  <c r="C17" i="219" s="1"/>
  <c r="J37" i="34"/>
  <c r="C16" i="219" s="1"/>
  <c r="I37" i="34"/>
  <c r="C15" i="219" s="1"/>
  <c r="H37" i="34"/>
  <c r="C14" i="219" s="1"/>
  <c r="G37" i="34"/>
  <c r="C13" i="219" s="1"/>
  <c r="F37" i="34"/>
  <c r="C12" i="219" s="1"/>
  <c r="E37" i="34"/>
  <c r="C11" i="219" s="1"/>
  <c r="D37" i="34"/>
  <c r="C10" i="219" s="1"/>
  <c r="C37" i="34"/>
  <c r="C9" i="219" s="1"/>
  <c r="O36" i="34"/>
  <c r="C21" i="218" s="1"/>
  <c r="M36" i="34"/>
  <c r="C19" i="218" s="1"/>
  <c r="L36" i="34"/>
  <c r="C18" i="218" s="1"/>
  <c r="K36" i="34"/>
  <c r="C17" i="218" s="1"/>
  <c r="J36" i="34"/>
  <c r="C16" i="218" s="1"/>
  <c r="I36" i="34"/>
  <c r="C15" i="218" s="1"/>
  <c r="H36" i="34"/>
  <c r="C14" i="218" s="1"/>
  <c r="G36" i="34"/>
  <c r="C13" i="218" s="1"/>
  <c r="F36" i="34"/>
  <c r="C12" i="218" s="1"/>
  <c r="E36" i="34"/>
  <c r="C11" i="218" s="1"/>
  <c r="D36" i="34"/>
  <c r="C10" i="218" s="1"/>
  <c r="C36" i="34"/>
  <c r="C9" i="218" s="1"/>
  <c r="O35" i="34"/>
  <c r="C21" i="217" s="1"/>
  <c r="M35" i="34"/>
  <c r="C19" i="217" s="1"/>
  <c r="L35" i="34"/>
  <c r="C18" i="217" s="1"/>
  <c r="K35" i="34"/>
  <c r="C17" i="217" s="1"/>
  <c r="J35" i="34"/>
  <c r="C16" i="217" s="1"/>
  <c r="I35" i="34"/>
  <c r="C15" i="217" s="1"/>
  <c r="H35" i="34"/>
  <c r="C14" i="217" s="1"/>
  <c r="G35" i="34"/>
  <c r="C13" i="217" s="1"/>
  <c r="F35" i="34"/>
  <c r="C12" i="217" s="1"/>
  <c r="E35" i="34"/>
  <c r="C11" i="217" s="1"/>
  <c r="D35" i="34"/>
  <c r="C10" i="217" s="1"/>
  <c r="C35" i="34"/>
  <c r="C9" i="217" s="1"/>
  <c r="O34" i="34"/>
  <c r="C21" i="216" s="1"/>
  <c r="M34" i="34"/>
  <c r="C19" i="216" s="1"/>
  <c r="L34" i="34"/>
  <c r="C18" i="216" s="1"/>
  <c r="K34" i="34"/>
  <c r="C17" i="216" s="1"/>
  <c r="J34" i="34"/>
  <c r="C16" i="216" s="1"/>
  <c r="I34" i="34"/>
  <c r="C15" i="216" s="1"/>
  <c r="H34" i="34"/>
  <c r="C14" i="216" s="1"/>
  <c r="G34" i="34"/>
  <c r="C13" i="216" s="1"/>
  <c r="F34" i="34"/>
  <c r="C12" i="216" s="1"/>
  <c r="E34" i="34"/>
  <c r="C11" i="216" s="1"/>
  <c r="D34" i="34"/>
  <c r="C10" i="216" s="1"/>
  <c r="C34" i="34"/>
  <c r="C9" i="216" s="1"/>
  <c r="O33" i="34"/>
  <c r="C21" i="206" s="1"/>
  <c r="M33" i="34"/>
  <c r="C19" i="206" s="1"/>
  <c r="L33" i="34"/>
  <c r="C18" i="206" s="1"/>
  <c r="K33" i="34"/>
  <c r="C17" i="206" s="1"/>
  <c r="J33" i="34"/>
  <c r="C16" i="206" s="1"/>
  <c r="I33" i="34"/>
  <c r="C15" i="206" s="1"/>
  <c r="H33" i="34"/>
  <c r="C14" i="206" s="1"/>
  <c r="G33" i="34"/>
  <c r="C13" i="206" s="1"/>
  <c r="F33" i="34"/>
  <c r="C12" i="206" s="1"/>
  <c r="E33" i="34"/>
  <c r="C11" i="206" s="1"/>
  <c r="D33" i="34"/>
  <c r="C10" i="206" s="1"/>
  <c r="C33" i="34"/>
  <c r="C9" i="206" s="1"/>
  <c r="O32" i="34"/>
  <c r="C21" i="207" s="1"/>
  <c r="M32" i="34"/>
  <c r="C19" i="207" s="1"/>
  <c r="L32" i="34"/>
  <c r="C18" i="207" s="1"/>
  <c r="K32" i="34"/>
  <c r="C17" i="207" s="1"/>
  <c r="J32" i="34"/>
  <c r="C16" i="207" s="1"/>
  <c r="I32" i="34"/>
  <c r="C15" i="207" s="1"/>
  <c r="H32" i="34"/>
  <c r="C14" i="207" s="1"/>
  <c r="G32" i="34"/>
  <c r="C13" i="207" s="1"/>
  <c r="F32" i="34"/>
  <c r="C12" i="207" s="1"/>
  <c r="E32" i="34"/>
  <c r="C11" i="207" s="1"/>
  <c r="D32" i="34"/>
  <c r="C10" i="207" s="1"/>
  <c r="C32" i="34"/>
  <c r="C9" i="207" s="1"/>
  <c r="O31" i="34"/>
  <c r="C21" i="208" s="1"/>
  <c r="M31" i="34"/>
  <c r="C19" i="208" s="1"/>
  <c r="L31" i="34"/>
  <c r="C18" i="208" s="1"/>
  <c r="K31" i="34"/>
  <c r="C17" i="208" s="1"/>
  <c r="J31" i="34"/>
  <c r="C16" i="208" s="1"/>
  <c r="I31" i="34"/>
  <c r="C15" i="208" s="1"/>
  <c r="H31" i="34"/>
  <c r="C14" i="208" s="1"/>
  <c r="G31" i="34"/>
  <c r="C13" i="208" s="1"/>
  <c r="F31" i="34"/>
  <c r="C12" i="208" s="1"/>
  <c r="E31" i="34"/>
  <c r="C11" i="208" s="1"/>
  <c r="D31" i="34"/>
  <c r="C10" i="208" s="1"/>
  <c r="C31" i="34"/>
  <c r="C9" i="208" s="1"/>
  <c r="O30" i="34"/>
  <c r="C21" i="209" s="1"/>
  <c r="M30" i="34"/>
  <c r="C19" i="209" s="1"/>
  <c r="L30" i="34"/>
  <c r="C18" i="209" s="1"/>
  <c r="K30" i="34"/>
  <c r="C17" i="209" s="1"/>
  <c r="J30" i="34"/>
  <c r="C16" i="209" s="1"/>
  <c r="I30" i="34"/>
  <c r="C15" i="209" s="1"/>
  <c r="H30" i="34"/>
  <c r="C14" i="209" s="1"/>
  <c r="G30" i="34"/>
  <c r="C13" i="209" s="1"/>
  <c r="F30" i="34"/>
  <c r="C12" i="209" s="1"/>
  <c r="E30" i="34"/>
  <c r="C11" i="209" s="1"/>
  <c r="D30" i="34"/>
  <c r="C10" i="209" s="1"/>
  <c r="C30" i="34"/>
  <c r="C9" i="209" s="1"/>
  <c r="O29" i="34"/>
  <c r="C21" i="210" s="1"/>
  <c r="M29" i="34"/>
  <c r="C19" i="210" s="1"/>
  <c r="L29" i="34"/>
  <c r="C18" i="210" s="1"/>
  <c r="K29" i="34"/>
  <c r="C17" i="210" s="1"/>
  <c r="J29" i="34"/>
  <c r="C16" i="210" s="1"/>
  <c r="I29" i="34"/>
  <c r="C15" i="210" s="1"/>
  <c r="H29" i="34"/>
  <c r="C14" i="210" s="1"/>
  <c r="G29" i="34"/>
  <c r="C13" i="210" s="1"/>
  <c r="F29" i="34"/>
  <c r="C12" i="210" s="1"/>
  <c r="E29" i="34"/>
  <c r="C11" i="210" s="1"/>
  <c r="D29" i="34"/>
  <c r="C10" i="210" s="1"/>
  <c r="C29" i="34"/>
  <c r="C9" i="210" s="1"/>
  <c r="O28" i="34"/>
  <c r="C21" i="211" s="1"/>
  <c r="M28" i="34"/>
  <c r="C19" i="211" s="1"/>
  <c r="L28" i="34"/>
  <c r="C18" i="211" s="1"/>
  <c r="K28" i="34"/>
  <c r="C17" i="211" s="1"/>
  <c r="J28" i="34"/>
  <c r="C16" i="211" s="1"/>
  <c r="I28" i="34"/>
  <c r="C15" i="211" s="1"/>
  <c r="H28" i="34"/>
  <c r="C14" i="211" s="1"/>
  <c r="G28" i="34"/>
  <c r="C13" i="211" s="1"/>
  <c r="F28" i="34"/>
  <c r="C12" i="211" s="1"/>
  <c r="E28" i="34"/>
  <c r="C11" i="211" s="1"/>
  <c r="D28" i="34"/>
  <c r="C10" i="211" s="1"/>
  <c r="C28" i="34"/>
  <c r="C9" i="211" s="1"/>
  <c r="O27" i="34"/>
  <c r="C21" i="212" s="1"/>
  <c r="M27" i="34"/>
  <c r="C19" i="212" s="1"/>
  <c r="L27" i="34"/>
  <c r="C18" i="212" s="1"/>
  <c r="K27" i="34"/>
  <c r="C17" i="212" s="1"/>
  <c r="J27" i="34"/>
  <c r="C16" i="212" s="1"/>
  <c r="I27" i="34"/>
  <c r="C15" i="212" s="1"/>
  <c r="H27" i="34"/>
  <c r="C14" i="212" s="1"/>
  <c r="G27" i="34"/>
  <c r="C13" i="212" s="1"/>
  <c r="F27" i="34"/>
  <c r="C12" i="212" s="1"/>
  <c r="E27" i="34"/>
  <c r="C11" i="212" s="1"/>
  <c r="D27" i="34"/>
  <c r="C10" i="212" s="1"/>
  <c r="C27" i="34"/>
  <c r="C9" i="212" s="1"/>
  <c r="O26" i="34"/>
  <c r="C21" i="213" s="1"/>
  <c r="M26" i="34"/>
  <c r="C19" i="213" s="1"/>
  <c r="L26" i="34"/>
  <c r="C18" i="213" s="1"/>
  <c r="K26" i="34"/>
  <c r="C17" i="213" s="1"/>
  <c r="J26" i="34"/>
  <c r="C16" i="213" s="1"/>
  <c r="I26" i="34"/>
  <c r="C15" i="213" s="1"/>
  <c r="H26" i="34"/>
  <c r="C14" i="213" s="1"/>
  <c r="G26" i="34"/>
  <c r="C13" i="213" s="1"/>
  <c r="F26" i="34"/>
  <c r="C12" i="213" s="1"/>
  <c r="E26" i="34"/>
  <c r="C11" i="213" s="1"/>
  <c r="D26" i="34"/>
  <c r="C10" i="213" s="1"/>
  <c r="C26" i="34"/>
  <c r="C9" i="213" s="1"/>
  <c r="O25" i="34"/>
  <c r="C21" i="214" s="1"/>
  <c r="M25" i="34"/>
  <c r="C19" i="214" s="1"/>
  <c r="L25" i="34"/>
  <c r="C18" i="214" s="1"/>
  <c r="K25" i="34"/>
  <c r="C17" i="214" s="1"/>
  <c r="J25" i="34"/>
  <c r="C16" i="214" s="1"/>
  <c r="I25" i="34"/>
  <c r="C15" i="214" s="1"/>
  <c r="H25" i="34"/>
  <c r="C14" i="214" s="1"/>
  <c r="G25" i="34"/>
  <c r="C13" i="214" s="1"/>
  <c r="F25" i="34"/>
  <c r="C12" i="214" s="1"/>
  <c r="E25" i="34"/>
  <c r="C11" i="214" s="1"/>
  <c r="D25" i="34"/>
  <c r="C10" i="214" s="1"/>
  <c r="C25" i="34"/>
  <c r="C9" i="214" s="1"/>
  <c r="O24" i="34"/>
  <c r="C21" i="215" s="1"/>
  <c r="M24" i="34"/>
  <c r="C19" i="215" s="1"/>
  <c r="L24" i="34"/>
  <c r="C18" i="215" s="1"/>
  <c r="K24" i="34"/>
  <c r="C17" i="215" s="1"/>
  <c r="J24" i="34"/>
  <c r="C16" i="215" s="1"/>
  <c r="I24" i="34"/>
  <c r="C15" i="215" s="1"/>
  <c r="H24" i="34"/>
  <c r="C14" i="215" s="1"/>
  <c r="G24" i="34"/>
  <c r="C13" i="215" s="1"/>
  <c r="F24" i="34"/>
  <c r="C12" i="215" s="1"/>
  <c r="E24" i="34"/>
  <c r="C11" i="215" s="1"/>
  <c r="D24" i="34"/>
  <c r="C10" i="215" s="1"/>
  <c r="C24" i="34"/>
  <c r="C9" i="215" s="1"/>
  <c r="O23" i="34"/>
  <c r="C21" i="205" s="1"/>
  <c r="M23" i="34"/>
  <c r="C19" i="205" s="1"/>
  <c r="L23" i="34"/>
  <c r="C18" i="205" s="1"/>
  <c r="K23" i="34"/>
  <c r="C17" i="205" s="1"/>
  <c r="J23" i="34"/>
  <c r="C16" i="205" s="1"/>
  <c r="I23" i="34"/>
  <c r="C15" i="205" s="1"/>
  <c r="H23" i="34"/>
  <c r="C14" i="205" s="1"/>
  <c r="G23" i="34"/>
  <c r="C13" i="205" s="1"/>
  <c r="F23" i="34"/>
  <c r="C12" i="205" s="1"/>
  <c r="E23" i="34"/>
  <c r="C11" i="205" s="1"/>
  <c r="D23" i="34"/>
  <c r="C10" i="205" s="1"/>
  <c r="C23" i="34"/>
  <c r="C9" i="205" s="1"/>
  <c r="O22" i="34"/>
  <c r="C21" i="204" s="1"/>
  <c r="M22" i="34"/>
  <c r="C19" i="204" s="1"/>
  <c r="L22" i="34"/>
  <c r="C18" i="204" s="1"/>
  <c r="K22" i="34"/>
  <c r="C17" i="204" s="1"/>
  <c r="J22" i="34"/>
  <c r="C16" i="204" s="1"/>
  <c r="I22" i="34"/>
  <c r="C15" i="204" s="1"/>
  <c r="H22" i="34"/>
  <c r="C14" i="204" s="1"/>
  <c r="G22" i="34"/>
  <c r="C13" i="204" s="1"/>
  <c r="F22" i="34"/>
  <c r="C12" i="204" s="1"/>
  <c r="E22" i="34"/>
  <c r="C11" i="204" s="1"/>
  <c r="D22" i="34"/>
  <c r="C10" i="204" s="1"/>
  <c r="C22" i="34"/>
  <c r="C9" i="204" s="1"/>
  <c r="O21" i="34"/>
  <c r="C21" i="203" s="1"/>
  <c r="M21" i="34"/>
  <c r="C19" i="203" s="1"/>
  <c r="L21" i="34"/>
  <c r="C18" i="203" s="1"/>
  <c r="K21" i="34"/>
  <c r="C17" i="203" s="1"/>
  <c r="J21" i="34"/>
  <c r="C16" i="203" s="1"/>
  <c r="I21" i="34"/>
  <c r="C15" i="203" s="1"/>
  <c r="H21" i="34"/>
  <c r="C14" i="203" s="1"/>
  <c r="G21" i="34"/>
  <c r="C13" i="203" s="1"/>
  <c r="F21" i="34"/>
  <c r="C12" i="203" s="1"/>
  <c r="E21" i="34"/>
  <c r="C11" i="203" s="1"/>
  <c r="D21" i="34"/>
  <c r="C10" i="203" s="1"/>
  <c r="C21" i="34"/>
  <c r="C9" i="203" s="1"/>
  <c r="O20" i="34"/>
  <c r="C21" i="202" s="1"/>
  <c r="M20" i="34"/>
  <c r="C19" i="202" s="1"/>
  <c r="L20" i="34"/>
  <c r="C18" i="202" s="1"/>
  <c r="K20" i="34"/>
  <c r="C17" i="202" s="1"/>
  <c r="J20" i="34"/>
  <c r="C16" i="202" s="1"/>
  <c r="I20" i="34"/>
  <c r="C15" i="202" s="1"/>
  <c r="H20" i="34"/>
  <c r="C14" i="202" s="1"/>
  <c r="G20" i="34"/>
  <c r="C13" i="202" s="1"/>
  <c r="F20" i="34"/>
  <c r="C12" i="202" s="1"/>
  <c r="E20" i="34"/>
  <c r="C11" i="202" s="1"/>
  <c r="D20" i="34"/>
  <c r="C10" i="202" s="1"/>
  <c r="C20" i="34"/>
  <c r="C9" i="202" s="1"/>
  <c r="O19" i="34"/>
  <c r="C21" i="201" s="1"/>
  <c r="M19" i="34"/>
  <c r="C19" i="201" s="1"/>
  <c r="L19" i="34"/>
  <c r="C18" i="201" s="1"/>
  <c r="K19" i="34"/>
  <c r="C17" i="201" s="1"/>
  <c r="J19" i="34"/>
  <c r="C16" i="201" s="1"/>
  <c r="I19" i="34"/>
  <c r="C15" i="201" s="1"/>
  <c r="H19" i="34"/>
  <c r="C14" i="201" s="1"/>
  <c r="G19" i="34"/>
  <c r="C13" i="201" s="1"/>
  <c r="F19" i="34"/>
  <c r="C12" i="201" s="1"/>
  <c r="E19" i="34"/>
  <c r="C11" i="201" s="1"/>
  <c r="D19" i="34"/>
  <c r="C10" i="201" s="1"/>
  <c r="C19" i="34"/>
  <c r="C9" i="201" s="1"/>
  <c r="O18" i="34"/>
  <c r="C21" i="200" s="1"/>
  <c r="M18" i="34"/>
  <c r="C19" i="200" s="1"/>
  <c r="L18" i="34"/>
  <c r="C18" i="200" s="1"/>
  <c r="K18" i="34"/>
  <c r="C17" i="200" s="1"/>
  <c r="J18" i="34"/>
  <c r="C16" i="200" s="1"/>
  <c r="I18" i="34"/>
  <c r="C15" i="200" s="1"/>
  <c r="H18" i="34"/>
  <c r="C14" i="200" s="1"/>
  <c r="G18" i="34"/>
  <c r="C13" i="200" s="1"/>
  <c r="F18" i="34"/>
  <c r="C12" i="200" s="1"/>
  <c r="E18" i="34"/>
  <c r="C11" i="200" s="1"/>
  <c r="D18" i="34"/>
  <c r="C10" i="200" s="1"/>
  <c r="C18" i="34"/>
  <c r="C9" i="200" s="1"/>
  <c r="O17" i="34"/>
  <c r="C21" i="199" s="1"/>
  <c r="M17" i="34"/>
  <c r="C19" i="199" s="1"/>
  <c r="L17" i="34"/>
  <c r="C18" i="199" s="1"/>
  <c r="K17" i="34"/>
  <c r="C17" i="199" s="1"/>
  <c r="J17" i="34"/>
  <c r="C16" i="199" s="1"/>
  <c r="I17" i="34"/>
  <c r="C15" i="199" s="1"/>
  <c r="H17" i="34"/>
  <c r="C14" i="199" s="1"/>
  <c r="G17" i="34"/>
  <c r="C13" i="199" s="1"/>
  <c r="F17" i="34"/>
  <c r="C12" i="199" s="1"/>
  <c r="E17" i="34"/>
  <c r="C11" i="199" s="1"/>
  <c r="D17" i="34"/>
  <c r="C10" i="199" s="1"/>
  <c r="C17" i="34"/>
  <c r="C9" i="199" s="1"/>
  <c r="O16" i="34"/>
  <c r="C21" i="198" s="1"/>
  <c r="M16" i="34"/>
  <c r="C19" i="198" s="1"/>
  <c r="L16" i="34"/>
  <c r="C18" i="198" s="1"/>
  <c r="K16" i="34"/>
  <c r="C17" i="198" s="1"/>
  <c r="J16" i="34"/>
  <c r="C16" i="198" s="1"/>
  <c r="I16" i="34"/>
  <c r="C15" i="198" s="1"/>
  <c r="H16" i="34"/>
  <c r="C14" i="198" s="1"/>
  <c r="G16" i="34"/>
  <c r="C13" i="198" s="1"/>
  <c r="F16" i="34"/>
  <c r="C12" i="198" s="1"/>
  <c r="E16" i="34"/>
  <c r="C11" i="198" s="1"/>
  <c r="D16" i="34"/>
  <c r="C10" i="198" s="1"/>
  <c r="C16" i="34"/>
  <c r="C9" i="198" s="1"/>
  <c r="O15" i="34"/>
  <c r="C21" i="197" s="1"/>
  <c r="M15" i="34"/>
  <c r="C19" i="197" s="1"/>
  <c r="L15" i="34"/>
  <c r="C18" i="197" s="1"/>
  <c r="K15" i="34"/>
  <c r="C17" i="197" s="1"/>
  <c r="J15" i="34"/>
  <c r="C16" i="197" s="1"/>
  <c r="I15" i="34"/>
  <c r="C15" i="197" s="1"/>
  <c r="H15" i="34"/>
  <c r="C14" i="197" s="1"/>
  <c r="G15" i="34"/>
  <c r="C13" i="197" s="1"/>
  <c r="F15" i="34"/>
  <c r="C12" i="197" s="1"/>
  <c r="E15" i="34"/>
  <c r="C11" i="197" s="1"/>
  <c r="D15" i="34"/>
  <c r="C10" i="197" s="1"/>
  <c r="C15" i="34"/>
  <c r="C9" i="197" s="1"/>
  <c r="O14" i="34"/>
  <c r="C21" i="196" s="1"/>
  <c r="M14" i="34"/>
  <c r="C19" i="196" s="1"/>
  <c r="L14" i="34"/>
  <c r="C18" i="196" s="1"/>
  <c r="K14" i="34"/>
  <c r="C17" i="196" s="1"/>
  <c r="J14" i="34"/>
  <c r="C16" i="196" s="1"/>
  <c r="I14" i="34"/>
  <c r="C15" i="196" s="1"/>
  <c r="H14" i="34"/>
  <c r="C14" i="196" s="1"/>
  <c r="G14" i="34"/>
  <c r="C13" i="196" s="1"/>
  <c r="F14" i="34"/>
  <c r="C12" i="196" s="1"/>
  <c r="E14" i="34"/>
  <c r="C11" i="196" s="1"/>
  <c r="D14" i="34"/>
  <c r="C10" i="196" s="1"/>
  <c r="C14" i="34"/>
  <c r="C9" i="196" s="1"/>
  <c r="O13" i="34"/>
  <c r="C21" i="195" s="1"/>
  <c r="M13" i="34"/>
  <c r="C19" i="195" s="1"/>
  <c r="L13" i="34"/>
  <c r="C18" i="195" s="1"/>
  <c r="K13" i="34"/>
  <c r="C17" i="195" s="1"/>
  <c r="J13" i="34"/>
  <c r="C16" i="195" s="1"/>
  <c r="I13" i="34"/>
  <c r="C15" i="195" s="1"/>
  <c r="H13" i="34"/>
  <c r="C14" i="195" s="1"/>
  <c r="G13" i="34"/>
  <c r="C13" i="195" s="1"/>
  <c r="F13" i="34"/>
  <c r="C12" i="195" s="1"/>
  <c r="E13" i="34"/>
  <c r="C11" i="195" s="1"/>
  <c r="D13" i="34"/>
  <c r="C10" i="195" s="1"/>
  <c r="C13" i="34"/>
  <c r="C9" i="195" s="1"/>
  <c r="O12" i="34"/>
  <c r="C21" i="194" s="1"/>
  <c r="M12" i="34"/>
  <c r="C19" i="194" s="1"/>
  <c r="L12" i="34"/>
  <c r="C18" i="194" s="1"/>
  <c r="K12" i="34"/>
  <c r="C17" i="194" s="1"/>
  <c r="J12" i="34"/>
  <c r="C16" i="194" s="1"/>
  <c r="I12" i="34"/>
  <c r="C15" i="194" s="1"/>
  <c r="H12" i="34"/>
  <c r="C14" i="194" s="1"/>
  <c r="G12" i="34"/>
  <c r="C13" i="194" s="1"/>
  <c r="F12" i="34"/>
  <c r="C12" i="194" s="1"/>
  <c r="E12" i="34"/>
  <c r="C11" i="194" s="1"/>
  <c r="D12" i="34"/>
  <c r="C10" i="194" s="1"/>
  <c r="C12" i="34"/>
  <c r="C9" i="194" s="1"/>
  <c r="O11" i="34"/>
  <c r="C21" i="193" s="1"/>
  <c r="M11" i="34"/>
  <c r="C19" i="193" s="1"/>
  <c r="L11" i="34"/>
  <c r="C18" i="193" s="1"/>
  <c r="K11" i="34"/>
  <c r="C17" i="193" s="1"/>
  <c r="J11" i="34"/>
  <c r="C16" i="193" s="1"/>
  <c r="I11" i="34"/>
  <c r="C15" i="193" s="1"/>
  <c r="H11" i="34"/>
  <c r="C14" i="193" s="1"/>
  <c r="G11" i="34"/>
  <c r="C13" i="193" s="1"/>
  <c r="F11" i="34"/>
  <c r="C12" i="193" s="1"/>
  <c r="E11" i="34"/>
  <c r="C11" i="193" s="1"/>
  <c r="D11" i="34"/>
  <c r="C10" i="193" s="1"/>
  <c r="C11" i="34"/>
  <c r="C9" i="193" s="1"/>
  <c r="O10" i="34"/>
  <c r="C21" i="192" s="1"/>
  <c r="M10" i="34"/>
  <c r="C19" i="192" s="1"/>
  <c r="L10" i="34"/>
  <c r="C18" i="192" s="1"/>
  <c r="K10" i="34"/>
  <c r="C17" i="192" s="1"/>
  <c r="J10" i="34"/>
  <c r="C16" i="192" s="1"/>
  <c r="I10" i="34"/>
  <c r="C15" i="192" s="1"/>
  <c r="H10" i="34"/>
  <c r="C14" i="192" s="1"/>
  <c r="G10" i="34"/>
  <c r="C13" i="192" s="1"/>
  <c r="F10" i="34"/>
  <c r="C12" i="192" s="1"/>
  <c r="E10" i="34"/>
  <c r="C11" i="192" s="1"/>
  <c r="D10" i="34"/>
  <c r="C10" i="192" s="1"/>
  <c r="C10" i="34"/>
  <c r="C9" i="192" s="1"/>
  <c r="O9" i="34"/>
  <c r="C21" i="191" s="1"/>
  <c r="M9" i="34"/>
  <c r="C19" i="191" s="1"/>
  <c r="L9" i="34"/>
  <c r="C18" i="191" s="1"/>
  <c r="K9" i="34"/>
  <c r="C17" i="191" s="1"/>
  <c r="J9" i="34"/>
  <c r="C16" i="191" s="1"/>
  <c r="I9" i="34"/>
  <c r="C15" i="191" s="1"/>
  <c r="H9" i="34"/>
  <c r="C14" i="191" s="1"/>
  <c r="G9" i="34"/>
  <c r="C13" i="191" s="1"/>
  <c r="F9" i="34"/>
  <c r="C12" i="191" s="1"/>
  <c r="E9" i="34"/>
  <c r="C11" i="191" s="1"/>
  <c r="D9" i="34"/>
  <c r="C10" i="191" s="1"/>
  <c r="C9" i="34"/>
  <c r="C9" i="191" s="1"/>
  <c r="O8" i="34"/>
  <c r="C21" i="190" s="1"/>
  <c r="M8" i="34"/>
  <c r="C19" i="190" s="1"/>
  <c r="L8" i="34"/>
  <c r="C18" i="190" s="1"/>
  <c r="K8" i="34"/>
  <c r="C17" i="190" s="1"/>
  <c r="J8" i="34"/>
  <c r="C16" i="190" s="1"/>
  <c r="I8" i="34"/>
  <c r="C15" i="190" s="1"/>
  <c r="H8" i="34"/>
  <c r="C14" i="190" s="1"/>
  <c r="G8" i="34"/>
  <c r="C13" i="190" s="1"/>
  <c r="F8" i="34"/>
  <c r="C12" i="190" s="1"/>
  <c r="E8" i="34"/>
  <c r="C11" i="190" s="1"/>
  <c r="D8" i="34"/>
  <c r="C10" i="190" s="1"/>
  <c r="C8" i="34"/>
  <c r="C9" i="190" s="1"/>
  <c r="O7" i="34"/>
  <c r="C21" i="189" s="1"/>
  <c r="M7" i="34"/>
  <c r="C19" i="189" s="1"/>
  <c r="L7" i="34"/>
  <c r="C18" i="189" s="1"/>
  <c r="K7" i="34"/>
  <c r="C17" i="189" s="1"/>
  <c r="J7" i="34"/>
  <c r="C16" i="189" s="1"/>
  <c r="I7" i="34"/>
  <c r="C15" i="189" s="1"/>
  <c r="H7" i="34"/>
  <c r="C14" i="189" s="1"/>
  <c r="G7" i="34"/>
  <c r="C13" i="189" s="1"/>
  <c r="F7" i="34"/>
  <c r="C12" i="189" s="1"/>
  <c r="E7" i="34"/>
  <c r="C11" i="189" s="1"/>
  <c r="D7" i="34"/>
  <c r="C10" i="189" s="1"/>
  <c r="C7" i="34"/>
  <c r="C9" i="189" s="1"/>
  <c r="O6" i="34"/>
  <c r="C21" i="188" s="1"/>
  <c r="M6" i="34"/>
  <c r="C19" i="188" s="1"/>
  <c r="L6" i="34"/>
  <c r="C18" i="188" s="1"/>
  <c r="K6" i="34"/>
  <c r="C17" i="188" s="1"/>
  <c r="J6" i="34"/>
  <c r="C16" i="188" s="1"/>
  <c r="I6" i="34"/>
  <c r="C15" i="188" s="1"/>
  <c r="H6" i="34"/>
  <c r="C14" i="188" s="1"/>
  <c r="G6" i="34"/>
  <c r="C13" i="188" s="1"/>
  <c r="F6" i="34"/>
  <c r="C12" i="188" s="1"/>
  <c r="E6" i="34"/>
  <c r="C11" i="188" s="1"/>
  <c r="D6" i="34"/>
  <c r="C10" i="188" s="1"/>
  <c r="C6" i="34"/>
  <c r="C9" i="188" s="1"/>
  <c r="B55" i="27"/>
  <c r="B57" i="43" s="1"/>
  <c r="B54" i="27"/>
  <c r="B56" i="43" s="1"/>
  <c r="B53" i="27"/>
  <c r="B55" i="43" s="1"/>
  <c r="B52" i="27"/>
  <c r="B54" i="43" s="1"/>
  <c r="B51" i="27"/>
  <c r="B53" i="43" s="1"/>
  <c r="B50" i="27"/>
  <c r="B52" i="43" s="1"/>
  <c r="B49" i="27"/>
  <c r="B51" i="43" s="1"/>
  <c r="B48" i="27"/>
  <c r="B50" i="43" s="1"/>
  <c r="B47" i="27"/>
  <c r="B49" i="43" s="1"/>
  <c r="B46" i="27"/>
  <c r="B48" i="43" s="1"/>
  <c r="B45" i="27"/>
  <c r="B47" i="43" s="1"/>
  <c r="B44" i="27"/>
  <c r="B46" i="43" s="1"/>
  <c r="B43" i="27"/>
  <c r="B45" i="43" s="1"/>
  <c r="B42" i="27"/>
  <c r="B44" i="43" s="1"/>
  <c r="B41" i="27"/>
  <c r="B43" i="43" s="1"/>
  <c r="B40" i="27"/>
  <c r="B42" i="43" s="1"/>
  <c r="B39" i="27"/>
  <c r="B41" i="43" s="1"/>
  <c r="B38" i="27"/>
  <c r="B40" i="43" s="1"/>
  <c r="B37" i="27"/>
  <c r="B39" i="43" s="1"/>
  <c r="B35" i="27"/>
  <c r="B37" i="43" s="1"/>
  <c r="B34" i="27"/>
  <c r="B36" i="43" s="1"/>
  <c r="B33" i="27"/>
  <c r="B35" i="43" s="1"/>
  <c r="B32" i="27"/>
  <c r="B34" i="43" s="1"/>
  <c r="B31" i="27"/>
  <c r="B33" i="43" s="1"/>
  <c r="B30" i="27"/>
  <c r="B32" i="43" s="1"/>
  <c r="B29" i="27"/>
  <c r="B31" i="43" s="1"/>
  <c r="B28" i="27"/>
  <c r="B30" i="43" s="1"/>
  <c r="B27" i="27"/>
  <c r="B29" i="43" s="1"/>
  <c r="B26" i="27"/>
  <c r="B28" i="43" s="1"/>
  <c r="B25" i="27"/>
  <c r="B27" i="43" s="1"/>
  <c r="B24" i="27"/>
  <c r="B26" i="43" s="1"/>
  <c r="B23" i="27"/>
  <c r="B25" i="43" s="1"/>
  <c r="B22" i="27"/>
  <c r="B24" i="43" s="1"/>
  <c r="B21" i="27"/>
  <c r="B23" i="43" s="1"/>
  <c r="B20" i="27"/>
  <c r="B22" i="43" s="1"/>
  <c r="B19" i="27"/>
  <c r="B21" i="43" s="1"/>
  <c r="B18" i="27"/>
  <c r="B20" i="43" s="1"/>
  <c r="B17" i="27"/>
  <c r="B19" i="43" s="1"/>
  <c r="B16" i="27"/>
  <c r="B18" i="43" s="1"/>
  <c r="B15" i="27"/>
  <c r="B17" i="43" s="1"/>
  <c r="B14" i="27"/>
  <c r="B16" i="43" s="1"/>
  <c r="B13" i="27"/>
  <c r="B15" i="43" s="1"/>
  <c r="B12" i="27"/>
  <c r="B14" i="43" s="1"/>
  <c r="B11" i="27"/>
  <c r="B13" i="43" s="1"/>
  <c r="B10" i="27"/>
  <c r="B12" i="43" s="1"/>
  <c r="B9" i="27"/>
  <c r="B11" i="43" s="1"/>
  <c r="B8" i="27"/>
  <c r="B10" i="43" s="1"/>
  <c r="B7" i="27"/>
  <c r="B9" i="43" s="1"/>
  <c r="B6" i="27"/>
  <c r="B8" i="43" s="1"/>
  <c r="C55" i="27"/>
  <c r="F54" i="157" s="1"/>
  <c r="C54" i="27"/>
  <c r="F53" i="157" s="1"/>
  <c r="C53" i="27"/>
  <c r="F52" i="157" s="1"/>
  <c r="C52" i="27"/>
  <c r="F51" i="157" s="1"/>
  <c r="C51" i="27"/>
  <c r="F50" i="157" s="1"/>
  <c r="C50" i="27"/>
  <c r="F49" i="157" s="1"/>
  <c r="C49" i="27"/>
  <c r="F48" i="157" s="1"/>
  <c r="C48" i="27"/>
  <c r="F47" i="157" s="1"/>
  <c r="C47" i="27"/>
  <c r="F46" i="157" s="1"/>
  <c r="C46" i="27"/>
  <c r="F45" i="157" s="1"/>
  <c r="C45" i="27"/>
  <c r="F44" i="157" s="1"/>
  <c r="C44" i="27"/>
  <c r="F43" i="157" s="1"/>
  <c r="C43" i="27"/>
  <c r="F42" i="157" s="1"/>
  <c r="C42" i="27"/>
  <c r="F41" i="157" s="1"/>
  <c r="C41" i="27"/>
  <c r="F40" i="157" s="1"/>
  <c r="C40" i="27"/>
  <c r="F39" i="157" s="1"/>
  <c r="C39" i="27"/>
  <c r="F38" i="157" s="1"/>
  <c r="C38" i="27"/>
  <c r="F37" i="157" s="1"/>
  <c r="C37" i="27"/>
  <c r="F36" i="157" s="1"/>
  <c r="C35" i="27"/>
  <c r="F34" i="157" s="1"/>
  <c r="C34" i="27"/>
  <c r="F33" i="157" s="1"/>
  <c r="C33" i="27"/>
  <c r="F32" i="157" s="1"/>
  <c r="C32" i="27"/>
  <c r="F31" i="157" s="1"/>
  <c r="C31" i="27"/>
  <c r="F30" i="157" s="1"/>
  <c r="C30" i="27"/>
  <c r="F29" i="157" s="1"/>
  <c r="C29" i="27"/>
  <c r="F28" i="157" s="1"/>
  <c r="C28" i="27"/>
  <c r="F27" i="157" s="1"/>
  <c r="C27" i="27"/>
  <c r="F26" i="157" s="1"/>
  <c r="C26" i="27"/>
  <c r="F25" i="157" s="1"/>
  <c r="C25" i="27"/>
  <c r="F24" i="157" s="1"/>
  <c r="C24" i="27"/>
  <c r="F23" i="157" s="1"/>
  <c r="C23" i="27"/>
  <c r="F22" i="157" s="1"/>
  <c r="C22" i="27"/>
  <c r="F21" i="157" s="1"/>
  <c r="C21" i="27"/>
  <c r="F20" i="157" s="1"/>
  <c r="C20" i="27"/>
  <c r="F19" i="157" s="1"/>
  <c r="C19" i="27"/>
  <c r="F18" i="157" s="1"/>
  <c r="C18" i="27"/>
  <c r="F17" i="157" s="1"/>
  <c r="C17" i="27"/>
  <c r="F16" i="157" s="1"/>
  <c r="C16" i="27"/>
  <c r="F15" i="157" s="1"/>
  <c r="C15" i="27"/>
  <c r="F14" i="157" s="1"/>
  <c r="C14" i="27"/>
  <c r="F13" i="157" s="1"/>
  <c r="C13" i="27"/>
  <c r="F12" i="157" s="1"/>
  <c r="C12" i="27"/>
  <c r="F11" i="157" s="1"/>
  <c r="C11" i="27"/>
  <c r="F10" i="157" s="1"/>
  <c r="C10" i="27"/>
  <c r="F9" i="157" s="1"/>
  <c r="C9" i="27"/>
  <c r="F8" i="157" s="1"/>
  <c r="C8" i="27"/>
  <c r="F7" i="157" s="1"/>
  <c r="C7" i="27"/>
  <c r="F6" i="157" s="1"/>
  <c r="C6" i="27"/>
  <c r="F5" i="157" s="1"/>
  <c r="C5" i="27"/>
  <c r="F4" i="157" s="1"/>
  <c r="B5" i="27"/>
  <c r="B7" i="43" s="1"/>
  <c r="E56" i="33"/>
  <c r="C6" i="233" s="1"/>
  <c r="D56" i="33"/>
  <c r="C5" i="233" s="1"/>
  <c r="C56" i="33"/>
  <c r="C4" i="233" s="1"/>
  <c r="E55" i="33"/>
  <c r="C6" i="234" s="1"/>
  <c r="D55" i="33"/>
  <c r="C5" i="234" s="1"/>
  <c r="C55" i="33"/>
  <c r="C4" i="234" s="1"/>
  <c r="E54" i="33"/>
  <c r="C6" i="235" s="1"/>
  <c r="D54" i="33"/>
  <c r="C5" i="235" s="1"/>
  <c r="C54" i="33"/>
  <c r="C4" i="235" s="1"/>
  <c r="E53" i="33"/>
  <c r="C6" i="236" s="1"/>
  <c r="D53" i="33"/>
  <c r="C5" i="236" s="1"/>
  <c r="C53" i="33"/>
  <c r="C4" i="236" s="1"/>
  <c r="E52" i="33"/>
  <c r="C6" i="237" s="1"/>
  <c r="D52" i="33"/>
  <c r="C5" i="237" s="1"/>
  <c r="C52" i="33"/>
  <c r="C4" i="237" s="1"/>
  <c r="E51" i="33"/>
  <c r="C6" i="232" s="1"/>
  <c r="D51" i="33"/>
  <c r="C5" i="232" s="1"/>
  <c r="C51" i="33"/>
  <c r="C4" i="232" s="1"/>
  <c r="E50" i="33"/>
  <c r="C6" i="223" s="1"/>
  <c r="D50" i="33"/>
  <c r="C5" i="223" s="1"/>
  <c r="C50" i="33"/>
  <c r="C4" i="223" s="1"/>
  <c r="E49" i="33"/>
  <c r="C6" i="224" s="1"/>
  <c r="D49" i="33"/>
  <c r="C5" i="224" s="1"/>
  <c r="C49" i="33"/>
  <c r="C4" i="224" s="1"/>
  <c r="E48" i="33"/>
  <c r="C6" i="225" s="1"/>
  <c r="D48" i="33"/>
  <c r="C5" i="225" s="1"/>
  <c r="C48" i="33"/>
  <c r="C4" i="225" s="1"/>
  <c r="E47" i="33"/>
  <c r="C6" i="226" s="1"/>
  <c r="D47" i="33"/>
  <c r="C5" i="226" s="1"/>
  <c r="C47" i="33"/>
  <c r="C4" i="226" s="1"/>
  <c r="E46" i="33"/>
  <c r="C6" i="227" s="1"/>
  <c r="D46" i="33"/>
  <c r="C5" i="227" s="1"/>
  <c r="C46" i="33"/>
  <c r="C4" i="227" s="1"/>
  <c r="E45" i="33"/>
  <c r="C6" i="228" s="1"/>
  <c r="D45" i="33"/>
  <c r="C5" i="228" s="1"/>
  <c r="C45" i="33"/>
  <c r="C4" i="228" s="1"/>
  <c r="E44" i="33"/>
  <c r="C6" i="229" s="1"/>
  <c r="D44" i="33"/>
  <c r="C5" i="229" s="1"/>
  <c r="C44" i="33"/>
  <c r="C4" i="229" s="1"/>
  <c r="E43" i="33"/>
  <c r="C6" i="230" s="1"/>
  <c r="D43" i="33"/>
  <c r="C5" i="230" s="1"/>
  <c r="C43" i="33"/>
  <c r="C4" i="230" s="1"/>
  <c r="E42" i="33"/>
  <c r="C6" i="222" s="1"/>
  <c r="D42" i="33"/>
  <c r="C5" i="222" s="1"/>
  <c r="C42" i="33"/>
  <c r="C4" i="222" s="1"/>
  <c r="E41" i="33"/>
  <c r="C6" i="231" s="1"/>
  <c r="D41" i="33"/>
  <c r="C5" i="231" s="1"/>
  <c r="C41" i="33"/>
  <c r="C4" i="231" s="1"/>
  <c r="E40" i="33"/>
  <c r="C6" i="221" s="1"/>
  <c r="D40" i="33"/>
  <c r="C5" i="221" s="1"/>
  <c r="C40" i="33"/>
  <c r="C4" i="221" s="1"/>
  <c r="E39" i="33"/>
  <c r="C6" i="220" s="1"/>
  <c r="D39" i="33"/>
  <c r="C5" i="220" s="1"/>
  <c r="C39" i="33"/>
  <c r="C4" i="220" s="1"/>
  <c r="E38" i="33"/>
  <c r="C6" i="238" s="1"/>
  <c r="D38" i="33"/>
  <c r="C5" i="238" s="1"/>
  <c r="C38" i="33"/>
  <c r="C4" i="238" s="1"/>
  <c r="E37" i="33"/>
  <c r="C6" i="219" s="1"/>
  <c r="D37" i="33"/>
  <c r="C5" i="219" s="1"/>
  <c r="C37" i="33"/>
  <c r="C4" i="219" s="1"/>
  <c r="E36" i="33"/>
  <c r="C6" i="218" s="1"/>
  <c r="D36" i="33"/>
  <c r="C5" i="218" s="1"/>
  <c r="C36" i="33"/>
  <c r="C4" i="218" s="1"/>
  <c r="E35" i="33"/>
  <c r="C6" i="217" s="1"/>
  <c r="D35" i="33"/>
  <c r="C5" i="217" s="1"/>
  <c r="C35" i="33"/>
  <c r="C4" i="217" s="1"/>
  <c r="E34" i="33"/>
  <c r="C6" i="216" s="1"/>
  <c r="D34" i="33"/>
  <c r="C5" i="216" s="1"/>
  <c r="C34" i="33"/>
  <c r="C4" i="216" s="1"/>
  <c r="E33" i="33"/>
  <c r="C6" i="206" s="1"/>
  <c r="D33" i="33"/>
  <c r="C5" i="206" s="1"/>
  <c r="C33" i="33"/>
  <c r="C4" i="206" s="1"/>
  <c r="E32" i="33"/>
  <c r="C6" i="207" s="1"/>
  <c r="D32" i="33"/>
  <c r="C5" i="207" s="1"/>
  <c r="C32" i="33"/>
  <c r="C4" i="207" s="1"/>
  <c r="E31" i="33"/>
  <c r="C6" i="208" s="1"/>
  <c r="D31" i="33"/>
  <c r="C5" i="208" s="1"/>
  <c r="C31" i="33"/>
  <c r="C4" i="208" s="1"/>
  <c r="E30" i="33"/>
  <c r="C6" i="209" s="1"/>
  <c r="D30" i="33"/>
  <c r="C5" i="209" s="1"/>
  <c r="C30" i="33"/>
  <c r="C4" i="209" s="1"/>
  <c r="E29" i="33"/>
  <c r="C6" i="210" s="1"/>
  <c r="D29" i="33"/>
  <c r="C5" i="210" s="1"/>
  <c r="C29" i="33"/>
  <c r="C4" i="210" s="1"/>
  <c r="E28" i="33"/>
  <c r="C6" i="211" s="1"/>
  <c r="D28" i="33"/>
  <c r="C5" i="211" s="1"/>
  <c r="C28" i="33"/>
  <c r="C4" i="211" s="1"/>
  <c r="E27" i="33"/>
  <c r="C6" i="212" s="1"/>
  <c r="D27" i="33"/>
  <c r="C5" i="212" s="1"/>
  <c r="C27" i="33"/>
  <c r="C4" i="212" s="1"/>
  <c r="E26" i="33"/>
  <c r="C6" i="213" s="1"/>
  <c r="D26" i="33"/>
  <c r="C5" i="213" s="1"/>
  <c r="C26" i="33"/>
  <c r="C4" i="213" s="1"/>
  <c r="E25" i="33"/>
  <c r="C6" i="214" s="1"/>
  <c r="D25" i="33"/>
  <c r="C5" i="214" s="1"/>
  <c r="C25" i="33"/>
  <c r="C4" i="214" s="1"/>
  <c r="E24" i="33"/>
  <c r="C6" i="215" s="1"/>
  <c r="D24" i="33"/>
  <c r="C5" i="215" s="1"/>
  <c r="C24" i="33"/>
  <c r="C4" i="215" s="1"/>
  <c r="E23" i="33"/>
  <c r="C6" i="205" s="1"/>
  <c r="D23" i="33"/>
  <c r="C5" i="205" s="1"/>
  <c r="C23" i="33"/>
  <c r="C4" i="205" s="1"/>
  <c r="E22" i="33"/>
  <c r="C6" i="204" s="1"/>
  <c r="D22" i="33"/>
  <c r="C5" i="204" s="1"/>
  <c r="C22" i="33"/>
  <c r="C4" i="204" s="1"/>
  <c r="E21" i="33"/>
  <c r="C6" i="203" s="1"/>
  <c r="D21" i="33"/>
  <c r="C5" i="203" s="1"/>
  <c r="C21" i="33"/>
  <c r="C4" i="203" s="1"/>
  <c r="E20" i="33"/>
  <c r="C6" i="202" s="1"/>
  <c r="D20" i="33"/>
  <c r="C5" i="202" s="1"/>
  <c r="C20" i="33"/>
  <c r="C4" i="202" s="1"/>
  <c r="E19" i="33"/>
  <c r="C6" i="201" s="1"/>
  <c r="D19" i="33"/>
  <c r="C5" i="201" s="1"/>
  <c r="C19" i="33"/>
  <c r="C4" i="201" s="1"/>
  <c r="E18" i="33"/>
  <c r="C6" i="200" s="1"/>
  <c r="D18" i="33"/>
  <c r="C5" i="200" s="1"/>
  <c r="C18" i="33"/>
  <c r="C4" i="200" s="1"/>
  <c r="E17" i="33"/>
  <c r="C6" i="199" s="1"/>
  <c r="D17" i="33"/>
  <c r="C5" i="199" s="1"/>
  <c r="C17" i="33"/>
  <c r="C4" i="199" s="1"/>
  <c r="E16" i="33"/>
  <c r="C6" i="198" s="1"/>
  <c r="D16" i="33"/>
  <c r="C5" i="198" s="1"/>
  <c r="C16" i="33"/>
  <c r="C4" i="198" s="1"/>
  <c r="E15" i="33"/>
  <c r="C6" i="197" s="1"/>
  <c r="D15" i="33"/>
  <c r="C5" i="197" s="1"/>
  <c r="C15" i="33"/>
  <c r="C4" i="197" s="1"/>
  <c r="E14" i="33"/>
  <c r="C6" i="196" s="1"/>
  <c r="D14" i="33"/>
  <c r="C5" i="196" s="1"/>
  <c r="C14" i="33"/>
  <c r="C4" i="196" s="1"/>
  <c r="E13" i="33"/>
  <c r="C6" i="195" s="1"/>
  <c r="D13" i="33"/>
  <c r="C5" i="195" s="1"/>
  <c r="C13" i="33"/>
  <c r="C4" i="195" s="1"/>
  <c r="E12" i="33"/>
  <c r="C6" i="194" s="1"/>
  <c r="D12" i="33"/>
  <c r="C5" i="194" s="1"/>
  <c r="C12" i="33"/>
  <c r="C4" i="194" s="1"/>
  <c r="E11" i="33"/>
  <c r="C6" i="193" s="1"/>
  <c r="D11" i="33"/>
  <c r="C5" i="193" s="1"/>
  <c r="C11" i="33"/>
  <c r="C4" i="193" s="1"/>
  <c r="E10" i="33"/>
  <c r="C6" i="192" s="1"/>
  <c r="D10" i="33"/>
  <c r="C5" i="192" s="1"/>
  <c r="C10" i="33"/>
  <c r="C4" i="192" s="1"/>
  <c r="E9" i="33"/>
  <c r="C6" i="191" s="1"/>
  <c r="D9" i="33"/>
  <c r="C5" i="191" s="1"/>
  <c r="C9" i="33"/>
  <c r="C4" i="191" s="1"/>
  <c r="E8" i="33"/>
  <c r="C6" i="190" s="1"/>
  <c r="D8" i="33"/>
  <c r="C5" i="190" s="1"/>
  <c r="C8" i="33"/>
  <c r="C4" i="190" s="1"/>
  <c r="E7" i="33"/>
  <c r="C6" i="189" s="1"/>
  <c r="D7" i="33"/>
  <c r="C5" i="189" s="1"/>
  <c r="C7" i="33"/>
  <c r="C4" i="189" s="1"/>
  <c r="E6" i="33"/>
  <c r="C6" i="188" s="1"/>
  <c r="D6" i="33"/>
  <c r="C5" i="188" s="1"/>
  <c r="C6" i="33"/>
  <c r="C4" i="188" s="1"/>
  <c r="P56" i="245"/>
  <c r="P55" i="245"/>
  <c r="P54" i="245"/>
  <c r="P53" i="245"/>
  <c r="P52" i="245"/>
  <c r="P51" i="245"/>
  <c r="P50" i="245"/>
  <c r="P49" i="245"/>
  <c r="P48" i="245"/>
  <c r="P47" i="245"/>
  <c r="P46" i="245"/>
  <c r="P45" i="245"/>
  <c r="P44" i="245"/>
  <c r="P43" i="245"/>
  <c r="P42" i="245"/>
  <c r="P41" i="245"/>
  <c r="P40" i="245"/>
  <c r="P39" i="245"/>
  <c r="P38" i="245"/>
  <c r="P36" i="245"/>
  <c r="P35" i="245"/>
  <c r="P34" i="245"/>
  <c r="P33" i="245"/>
  <c r="P32" i="245"/>
  <c r="P31" i="245"/>
  <c r="P30" i="245"/>
  <c r="P29" i="245"/>
  <c r="P28" i="245"/>
  <c r="P27" i="245"/>
  <c r="P26" i="245"/>
  <c r="P25" i="245"/>
  <c r="P24" i="245"/>
  <c r="P23" i="245"/>
  <c r="P22" i="245"/>
  <c r="P21" i="245"/>
  <c r="P20" i="245"/>
  <c r="P19" i="245"/>
  <c r="P18" i="245"/>
  <c r="P17" i="245"/>
  <c r="P16" i="245"/>
  <c r="P15" i="245"/>
  <c r="P14" i="245"/>
  <c r="P13" i="245"/>
  <c r="P12" i="245"/>
  <c r="P11" i="245"/>
  <c r="P10" i="245"/>
  <c r="P9" i="245"/>
  <c r="P8" i="245"/>
  <c r="P7" i="245"/>
  <c r="D5" i="11"/>
  <c r="C5" i="11"/>
  <c r="D55" i="27"/>
  <c r="I54" i="157" s="1"/>
  <c r="D54" i="27"/>
  <c r="I53" i="157" s="1"/>
  <c r="D53" i="27"/>
  <c r="I52" i="157" s="1"/>
  <c r="D52" i="27"/>
  <c r="I51" i="157" s="1"/>
  <c r="D51" i="27"/>
  <c r="I50" i="157" s="1"/>
  <c r="D50" i="27"/>
  <c r="I49" i="157" s="1"/>
  <c r="D49" i="27"/>
  <c r="I48" i="157" s="1"/>
  <c r="D48" i="27"/>
  <c r="I47" i="157" s="1"/>
  <c r="D47" i="27"/>
  <c r="I46" i="157" s="1"/>
  <c r="D46" i="27"/>
  <c r="I45" i="157" s="1"/>
  <c r="D45" i="27"/>
  <c r="I44" i="157" s="1"/>
  <c r="D44" i="27"/>
  <c r="I43" i="157" s="1"/>
  <c r="D43" i="27"/>
  <c r="I42" i="157" s="1"/>
  <c r="D42" i="27"/>
  <c r="I41" i="157" s="1"/>
  <c r="D41" i="27"/>
  <c r="I40" i="157" s="1"/>
  <c r="D40" i="27"/>
  <c r="I39" i="157" s="1"/>
  <c r="D39" i="27"/>
  <c r="I38" i="157" s="1"/>
  <c r="D38" i="27"/>
  <c r="I37" i="157" s="1"/>
  <c r="D37" i="27"/>
  <c r="I36" i="157" s="1"/>
  <c r="D35" i="27"/>
  <c r="I34" i="157" s="1"/>
  <c r="D34" i="27"/>
  <c r="I33" i="157" s="1"/>
  <c r="D33" i="27"/>
  <c r="I32" i="157" s="1"/>
  <c r="D32" i="27"/>
  <c r="I31" i="157" s="1"/>
  <c r="D31" i="27"/>
  <c r="I30" i="157" s="1"/>
  <c r="D30" i="27"/>
  <c r="I29" i="157" s="1"/>
  <c r="D29" i="27"/>
  <c r="I28" i="157" s="1"/>
  <c r="D28" i="27"/>
  <c r="I27" i="157" s="1"/>
  <c r="D27" i="27"/>
  <c r="I26" i="157" s="1"/>
  <c r="D26" i="27"/>
  <c r="I25" i="157" s="1"/>
  <c r="D25" i="27"/>
  <c r="I24" i="157" s="1"/>
  <c r="D24" i="27"/>
  <c r="I23" i="157" s="1"/>
  <c r="D23" i="27"/>
  <c r="I22" i="157" s="1"/>
  <c r="D22" i="27"/>
  <c r="I21" i="157" s="1"/>
  <c r="D21" i="27"/>
  <c r="I20" i="157" s="1"/>
  <c r="D20" i="27"/>
  <c r="I19" i="157" s="1"/>
  <c r="D19" i="27"/>
  <c r="I18" i="157" s="1"/>
  <c r="D18" i="27"/>
  <c r="I17" i="157" s="1"/>
  <c r="D17" i="27"/>
  <c r="I16" i="157" s="1"/>
  <c r="D16" i="27"/>
  <c r="I15" i="157" s="1"/>
  <c r="D15" i="27"/>
  <c r="I14" i="157" s="1"/>
  <c r="D14" i="27"/>
  <c r="I13" i="157" s="1"/>
  <c r="D13" i="27"/>
  <c r="I12" i="157" s="1"/>
  <c r="D12" i="27"/>
  <c r="I11" i="157" s="1"/>
  <c r="D11" i="27"/>
  <c r="I10" i="157" s="1"/>
  <c r="D10" i="27"/>
  <c r="I9" i="157" s="1"/>
  <c r="D9" i="27"/>
  <c r="I8" i="157" s="1"/>
  <c r="D8" i="27"/>
  <c r="I7" i="157" s="1"/>
  <c r="D7" i="27"/>
  <c r="I6" i="157" s="1"/>
  <c r="D6" i="27"/>
  <c r="I5" i="157" s="1"/>
  <c r="B56" i="250"/>
  <c r="B55" i="250"/>
  <c r="B54" i="250"/>
  <c r="B53" i="250"/>
  <c r="B52" i="250"/>
  <c r="B51" i="250"/>
  <c r="B50" i="250"/>
  <c r="B49" i="250"/>
  <c r="B48" i="250"/>
  <c r="B47" i="250"/>
  <c r="B46" i="250"/>
  <c r="B45" i="250"/>
  <c r="B44" i="250"/>
  <c r="B43" i="250"/>
  <c r="B42" i="250"/>
  <c r="B41" i="250"/>
  <c r="B40" i="250"/>
  <c r="B39" i="250"/>
  <c r="B38" i="250"/>
  <c r="B37" i="250"/>
  <c r="C37" i="249" s="1"/>
  <c r="N37" i="245" s="1"/>
  <c r="B36" i="250"/>
  <c r="B35" i="250"/>
  <c r="B34" i="250"/>
  <c r="B33" i="250"/>
  <c r="B32" i="250"/>
  <c r="B31" i="250"/>
  <c r="B30" i="250"/>
  <c r="B29" i="250"/>
  <c r="B28" i="250"/>
  <c r="B27" i="250"/>
  <c r="B26" i="250"/>
  <c r="B25" i="250"/>
  <c r="B24" i="250"/>
  <c r="B23" i="250"/>
  <c r="B22" i="250"/>
  <c r="B21" i="250"/>
  <c r="B20" i="250"/>
  <c r="B19" i="250"/>
  <c r="B18" i="250"/>
  <c r="B17" i="250"/>
  <c r="B16" i="250"/>
  <c r="B15" i="250"/>
  <c r="B14" i="250"/>
  <c r="B13" i="250"/>
  <c r="B12" i="250"/>
  <c r="B11" i="250"/>
  <c r="B10" i="250"/>
  <c r="B9" i="250"/>
  <c r="B8" i="250"/>
  <c r="B7" i="250"/>
  <c r="B6" i="250"/>
  <c r="F55" i="252"/>
  <c r="F54" i="252"/>
  <c r="F53" i="252"/>
  <c r="F52" i="252"/>
  <c r="F51" i="252"/>
  <c r="F50" i="252"/>
  <c r="F49" i="252"/>
  <c r="F48" i="252"/>
  <c r="F47" i="252"/>
  <c r="F46" i="252"/>
  <c r="F45" i="252"/>
  <c r="F44" i="252"/>
  <c r="F43" i="252"/>
  <c r="F42" i="252"/>
  <c r="F41" i="252"/>
  <c r="F40" i="252"/>
  <c r="F39" i="252"/>
  <c r="F38" i="252"/>
  <c r="F37" i="252"/>
  <c r="F36" i="252"/>
  <c r="F35" i="252"/>
  <c r="F34" i="252"/>
  <c r="F33" i="252"/>
  <c r="F32" i="252"/>
  <c r="F31" i="252"/>
  <c r="F30" i="252"/>
  <c r="F29" i="252"/>
  <c r="F28" i="252"/>
  <c r="F27" i="252"/>
  <c r="F26" i="252"/>
  <c r="F25" i="252"/>
  <c r="F24" i="252"/>
  <c r="F23" i="252"/>
  <c r="F22" i="252"/>
  <c r="F21" i="252"/>
  <c r="F20" i="252"/>
  <c r="F19" i="252"/>
  <c r="F18" i="252"/>
  <c r="F17" i="252"/>
  <c r="F16" i="252"/>
  <c r="F15" i="252"/>
  <c r="F14" i="252"/>
  <c r="F13" i="252"/>
  <c r="F12" i="252"/>
  <c r="F11" i="252"/>
  <c r="F10" i="252"/>
  <c r="F9" i="252"/>
  <c r="F8" i="252"/>
  <c r="F7" i="252"/>
  <c r="F6" i="252"/>
  <c r="F5" i="252"/>
  <c r="F4" i="252" s="1"/>
  <c r="B55" i="252"/>
  <c r="B54" i="252"/>
  <c r="B53" i="252"/>
  <c r="B52" i="252"/>
  <c r="B51" i="252"/>
  <c r="B50" i="252"/>
  <c r="B49" i="252"/>
  <c r="B48" i="252"/>
  <c r="B47" i="252"/>
  <c r="B46" i="252"/>
  <c r="B45" i="252"/>
  <c r="B44" i="252"/>
  <c r="B43" i="252"/>
  <c r="B42" i="252"/>
  <c r="B41" i="252"/>
  <c r="B40" i="252"/>
  <c r="B39" i="252"/>
  <c r="B38" i="252"/>
  <c r="B37" i="252"/>
  <c r="B36" i="252"/>
  <c r="B35" i="252"/>
  <c r="B34" i="252"/>
  <c r="B33" i="252"/>
  <c r="B32" i="252"/>
  <c r="B31" i="252"/>
  <c r="B30" i="252"/>
  <c r="B29" i="252"/>
  <c r="B28" i="252"/>
  <c r="B27" i="252"/>
  <c r="B26" i="252"/>
  <c r="B25" i="252"/>
  <c r="B24" i="252"/>
  <c r="B23" i="252"/>
  <c r="B22" i="252"/>
  <c r="B21" i="252"/>
  <c r="B20" i="252"/>
  <c r="B19" i="252"/>
  <c r="B18" i="252"/>
  <c r="B17" i="252"/>
  <c r="B16" i="252"/>
  <c r="B15" i="252"/>
  <c r="B14" i="252"/>
  <c r="B13" i="252"/>
  <c r="B12" i="252"/>
  <c r="B11" i="252"/>
  <c r="B10" i="252"/>
  <c r="B9" i="252"/>
  <c r="B8" i="252"/>
  <c r="B7" i="252"/>
  <c r="B6" i="252"/>
  <c r="B5" i="252"/>
  <c r="B56" i="251"/>
  <c r="B55" i="251"/>
  <c r="B54" i="251"/>
  <c r="B53" i="251"/>
  <c r="B52" i="251"/>
  <c r="B51" i="251"/>
  <c r="B50" i="251"/>
  <c r="B49" i="251"/>
  <c r="B48" i="251"/>
  <c r="B47" i="251"/>
  <c r="B46" i="251"/>
  <c r="B45" i="251"/>
  <c r="B44" i="251"/>
  <c r="B43" i="251"/>
  <c r="B42" i="251"/>
  <c r="B41" i="251"/>
  <c r="B40" i="251"/>
  <c r="B39" i="251"/>
  <c r="B38" i="251"/>
  <c r="B37" i="251"/>
  <c r="D37" i="249" s="1"/>
  <c r="B36" i="251"/>
  <c r="B35" i="251"/>
  <c r="B34" i="251"/>
  <c r="B33" i="251"/>
  <c r="B32" i="251"/>
  <c r="B31" i="251"/>
  <c r="B30" i="251"/>
  <c r="B29" i="251"/>
  <c r="B28" i="251"/>
  <c r="B27" i="251"/>
  <c r="B26" i="251"/>
  <c r="B25" i="251"/>
  <c r="B24" i="251"/>
  <c r="B23" i="251"/>
  <c r="B22" i="251"/>
  <c r="B21" i="251"/>
  <c r="B20" i="251"/>
  <c r="B19" i="251"/>
  <c r="B18" i="251"/>
  <c r="B17" i="251"/>
  <c r="B16" i="251"/>
  <c r="B15" i="251"/>
  <c r="B14" i="251"/>
  <c r="B13" i="251"/>
  <c r="B12" i="251"/>
  <c r="B11" i="251"/>
  <c r="B10" i="251"/>
  <c r="B9" i="251"/>
  <c r="B8" i="251"/>
  <c r="B7" i="251"/>
  <c r="B6" i="251"/>
  <c r="H4" i="252"/>
  <c r="G4" i="252"/>
  <c r="E4" i="252"/>
  <c r="D4" i="252"/>
  <c r="C4" i="252"/>
  <c r="O5" i="251"/>
  <c r="M5" i="251"/>
  <c r="L5" i="251"/>
  <c r="K5" i="251"/>
  <c r="J5" i="251"/>
  <c r="I5" i="251"/>
  <c r="H5" i="251"/>
  <c r="G5" i="251"/>
  <c r="F5" i="251"/>
  <c r="E5" i="251"/>
  <c r="D5" i="251"/>
  <c r="C5" i="251"/>
  <c r="E5" i="250"/>
  <c r="D5" i="250"/>
  <c r="C5" i="250"/>
  <c r="B5" i="250"/>
  <c r="C5" i="249"/>
  <c r="I56" i="245"/>
  <c r="I55" i="245"/>
  <c r="I54" i="245"/>
  <c r="I53" i="245"/>
  <c r="I52" i="245"/>
  <c r="I51" i="245"/>
  <c r="I50" i="245"/>
  <c r="I49" i="245"/>
  <c r="I48" i="245"/>
  <c r="I47" i="245"/>
  <c r="I46" i="245"/>
  <c r="I45" i="245"/>
  <c r="I44" i="245"/>
  <c r="I43" i="245"/>
  <c r="I42" i="245"/>
  <c r="I41" i="245"/>
  <c r="I40" i="245"/>
  <c r="I39" i="245"/>
  <c r="I38" i="245"/>
  <c r="I37" i="245"/>
  <c r="I36" i="245"/>
  <c r="I35" i="245"/>
  <c r="I34" i="245"/>
  <c r="I33" i="245"/>
  <c r="I32" i="245"/>
  <c r="I31" i="245"/>
  <c r="I30" i="245"/>
  <c r="I29" i="245"/>
  <c r="I28" i="245"/>
  <c r="I27" i="245"/>
  <c r="I26" i="245"/>
  <c r="I25" i="245"/>
  <c r="I24" i="245"/>
  <c r="I23" i="245"/>
  <c r="I22" i="245"/>
  <c r="I21" i="245"/>
  <c r="I20" i="245"/>
  <c r="I19" i="245"/>
  <c r="I18" i="245"/>
  <c r="I17" i="245"/>
  <c r="I16" i="245"/>
  <c r="I15" i="245"/>
  <c r="I14" i="245"/>
  <c r="I13" i="245"/>
  <c r="I12" i="245"/>
  <c r="I11" i="245"/>
  <c r="I10" i="245"/>
  <c r="I9" i="245"/>
  <c r="I8" i="245"/>
  <c r="I7" i="245"/>
  <c r="I6" i="245"/>
  <c r="I5" i="245" s="1"/>
  <c r="B5" i="246"/>
  <c r="Q5" i="245"/>
  <c r="N5" i="245"/>
  <c r="F56" i="245"/>
  <c r="F55" i="245"/>
  <c r="F54" i="245"/>
  <c r="F53" i="245"/>
  <c r="F52" i="245"/>
  <c r="F51" i="245"/>
  <c r="F50" i="245"/>
  <c r="F49" i="245"/>
  <c r="F48" i="245"/>
  <c r="F47" i="245"/>
  <c r="F46" i="245"/>
  <c r="F45" i="245"/>
  <c r="F44" i="245"/>
  <c r="F43" i="245"/>
  <c r="F42" i="245"/>
  <c r="F41" i="245"/>
  <c r="F40" i="245"/>
  <c r="F39" i="245"/>
  <c r="F38" i="245"/>
  <c r="F37" i="245"/>
  <c r="F36" i="245"/>
  <c r="F35" i="245"/>
  <c r="F34" i="245"/>
  <c r="F33" i="245"/>
  <c r="F32" i="245"/>
  <c r="F31" i="245"/>
  <c r="F30" i="245"/>
  <c r="F29" i="245"/>
  <c r="F28" i="245"/>
  <c r="F27" i="245"/>
  <c r="F26" i="245"/>
  <c r="F25" i="245"/>
  <c r="F24" i="245"/>
  <c r="F23" i="245"/>
  <c r="F22" i="245"/>
  <c r="F21" i="245"/>
  <c r="F20" i="245"/>
  <c r="F19" i="245"/>
  <c r="F18" i="245"/>
  <c r="F17" i="245"/>
  <c r="F16" i="245"/>
  <c r="F15" i="245"/>
  <c r="F14" i="245"/>
  <c r="F13" i="245"/>
  <c r="F12" i="245"/>
  <c r="F11" i="245"/>
  <c r="F10" i="245"/>
  <c r="F9" i="245"/>
  <c r="F8" i="245"/>
  <c r="F7" i="245"/>
  <c r="F6" i="245"/>
  <c r="E56" i="245"/>
  <c r="E55" i="245"/>
  <c r="E54" i="245"/>
  <c r="E53" i="245"/>
  <c r="E52" i="245"/>
  <c r="E51" i="245"/>
  <c r="E50" i="245"/>
  <c r="E49" i="245"/>
  <c r="E48" i="245"/>
  <c r="E47" i="245"/>
  <c r="E46" i="245"/>
  <c r="E45" i="245"/>
  <c r="E44" i="245"/>
  <c r="E43" i="245"/>
  <c r="E42" i="245"/>
  <c r="E41" i="245"/>
  <c r="E40" i="245"/>
  <c r="E39" i="245"/>
  <c r="E38" i="245"/>
  <c r="E37" i="245"/>
  <c r="E36" i="245"/>
  <c r="E35" i="245"/>
  <c r="E34" i="245"/>
  <c r="E33" i="245"/>
  <c r="E32" i="245"/>
  <c r="E31" i="245"/>
  <c r="E30" i="245"/>
  <c r="E29" i="245"/>
  <c r="E28" i="245"/>
  <c r="E27" i="245"/>
  <c r="E26" i="245"/>
  <c r="E25" i="245"/>
  <c r="E24" i="245"/>
  <c r="E23" i="245"/>
  <c r="E22" i="245"/>
  <c r="E21" i="245"/>
  <c r="E20" i="245"/>
  <c r="E19" i="245"/>
  <c r="E18" i="245"/>
  <c r="E17" i="245"/>
  <c r="E16" i="245"/>
  <c r="E15" i="245"/>
  <c r="E14" i="245"/>
  <c r="E13" i="245"/>
  <c r="E12" i="245"/>
  <c r="E11" i="245"/>
  <c r="E10" i="245"/>
  <c r="E9" i="245"/>
  <c r="E8" i="245"/>
  <c r="E7" i="245"/>
  <c r="E6" i="245"/>
  <c r="L5" i="246"/>
  <c r="F5" i="246"/>
  <c r="F5" i="179" s="1"/>
  <c r="E5" i="246"/>
  <c r="E5" i="179" s="1"/>
  <c r="F55" i="242"/>
  <c r="F54" i="242"/>
  <c r="F53" i="242"/>
  <c r="F52" i="242"/>
  <c r="F51" i="242"/>
  <c r="F50" i="242"/>
  <c r="F49" i="242"/>
  <c r="F48" i="242"/>
  <c r="F47" i="242"/>
  <c r="F46" i="242"/>
  <c r="F45" i="242"/>
  <c r="F44" i="242"/>
  <c r="F43" i="242"/>
  <c r="F42" i="242"/>
  <c r="F41" i="242"/>
  <c r="F40" i="242"/>
  <c r="F39" i="242"/>
  <c r="F38" i="242"/>
  <c r="F37" i="242"/>
  <c r="F36" i="242"/>
  <c r="F35" i="242"/>
  <c r="F34" i="242"/>
  <c r="F33" i="242"/>
  <c r="F32" i="242"/>
  <c r="F31" i="242"/>
  <c r="F30" i="242"/>
  <c r="F29" i="242"/>
  <c r="F28" i="242"/>
  <c r="F27" i="242"/>
  <c r="F26" i="242"/>
  <c r="F25" i="242"/>
  <c r="F24" i="242"/>
  <c r="F23" i="242"/>
  <c r="F22" i="242"/>
  <c r="F21" i="242"/>
  <c r="F20" i="242"/>
  <c r="F19" i="242"/>
  <c r="F18" i="242"/>
  <c r="F17" i="242"/>
  <c r="F16" i="242"/>
  <c r="F15" i="242"/>
  <c r="F14" i="242"/>
  <c r="F13" i="242"/>
  <c r="F12" i="242"/>
  <c r="F11" i="242"/>
  <c r="F10" i="242"/>
  <c r="F9" i="242"/>
  <c r="F8" i="242"/>
  <c r="F7" i="242"/>
  <c r="F6" i="242"/>
  <c r="F5" i="242"/>
  <c r="B55" i="242"/>
  <c r="B54" i="242"/>
  <c r="B53" i="242"/>
  <c r="B52" i="242"/>
  <c r="B51" i="242"/>
  <c r="B50" i="242"/>
  <c r="B49" i="242"/>
  <c r="B48" i="242"/>
  <c r="B47" i="242"/>
  <c r="B46" i="242"/>
  <c r="B45" i="242"/>
  <c r="B44" i="242"/>
  <c r="B43" i="242"/>
  <c r="B42" i="242"/>
  <c r="B41" i="242"/>
  <c r="B40" i="242"/>
  <c r="B39" i="242"/>
  <c r="B38" i="242"/>
  <c r="B37" i="242"/>
  <c r="B36" i="242"/>
  <c r="B35" i="242"/>
  <c r="B34" i="242"/>
  <c r="B33" i="242"/>
  <c r="B32" i="242"/>
  <c r="B31" i="242"/>
  <c r="B30" i="242"/>
  <c r="B29" i="242"/>
  <c r="B28" i="242"/>
  <c r="B27" i="242"/>
  <c r="B26" i="242"/>
  <c r="B25" i="242"/>
  <c r="B24" i="242"/>
  <c r="B23" i="242"/>
  <c r="B22" i="242"/>
  <c r="B21" i="242"/>
  <c r="B20" i="242"/>
  <c r="B19" i="242"/>
  <c r="B18" i="242"/>
  <c r="B17" i="242"/>
  <c r="B16" i="242"/>
  <c r="B15" i="242"/>
  <c r="B14" i="242"/>
  <c r="B13" i="242"/>
  <c r="B12" i="242"/>
  <c r="B11" i="242"/>
  <c r="B10" i="242"/>
  <c r="B9" i="242"/>
  <c r="B8" i="242"/>
  <c r="B7" i="242"/>
  <c r="B6" i="242"/>
  <c r="B4" i="242" s="1"/>
  <c r="B5" i="242"/>
  <c r="B56" i="241"/>
  <c r="B55" i="241"/>
  <c r="B54" i="241"/>
  <c r="B53" i="241"/>
  <c r="B52" i="241"/>
  <c r="B51" i="241"/>
  <c r="B50" i="241"/>
  <c r="B49" i="241"/>
  <c r="B48" i="241"/>
  <c r="B47" i="241"/>
  <c r="B46" i="241"/>
  <c r="B45" i="241"/>
  <c r="B44" i="241"/>
  <c r="B43" i="241"/>
  <c r="B42" i="241"/>
  <c r="B41" i="241"/>
  <c r="B40" i="241"/>
  <c r="B39" i="241"/>
  <c r="B38" i="241"/>
  <c r="B37" i="241"/>
  <c r="B36" i="241"/>
  <c r="B35" i="241"/>
  <c r="B34" i="241"/>
  <c r="B33" i="241"/>
  <c r="B32" i="241"/>
  <c r="B31" i="241"/>
  <c r="B30" i="241"/>
  <c r="B29" i="241"/>
  <c r="B28" i="241"/>
  <c r="B27" i="241"/>
  <c r="B26" i="241"/>
  <c r="B25" i="241"/>
  <c r="B24" i="241"/>
  <c r="B23" i="241"/>
  <c r="B22" i="241"/>
  <c r="B21" i="241"/>
  <c r="B20" i="241"/>
  <c r="B19" i="241"/>
  <c r="B18" i="241"/>
  <c r="B17" i="241"/>
  <c r="B16" i="241"/>
  <c r="B15" i="241"/>
  <c r="B14" i="241"/>
  <c r="B13" i="241"/>
  <c r="B12" i="241"/>
  <c r="B11" i="241"/>
  <c r="B10" i="241"/>
  <c r="B9" i="241"/>
  <c r="B8" i="241"/>
  <c r="B7" i="241"/>
  <c r="B6" i="241"/>
  <c r="F5" i="247"/>
  <c r="E5" i="247"/>
  <c r="D5" i="247"/>
  <c r="C5" i="247"/>
  <c r="B56" i="247"/>
  <c r="B55" i="247"/>
  <c r="B54" i="247"/>
  <c r="B53" i="247"/>
  <c r="B52" i="247"/>
  <c r="B51" i="247"/>
  <c r="B50" i="247"/>
  <c r="B49" i="247"/>
  <c r="B48" i="247"/>
  <c r="B47" i="247"/>
  <c r="B46" i="247"/>
  <c r="B45" i="247"/>
  <c r="B44" i="247"/>
  <c r="B43" i="247"/>
  <c r="B42" i="247"/>
  <c r="B41" i="247"/>
  <c r="B40" i="247"/>
  <c r="B39" i="247"/>
  <c r="B38" i="247"/>
  <c r="B37" i="247"/>
  <c r="B36" i="247"/>
  <c r="B35" i="247"/>
  <c r="B34" i="247"/>
  <c r="B33" i="247"/>
  <c r="B32" i="247"/>
  <c r="B31" i="247"/>
  <c r="B30" i="247"/>
  <c r="B29" i="247"/>
  <c r="B28" i="247"/>
  <c r="B27" i="247"/>
  <c r="B26" i="247"/>
  <c r="B25" i="247"/>
  <c r="B24" i="247"/>
  <c r="B23" i="247"/>
  <c r="B22" i="247"/>
  <c r="B21" i="247"/>
  <c r="B20" i="247"/>
  <c r="B19" i="247"/>
  <c r="B18" i="247"/>
  <c r="B17" i="247"/>
  <c r="B16" i="247"/>
  <c r="B15" i="247"/>
  <c r="B14" i="247"/>
  <c r="B13" i="247"/>
  <c r="B12" i="247"/>
  <c r="B11" i="247"/>
  <c r="B10" i="247"/>
  <c r="B9" i="247"/>
  <c r="B8" i="247"/>
  <c r="B7" i="247"/>
  <c r="B6" i="247"/>
  <c r="H4" i="242"/>
  <c r="H5" i="169" s="1"/>
  <c r="G4" i="242"/>
  <c r="G5" i="169" s="1"/>
  <c r="F4" i="242"/>
  <c r="E4" i="242"/>
  <c r="D4" i="242"/>
  <c r="C4" i="242"/>
  <c r="O5" i="241"/>
  <c r="N5" i="241"/>
  <c r="M5" i="241"/>
  <c r="L5" i="241"/>
  <c r="K5" i="241"/>
  <c r="J5" i="241"/>
  <c r="I5" i="241"/>
  <c r="H5" i="241"/>
  <c r="G5" i="241"/>
  <c r="F5" i="241"/>
  <c r="E5" i="241"/>
  <c r="D5" i="241"/>
  <c r="C5" i="241"/>
  <c r="C36" i="27" l="1"/>
  <c r="F35" i="157" s="1"/>
  <c r="O37" i="245"/>
  <c r="B37" i="249"/>
  <c r="B36" i="27" s="1"/>
  <c r="B38" i="43" s="1"/>
  <c r="D36" i="27"/>
  <c r="I35" i="157" s="1"/>
  <c r="D5" i="249"/>
  <c r="B3" i="178"/>
  <c r="B5" i="247"/>
  <c r="G5" i="246" s="1"/>
  <c r="I6" i="246"/>
  <c r="J6" i="246" s="1"/>
  <c r="I8" i="246"/>
  <c r="I10" i="246"/>
  <c r="J10" i="246" s="1"/>
  <c r="I12" i="246"/>
  <c r="J12" i="246" s="1"/>
  <c r="I14" i="246"/>
  <c r="J14" i="246" s="1"/>
  <c r="I16" i="246"/>
  <c r="I18" i="246"/>
  <c r="J18" i="246" s="1"/>
  <c r="I20" i="246"/>
  <c r="J20" i="246" s="1"/>
  <c r="I22" i="246"/>
  <c r="J22" i="246" s="1"/>
  <c r="I24" i="246"/>
  <c r="I26" i="246"/>
  <c r="J26" i="246" s="1"/>
  <c r="I28" i="246"/>
  <c r="J28" i="246" s="1"/>
  <c r="I30" i="246"/>
  <c r="J30" i="246" s="1"/>
  <c r="I32" i="246"/>
  <c r="I34" i="246"/>
  <c r="J34" i="246" s="1"/>
  <c r="I36" i="246"/>
  <c r="J36" i="246" s="1"/>
  <c r="I38" i="246"/>
  <c r="J38" i="246" s="1"/>
  <c r="I40" i="246"/>
  <c r="I42" i="246"/>
  <c r="J42" i="246" s="1"/>
  <c r="I44" i="246"/>
  <c r="J44" i="246" s="1"/>
  <c r="I46" i="246"/>
  <c r="J46" i="246" s="1"/>
  <c r="I48" i="246"/>
  <c r="I50" i="246"/>
  <c r="J50" i="246" s="1"/>
  <c r="I52" i="246"/>
  <c r="J52" i="246" s="1"/>
  <c r="I54" i="246"/>
  <c r="I56" i="246"/>
  <c r="J56" i="246" s="1"/>
  <c r="I7" i="246"/>
  <c r="I9" i="246"/>
  <c r="I11" i="246"/>
  <c r="J11" i="246" s="1"/>
  <c r="I13" i="246"/>
  <c r="J13" i="246" s="1"/>
  <c r="I15" i="246"/>
  <c r="I17" i="246"/>
  <c r="J17" i="246" s="1"/>
  <c r="I19" i="246"/>
  <c r="J19" i="246" s="1"/>
  <c r="I21" i="246"/>
  <c r="J21" i="246" s="1"/>
  <c r="I23" i="246"/>
  <c r="I25" i="246"/>
  <c r="J25" i="246" s="1"/>
  <c r="I27" i="246"/>
  <c r="J27" i="246" s="1"/>
  <c r="I29" i="246"/>
  <c r="J29" i="246" s="1"/>
  <c r="I31" i="246"/>
  <c r="I33" i="246"/>
  <c r="J33" i="246" s="1"/>
  <c r="I35" i="246"/>
  <c r="J35" i="246" s="1"/>
  <c r="I37" i="246"/>
  <c r="J37" i="246" s="1"/>
  <c r="I39" i="246"/>
  <c r="I41" i="246"/>
  <c r="J41" i="246" s="1"/>
  <c r="I43" i="246"/>
  <c r="J43" i="246" s="1"/>
  <c r="I45" i="246"/>
  <c r="J45" i="246" s="1"/>
  <c r="I47" i="246"/>
  <c r="J47" i="246" s="1"/>
  <c r="I49" i="246"/>
  <c r="J49" i="246" s="1"/>
  <c r="I51" i="246"/>
  <c r="J51" i="246" s="1"/>
  <c r="I53" i="246"/>
  <c r="J53" i="246" s="1"/>
  <c r="I55" i="246"/>
  <c r="J55" i="246" s="1"/>
  <c r="B5" i="241"/>
  <c r="H5" i="246" s="1"/>
  <c r="J7" i="246"/>
  <c r="J15" i="246"/>
  <c r="J23" i="246"/>
  <c r="J31" i="246"/>
  <c r="J39" i="246"/>
  <c r="C16" i="177"/>
  <c r="D16" i="177" s="1"/>
  <c r="E16" i="177" s="1"/>
  <c r="B23" i="174"/>
  <c r="C8" i="177"/>
  <c r="D8" i="177" s="1"/>
  <c r="E8" i="177" s="1"/>
  <c r="J5" i="179"/>
  <c r="C4" i="177" s="1"/>
  <c r="J8" i="246"/>
  <c r="J16" i="246"/>
  <c r="J24" i="246"/>
  <c r="J32" i="246"/>
  <c r="J40" i="246"/>
  <c r="J48" i="246"/>
  <c r="J54" i="246"/>
  <c r="C17" i="177"/>
  <c r="D17" i="177" s="1"/>
  <c r="E17" i="177" s="1"/>
  <c r="C9" i="177"/>
  <c r="D9" i="177" s="1"/>
  <c r="E9" i="177" s="1"/>
  <c r="B24" i="174"/>
  <c r="I5" i="179"/>
  <c r="C3" i="177" s="1"/>
  <c r="G6" i="245"/>
  <c r="G8" i="245"/>
  <c r="G10" i="245"/>
  <c r="G12" i="245"/>
  <c r="G14" i="245"/>
  <c r="G16" i="245"/>
  <c r="G18" i="245"/>
  <c r="G20" i="245"/>
  <c r="G22" i="245"/>
  <c r="G24" i="245"/>
  <c r="G26" i="245"/>
  <c r="G28" i="245"/>
  <c r="G30" i="245"/>
  <c r="G32" i="245"/>
  <c r="G34" i="245"/>
  <c r="G36" i="245"/>
  <c r="G38" i="245"/>
  <c r="G40" i="245"/>
  <c r="G42" i="245"/>
  <c r="G44" i="245"/>
  <c r="G46" i="245"/>
  <c r="G48" i="245"/>
  <c r="G50" i="245"/>
  <c r="G52" i="245"/>
  <c r="G54" i="245"/>
  <c r="G56" i="245"/>
  <c r="J9" i="246"/>
  <c r="C6" i="157"/>
  <c r="C8" i="157"/>
  <c r="C10" i="157"/>
  <c r="C12" i="157"/>
  <c r="C14" i="157"/>
  <c r="C16" i="157"/>
  <c r="C18" i="157"/>
  <c r="C20" i="157"/>
  <c r="C22" i="157"/>
  <c r="C24" i="157"/>
  <c r="C26" i="157"/>
  <c r="C28" i="157"/>
  <c r="C30" i="157"/>
  <c r="C32" i="157"/>
  <c r="C34" i="157"/>
  <c r="C36" i="157"/>
  <c r="C38" i="157"/>
  <c r="C40" i="157"/>
  <c r="C42" i="157"/>
  <c r="C44" i="157"/>
  <c r="C46" i="157"/>
  <c r="C48" i="157"/>
  <c r="C50" i="157"/>
  <c r="C52" i="157"/>
  <c r="C54" i="157"/>
  <c r="C5" i="157"/>
  <c r="C7" i="157"/>
  <c r="C9" i="157"/>
  <c r="C11" i="157"/>
  <c r="C13" i="157"/>
  <c r="C15" i="157"/>
  <c r="C17" i="157"/>
  <c r="C19" i="157"/>
  <c r="C21" i="157"/>
  <c r="C23" i="157"/>
  <c r="C25" i="157"/>
  <c r="C27" i="157"/>
  <c r="C29" i="157"/>
  <c r="C31" i="157"/>
  <c r="C33" i="157"/>
  <c r="C35" i="157"/>
  <c r="C37" i="157"/>
  <c r="C39" i="157"/>
  <c r="C41" i="157"/>
  <c r="C43" i="157"/>
  <c r="C45" i="157"/>
  <c r="C47" i="157"/>
  <c r="C49" i="157"/>
  <c r="C51" i="157"/>
  <c r="C53" i="157"/>
  <c r="B5" i="251"/>
  <c r="B5" i="249" s="1"/>
  <c r="B4" i="252"/>
  <c r="G7" i="245"/>
  <c r="G9" i="245"/>
  <c r="G11" i="245"/>
  <c r="G13" i="245"/>
  <c r="G15" i="245"/>
  <c r="G17" i="245"/>
  <c r="G19" i="245"/>
  <c r="G21" i="245"/>
  <c r="G23" i="245"/>
  <c r="G25" i="245"/>
  <c r="G27" i="245"/>
  <c r="G29" i="245"/>
  <c r="G31" i="245"/>
  <c r="G33" i="245"/>
  <c r="G35" i="245"/>
  <c r="G37" i="245"/>
  <c r="G39" i="245"/>
  <c r="G41" i="245"/>
  <c r="G43" i="245"/>
  <c r="G45" i="245"/>
  <c r="G47" i="245"/>
  <c r="G49" i="245"/>
  <c r="G51" i="245"/>
  <c r="G53" i="245"/>
  <c r="G55" i="245"/>
  <c r="E5" i="245"/>
  <c r="P6" i="245"/>
  <c r="D5" i="27"/>
  <c r="I4" i="157" s="1"/>
  <c r="C4" i="157" s="1"/>
  <c r="S6" i="245"/>
  <c r="F5" i="245"/>
  <c r="C4" i="27" l="1"/>
  <c r="F3" i="157" s="1"/>
  <c r="O5" i="245"/>
  <c r="P37" i="245"/>
  <c r="P5" i="245" s="1"/>
  <c r="I5" i="246"/>
  <c r="J5" i="246"/>
  <c r="D24" i="174"/>
  <c r="C25" i="176"/>
  <c r="B25" i="174"/>
  <c r="C26" i="176" s="1"/>
  <c r="C24" i="176"/>
  <c r="D23" i="174"/>
  <c r="D25" i="174" s="1"/>
  <c r="G5" i="245"/>
  <c r="D4" i="27"/>
  <c r="I3" i="157" s="1"/>
  <c r="B5" i="159"/>
  <c r="B4" i="178" l="1"/>
  <c r="B6" i="178" s="1"/>
  <c r="B5" i="179"/>
  <c r="G24" i="176"/>
  <c r="G25" i="176"/>
  <c r="D5" i="159"/>
  <c r="G26" i="176"/>
  <c r="B55" i="162"/>
  <c r="B54" i="162"/>
  <c r="B53" i="162"/>
  <c r="B52" i="162"/>
  <c r="B51" i="162"/>
  <c r="B50" i="162"/>
  <c r="B49" i="162"/>
  <c r="B48" i="162"/>
  <c r="B47" i="162"/>
  <c r="B46" i="162"/>
  <c r="B45" i="162"/>
  <c r="B44" i="162"/>
  <c r="B43" i="162"/>
  <c r="B42" i="162"/>
  <c r="B41" i="162"/>
  <c r="B40" i="162"/>
  <c r="B39" i="162"/>
  <c r="B38" i="162"/>
  <c r="B37" i="162"/>
  <c r="B36" i="162"/>
  <c r="B35" i="162"/>
  <c r="B34" i="162"/>
  <c r="B33" i="162"/>
  <c r="B32" i="162"/>
  <c r="B31" i="162"/>
  <c r="B30" i="162"/>
  <c r="B29" i="162"/>
  <c r="B28" i="162"/>
  <c r="B27" i="162"/>
  <c r="B26" i="162"/>
  <c r="B25" i="162"/>
  <c r="B24" i="162"/>
  <c r="B23" i="162"/>
  <c r="B22" i="162"/>
  <c r="B21" i="162"/>
  <c r="B20" i="162"/>
  <c r="B19" i="162"/>
  <c r="B18" i="162"/>
  <c r="B17" i="162"/>
  <c r="B16" i="162"/>
  <c r="B15" i="162"/>
  <c r="B14" i="162"/>
  <c r="B13" i="162"/>
  <c r="B12" i="162"/>
  <c r="B11" i="162"/>
  <c r="B10" i="162"/>
  <c r="B9" i="162"/>
  <c r="B8" i="162"/>
  <c r="B7" i="162"/>
  <c r="B6" i="162"/>
  <c r="B5" i="162"/>
  <c r="E4" i="162"/>
  <c r="E5" i="169" s="1"/>
  <c r="D4" i="162"/>
  <c r="D5" i="169" s="1"/>
  <c r="C4" i="162"/>
  <c r="C5" i="169" s="1"/>
  <c r="B56" i="161"/>
  <c r="B55" i="161"/>
  <c r="B54" i="161"/>
  <c r="B53" i="161"/>
  <c r="B52" i="161"/>
  <c r="B51" i="161"/>
  <c r="B50" i="161"/>
  <c r="B49" i="161"/>
  <c r="B48" i="161"/>
  <c r="B47" i="161"/>
  <c r="B46" i="161"/>
  <c r="B45" i="161"/>
  <c r="B44" i="161"/>
  <c r="B43" i="161"/>
  <c r="B42" i="161"/>
  <c r="B41" i="161"/>
  <c r="B40" i="161"/>
  <c r="B39" i="161"/>
  <c r="B38" i="161"/>
  <c r="B37" i="161"/>
  <c r="B36" i="161"/>
  <c r="B35" i="161"/>
  <c r="B34" i="161"/>
  <c r="B33" i="161"/>
  <c r="B32" i="161"/>
  <c r="B31" i="161"/>
  <c r="B30" i="161"/>
  <c r="B29" i="161"/>
  <c r="B28" i="161"/>
  <c r="B27" i="161"/>
  <c r="B26" i="161"/>
  <c r="B25" i="161"/>
  <c r="B24" i="161"/>
  <c r="B23" i="161"/>
  <c r="B22" i="161"/>
  <c r="B21" i="161"/>
  <c r="B20" i="161"/>
  <c r="B19" i="161"/>
  <c r="B18" i="161"/>
  <c r="B17" i="161"/>
  <c r="B16" i="161"/>
  <c r="B15" i="161"/>
  <c r="B14" i="161"/>
  <c r="B13" i="161"/>
  <c r="B12" i="161"/>
  <c r="B11" i="161"/>
  <c r="B10" i="161"/>
  <c r="B9" i="161"/>
  <c r="B8" i="161"/>
  <c r="B7" i="161"/>
  <c r="B6" i="161"/>
  <c r="O5" i="161"/>
  <c r="O5" i="173" s="1"/>
  <c r="N5" i="161"/>
  <c r="N5" i="173" s="1"/>
  <c r="M5" i="161"/>
  <c r="M5" i="173" s="1"/>
  <c r="L5" i="161"/>
  <c r="L5" i="173" s="1"/>
  <c r="K5" i="161"/>
  <c r="K5" i="173" s="1"/>
  <c r="J5" i="161"/>
  <c r="J5" i="173" s="1"/>
  <c r="I5" i="161"/>
  <c r="I5" i="173" s="1"/>
  <c r="H5" i="161"/>
  <c r="H5" i="173" s="1"/>
  <c r="G5" i="161"/>
  <c r="G5" i="173" s="1"/>
  <c r="F5" i="161"/>
  <c r="F5" i="173" s="1"/>
  <c r="E5" i="161"/>
  <c r="E5" i="173" s="1"/>
  <c r="D5" i="161"/>
  <c r="D5" i="173" s="1"/>
  <c r="C5" i="161"/>
  <c r="C5" i="173" s="1"/>
  <c r="F5" i="160"/>
  <c r="F5" i="172" s="1"/>
  <c r="E5" i="160"/>
  <c r="E5" i="172" s="1"/>
  <c r="D5" i="160"/>
  <c r="D5" i="172" s="1"/>
  <c r="C5" i="160"/>
  <c r="B56" i="160"/>
  <c r="G56" i="159" s="1"/>
  <c r="B55" i="160"/>
  <c r="G55" i="159" s="1"/>
  <c r="B54" i="160"/>
  <c r="G54" i="159" s="1"/>
  <c r="B53" i="160"/>
  <c r="G53" i="159" s="1"/>
  <c r="B52" i="160"/>
  <c r="G52" i="159" s="1"/>
  <c r="B51" i="160"/>
  <c r="G51" i="159" s="1"/>
  <c r="B50" i="160"/>
  <c r="G50" i="159" s="1"/>
  <c r="B49" i="160"/>
  <c r="G49" i="159" s="1"/>
  <c r="B48" i="160"/>
  <c r="G48" i="159" s="1"/>
  <c r="B47" i="160"/>
  <c r="G47" i="159" s="1"/>
  <c r="B46" i="160"/>
  <c r="G46" i="159" s="1"/>
  <c r="B45" i="160"/>
  <c r="G45" i="159" s="1"/>
  <c r="B44" i="160"/>
  <c r="G44" i="159" s="1"/>
  <c r="B43" i="160"/>
  <c r="G43" i="159" s="1"/>
  <c r="B42" i="160"/>
  <c r="G42" i="159" s="1"/>
  <c r="B41" i="160"/>
  <c r="G41" i="159" s="1"/>
  <c r="B40" i="160"/>
  <c r="G40" i="159" s="1"/>
  <c r="B39" i="160"/>
  <c r="G39" i="159" s="1"/>
  <c r="B38" i="160"/>
  <c r="G38" i="159" s="1"/>
  <c r="B37" i="160"/>
  <c r="B36" i="160"/>
  <c r="G36" i="159" s="1"/>
  <c r="B35" i="160"/>
  <c r="G35" i="159" s="1"/>
  <c r="B34" i="160"/>
  <c r="G34" i="159" s="1"/>
  <c r="B33" i="160"/>
  <c r="G33" i="159" s="1"/>
  <c r="B32" i="160"/>
  <c r="G32" i="159" s="1"/>
  <c r="B31" i="160"/>
  <c r="G31" i="159" s="1"/>
  <c r="B30" i="160"/>
  <c r="G30" i="159" s="1"/>
  <c r="B29" i="160"/>
  <c r="G29" i="159" s="1"/>
  <c r="B28" i="160"/>
  <c r="G28" i="159" s="1"/>
  <c r="B27" i="160"/>
  <c r="G27" i="159" s="1"/>
  <c r="B26" i="160"/>
  <c r="G26" i="159" s="1"/>
  <c r="B25" i="160"/>
  <c r="G25" i="159" s="1"/>
  <c r="B24" i="160"/>
  <c r="G24" i="159" s="1"/>
  <c r="B23" i="160"/>
  <c r="G23" i="159" s="1"/>
  <c r="B22" i="160"/>
  <c r="G22" i="159" s="1"/>
  <c r="B21" i="160"/>
  <c r="G21" i="159" s="1"/>
  <c r="B20" i="160"/>
  <c r="G20" i="159" s="1"/>
  <c r="B19" i="160"/>
  <c r="G19" i="159" s="1"/>
  <c r="B18" i="160"/>
  <c r="G18" i="159" s="1"/>
  <c r="B17" i="160"/>
  <c r="G17" i="159" s="1"/>
  <c r="B16" i="160"/>
  <c r="G16" i="159" s="1"/>
  <c r="B15" i="160"/>
  <c r="G15" i="159" s="1"/>
  <c r="B14" i="160"/>
  <c r="G14" i="159" s="1"/>
  <c r="B13" i="160"/>
  <c r="G13" i="159" s="1"/>
  <c r="B12" i="160"/>
  <c r="G12" i="159" s="1"/>
  <c r="B11" i="160"/>
  <c r="G11" i="159" s="1"/>
  <c r="B10" i="160"/>
  <c r="G10" i="159" s="1"/>
  <c r="B9" i="160"/>
  <c r="G9" i="159" s="1"/>
  <c r="B8" i="160"/>
  <c r="G8" i="159" s="1"/>
  <c r="B7" i="160"/>
  <c r="G7" i="159" s="1"/>
  <c r="B6" i="160"/>
  <c r="G6" i="159" s="1"/>
  <c r="I6" i="159" l="1"/>
  <c r="H6" i="245"/>
  <c r="I10" i="159"/>
  <c r="H10" i="245"/>
  <c r="J10" i="245" s="1"/>
  <c r="I14" i="159"/>
  <c r="H14" i="245"/>
  <c r="J14" i="245" s="1"/>
  <c r="I20" i="159"/>
  <c r="H20" i="245"/>
  <c r="J20" i="245" s="1"/>
  <c r="I24" i="159"/>
  <c r="H24" i="245"/>
  <c r="J24" i="245" s="1"/>
  <c r="I7" i="159"/>
  <c r="H7" i="245"/>
  <c r="J7" i="245" s="1"/>
  <c r="I9" i="159"/>
  <c r="H9" i="245"/>
  <c r="J9" i="245" s="1"/>
  <c r="I11" i="159"/>
  <c r="H11" i="245"/>
  <c r="J11" i="245" s="1"/>
  <c r="I13" i="159"/>
  <c r="H13" i="245"/>
  <c r="J13" i="245" s="1"/>
  <c r="I15" i="159"/>
  <c r="H15" i="245"/>
  <c r="J15" i="245" s="1"/>
  <c r="I17" i="159"/>
  <c r="H17" i="245"/>
  <c r="J17" i="245" s="1"/>
  <c r="I19" i="159"/>
  <c r="H19" i="245"/>
  <c r="J19" i="245" s="1"/>
  <c r="I21" i="159"/>
  <c r="H21" i="245"/>
  <c r="J21" i="245" s="1"/>
  <c r="I23" i="159"/>
  <c r="H23" i="245"/>
  <c r="J23" i="245" s="1"/>
  <c r="I25" i="159"/>
  <c r="H25" i="245"/>
  <c r="J25" i="245" s="1"/>
  <c r="I27" i="159"/>
  <c r="H27" i="245"/>
  <c r="J27" i="245" s="1"/>
  <c r="I29" i="159"/>
  <c r="H29" i="245"/>
  <c r="J29" i="245" s="1"/>
  <c r="I31" i="159"/>
  <c r="H31" i="245"/>
  <c r="J31" i="245" s="1"/>
  <c r="I33" i="159"/>
  <c r="H33" i="245"/>
  <c r="J33" i="245" s="1"/>
  <c r="I35" i="159"/>
  <c r="H35" i="245"/>
  <c r="J35" i="245" s="1"/>
  <c r="H37" i="245"/>
  <c r="J37" i="245" s="1"/>
  <c r="I39" i="159"/>
  <c r="H39" i="245"/>
  <c r="J39" i="245" s="1"/>
  <c r="I41" i="159"/>
  <c r="H41" i="245"/>
  <c r="J41" i="245" s="1"/>
  <c r="I43" i="159"/>
  <c r="H43" i="245"/>
  <c r="J43" i="245" s="1"/>
  <c r="I45" i="159"/>
  <c r="H45" i="245"/>
  <c r="J45" i="245" s="1"/>
  <c r="I47" i="159"/>
  <c r="H47" i="245"/>
  <c r="J47" i="245" s="1"/>
  <c r="I49" i="159"/>
  <c r="H49" i="245"/>
  <c r="J49" i="245" s="1"/>
  <c r="I51" i="159"/>
  <c r="H51" i="245"/>
  <c r="J51" i="245" s="1"/>
  <c r="I53" i="159"/>
  <c r="H53" i="245"/>
  <c r="J53" i="245" s="1"/>
  <c r="I55" i="159"/>
  <c r="H55" i="245"/>
  <c r="J55" i="245" s="1"/>
  <c r="I8" i="159"/>
  <c r="H8" i="245"/>
  <c r="J8" i="245" s="1"/>
  <c r="I12" i="159"/>
  <c r="H12" i="245"/>
  <c r="J12" i="245" s="1"/>
  <c r="I16" i="159"/>
  <c r="H16" i="245"/>
  <c r="J16" i="245" s="1"/>
  <c r="I18" i="159"/>
  <c r="H18" i="245"/>
  <c r="J18" i="245" s="1"/>
  <c r="I22" i="159"/>
  <c r="H22" i="245"/>
  <c r="J22" i="245" s="1"/>
  <c r="I26" i="159"/>
  <c r="H26" i="245"/>
  <c r="J26" i="245" s="1"/>
  <c r="I28" i="159"/>
  <c r="H28" i="245"/>
  <c r="J28" i="245" s="1"/>
  <c r="I30" i="159"/>
  <c r="H30" i="245"/>
  <c r="J30" i="245" s="1"/>
  <c r="I32" i="159"/>
  <c r="H32" i="245"/>
  <c r="J32" i="245" s="1"/>
  <c r="I34" i="159"/>
  <c r="H34" i="245"/>
  <c r="J34" i="245" s="1"/>
  <c r="I36" i="159"/>
  <c r="H36" i="245"/>
  <c r="J36" i="245" s="1"/>
  <c r="I38" i="159"/>
  <c r="H38" i="245"/>
  <c r="J38" i="245" s="1"/>
  <c r="I40" i="159"/>
  <c r="H40" i="245"/>
  <c r="J40" i="245" s="1"/>
  <c r="I42" i="159"/>
  <c r="H42" i="245"/>
  <c r="J42" i="245" s="1"/>
  <c r="I44" i="159"/>
  <c r="H44" i="245"/>
  <c r="J44" i="245" s="1"/>
  <c r="I46" i="159"/>
  <c r="H46" i="245"/>
  <c r="J46" i="245" s="1"/>
  <c r="I48" i="159"/>
  <c r="H48" i="245"/>
  <c r="J48" i="245" s="1"/>
  <c r="I50" i="159"/>
  <c r="H50" i="245"/>
  <c r="J50" i="245" s="1"/>
  <c r="I52" i="159"/>
  <c r="H52" i="245"/>
  <c r="J52" i="245" s="1"/>
  <c r="I54" i="159"/>
  <c r="H54" i="245"/>
  <c r="J54" i="245" s="1"/>
  <c r="I56" i="159"/>
  <c r="H56" i="245"/>
  <c r="J56" i="245" s="1"/>
  <c r="C5" i="172"/>
  <c r="F4" i="162"/>
  <c r="B5" i="160"/>
  <c r="G5" i="159" s="1"/>
  <c r="B5" i="161"/>
  <c r="H5" i="159" s="1"/>
  <c r="B4" i="162"/>
  <c r="J6" i="245" l="1"/>
  <c r="J5" i="245" s="1"/>
  <c r="H5" i="245"/>
  <c r="I5" i="159"/>
  <c r="J54" i="157"/>
  <c r="J53" i="157"/>
  <c r="J52" i="157"/>
  <c r="J51" i="157"/>
  <c r="J50" i="157"/>
  <c r="J49" i="157"/>
  <c r="J48" i="157"/>
  <c r="J47" i="157"/>
  <c r="J46" i="157"/>
  <c r="J45" i="157"/>
  <c r="J44" i="157"/>
  <c r="J43" i="157"/>
  <c r="J42" i="157"/>
  <c r="J41" i="157"/>
  <c r="J40" i="157"/>
  <c r="J39" i="157"/>
  <c r="J38" i="157"/>
  <c r="J37" i="157"/>
  <c r="J36" i="157"/>
  <c r="J35" i="157"/>
  <c r="J34" i="157"/>
  <c r="J33" i="157"/>
  <c r="J32" i="157"/>
  <c r="J31" i="157"/>
  <c r="J30" i="157"/>
  <c r="J29" i="157"/>
  <c r="J28" i="157"/>
  <c r="J27" i="157"/>
  <c r="J26" i="157"/>
  <c r="J25" i="157"/>
  <c r="J24" i="157"/>
  <c r="J23" i="157"/>
  <c r="J22" i="157"/>
  <c r="J21" i="157"/>
  <c r="J20" i="157"/>
  <c r="J19" i="157"/>
  <c r="J18" i="157"/>
  <c r="J17" i="157"/>
  <c r="J16" i="157"/>
  <c r="J15" i="157"/>
  <c r="J14" i="157"/>
  <c r="J13" i="157"/>
  <c r="J12" i="157"/>
  <c r="J11" i="157"/>
  <c r="J10" i="157"/>
  <c r="J9" i="157"/>
  <c r="J8" i="157"/>
  <c r="J7" i="157"/>
  <c r="J6" i="157"/>
  <c r="J5" i="157"/>
  <c r="J4" i="157"/>
  <c r="J3" i="157"/>
  <c r="G54" i="157"/>
  <c r="G53" i="157"/>
  <c r="G52" i="157"/>
  <c r="G51" i="157"/>
  <c r="G50" i="157"/>
  <c r="G49" i="157"/>
  <c r="G48" i="157"/>
  <c r="G47" i="157"/>
  <c r="G46" i="157"/>
  <c r="G45" i="157"/>
  <c r="G44" i="157"/>
  <c r="G43" i="157"/>
  <c r="G42" i="157"/>
  <c r="G41" i="157"/>
  <c r="G40" i="157"/>
  <c r="G39" i="157"/>
  <c r="G38" i="157"/>
  <c r="G37" i="157"/>
  <c r="G36" i="157"/>
  <c r="G35" i="157"/>
  <c r="G34" i="157"/>
  <c r="G33" i="157"/>
  <c r="G32" i="157"/>
  <c r="G31" i="157"/>
  <c r="G30" i="157"/>
  <c r="G29" i="157"/>
  <c r="G28" i="157"/>
  <c r="G27" i="157"/>
  <c r="G26" i="157"/>
  <c r="G25" i="157"/>
  <c r="G24" i="157"/>
  <c r="G23" i="157"/>
  <c r="G22" i="157"/>
  <c r="G21" i="157"/>
  <c r="G20" i="157"/>
  <c r="G19" i="157"/>
  <c r="G18" i="157"/>
  <c r="G17" i="157"/>
  <c r="G16" i="157"/>
  <c r="G15" i="157"/>
  <c r="G14" i="157"/>
  <c r="G13" i="157"/>
  <c r="G12" i="157"/>
  <c r="G11" i="157"/>
  <c r="G10" i="157"/>
  <c r="G9" i="157"/>
  <c r="G8" i="157"/>
  <c r="G7" i="157"/>
  <c r="G6" i="157"/>
  <c r="G5" i="157"/>
  <c r="G4" i="157"/>
  <c r="G3" i="157"/>
  <c r="L56" i="245" l="1"/>
  <c r="C56" i="245" s="1"/>
  <c r="L55" i="245"/>
  <c r="C55" i="245" s="1"/>
  <c r="L54" i="245"/>
  <c r="C54" i="245" s="1"/>
  <c r="L53" i="245"/>
  <c r="C53" i="245" s="1"/>
  <c r="L52" i="245"/>
  <c r="C52" i="245" s="1"/>
  <c r="L51" i="245"/>
  <c r="C51" i="245" s="1"/>
  <c r="L50" i="245"/>
  <c r="C50" i="245" s="1"/>
  <c r="L49" i="245"/>
  <c r="C49" i="245" s="1"/>
  <c r="L48" i="245"/>
  <c r="C48" i="245" s="1"/>
  <c r="L47" i="245"/>
  <c r="C47" i="245" s="1"/>
  <c r="L46" i="245"/>
  <c r="C46" i="245" s="1"/>
  <c r="L45" i="245"/>
  <c r="C45" i="245" s="1"/>
  <c r="L44" i="245"/>
  <c r="C44" i="245" s="1"/>
  <c r="L43" i="245"/>
  <c r="C43" i="245" s="1"/>
  <c r="L42" i="245"/>
  <c r="C42" i="245" s="1"/>
  <c r="L41" i="245"/>
  <c r="C41" i="245" s="1"/>
  <c r="L40" i="245"/>
  <c r="C40" i="245" s="1"/>
  <c r="L39" i="245"/>
  <c r="C39" i="245" s="1"/>
  <c r="L38" i="245"/>
  <c r="C38" i="245" s="1"/>
  <c r="L37" i="245"/>
  <c r="C37" i="245" s="1"/>
  <c r="L36" i="245"/>
  <c r="C36" i="245" s="1"/>
  <c r="L35" i="245"/>
  <c r="C35" i="245" s="1"/>
  <c r="L34" i="245"/>
  <c r="C34" i="245" s="1"/>
  <c r="L33" i="245"/>
  <c r="C33" i="245" s="1"/>
  <c r="L32" i="245"/>
  <c r="C32" i="245" s="1"/>
  <c r="L31" i="245"/>
  <c r="C31" i="245" s="1"/>
  <c r="L30" i="245"/>
  <c r="C30" i="245" s="1"/>
  <c r="L29" i="245"/>
  <c r="C29" i="245" s="1"/>
  <c r="L28" i="245"/>
  <c r="C28" i="245" s="1"/>
  <c r="L27" i="245"/>
  <c r="C27" i="245" s="1"/>
  <c r="L26" i="245"/>
  <c r="C26" i="245" s="1"/>
  <c r="L25" i="245"/>
  <c r="C25" i="245" s="1"/>
  <c r="L24" i="245"/>
  <c r="C24" i="245" s="1"/>
  <c r="L23" i="245"/>
  <c r="C23" i="245" s="1"/>
  <c r="L22" i="245"/>
  <c r="C22" i="245" s="1"/>
  <c r="L21" i="245"/>
  <c r="C21" i="245" s="1"/>
  <c r="L20" i="245"/>
  <c r="C20" i="245" s="1"/>
  <c r="L19" i="245"/>
  <c r="C19" i="245" s="1"/>
  <c r="L18" i="245"/>
  <c r="C18" i="245" s="1"/>
  <c r="L17" i="245"/>
  <c r="C17" i="245" s="1"/>
  <c r="L16" i="245"/>
  <c r="C16" i="245" s="1"/>
  <c r="L15" i="245"/>
  <c r="C15" i="245" s="1"/>
  <c r="L14" i="245"/>
  <c r="C14" i="245" s="1"/>
  <c r="L13" i="245"/>
  <c r="C13" i="245" s="1"/>
  <c r="L12" i="245"/>
  <c r="C12" i="245" s="1"/>
  <c r="L11" i="245"/>
  <c r="C11" i="245" s="1"/>
  <c r="L10" i="245"/>
  <c r="C10" i="245" s="1"/>
  <c r="L9" i="245"/>
  <c r="C9" i="245" s="1"/>
  <c r="L8" i="245"/>
  <c r="C8" i="245" s="1"/>
  <c r="L7" i="245"/>
  <c r="C7" i="245" s="1"/>
  <c r="L6" i="245"/>
  <c r="C6" i="245" s="1"/>
  <c r="K56" i="245"/>
  <c r="B56" i="245" s="1"/>
  <c r="K54" i="245"/>
  <c r="B54" i="245" s="1"/>
  <c r="K53" i="245"/>
  <c r="B53" i="245" s="1"/>
  <c r="K52" i="245"/>
  <c r="B52" i="245" s="1"/>
  <c r="K51" i="245"/>
  <c r="B51" i="245" s="1"/>
  <c r="K50" i="245"/>
  <c r="B50" i="245" s="1"/>
  <c r="K49" i="245"/>
  <c r="B49" i="245" s="1"/>
  <c r="K48" i="245"/>
  <c r="B48" i="245" s="1"/>
  <c r="K46" i="245"/>
  <c r="B46" i="245" s="1"/>
  <c r="K44" i="245"/>
  <c r="B44" i="245" s="1"/>
  <c r="K43" i="245"/>
  <c r="B43" i="245" s="1"/>
  <c r="K42" i="245"/>
  <c r="B42" i="245" s="1"/>
  <c r="K41" i="245"/>
  <c r="B41" i="245" s="1"/>
  <c r="K40" i="245"/>
  <c r="B40" i="245" s="1"/>
  <c r="K38" i="245"/>
  <c r="B38" i="245" s="1"/>
  <c r="K37" i="245"/>
  <c r="B37" i="245" s="1"/>
  <c r="K36" i="245"/>
  <c r="B36" i="245" s="1"/>
  <c r="K35" i="245"/>
  <c r="B35" i="245" s="1"/>
  <c r="K34" i="245"/>
  <c r="B34" i="245" s="1"/>
  <c r="K32" i="245"/>
  <c r="B32" i="245" s="1"/>
  <c r="K30" i="245"/>
  <c r="B30" i="245" s="1"/>
  <c r="K28" i="245"/>
  <c r="B28" i="245" s="1"/>
  <c r="K27" i="245"/>
  <c r="B27" i="245" s="1"/>
  <c r="K26" i="245"/>
  <c r="B26" i="245" s="1"/>
  <c r="K25" i="245"/>
  <c r="B25" i="245" s="1"/>
  <c r="K24" i="245"/>
  <c r="B24" i="245" s="1"/>
  <c r="K22" i="245"/>
  <c r="B22" i="245" s="1"/>
  <c r="K20" i="245"/>
  <c r="B20" i="245" s="1"/>
  <c r="K18" i="245"/>
  <c r="B18" i="245" s="1"/>
  <c r="K16" i="245"/>
  <c r="B16" i="245" s="1"/>
  <c r="K14" i="245"/>
  <c r="B14" i="245" s="1"/>
  <c r="K12" i="245"/>
  <c r="B12" i="245" s="1"/>
  <c r="K10" i="245"/>
  <c r="B10" i="245" s="1"/>
  <c r="K9" i="245"/>
  <c r="B9" i="245" s="1"/>
  <c r="K8" i="245"/>
  <c r="B8" i="245" s="1"/>
  <c r="K6" i="245"/>
  <c r="B6" i="245" s="1"/>
  <c r="M6" i="245" l="1"/>
  <c r="D6" i="245" s="1"/>
  <c r="M10" i="245"/>
  <c r="M14" i="245"/>
  <c r="M18" i="245"/>
  <c r="M22" i="245"/>
  <c r="K7" i="245"/>
  <c r="B7" i="245" s="1"/>
  <c r="M9" i="245"/>
  <c r="K11" i="245"/>
  <c r="B11" i="245" s="1"/>
  <c r="K13" i="245"/>
  <c r="B13" i="245" s="1"/>
  <c r="K15" i="245"/>
  <c r="B15" i="245" s="1"/>
  <c r="K17" i="245"/>
  <c r="B17" i="245" s="1"/>
  <c r="K19" i="245"/>
  <c r="B19" i="245" s="1"/>
  <c r="K21" i="245"/>
  <c r="B21" i="245" s="1"/>
  <c r="K23" i="245"/>
  <c r="B23" i="245" s="1"/>
  <c r="M25" i="245"/>
  <c r="M27" i="245"/>
  <c r="K29" i="245"/>
  <c r="B29" i="245" s="1"/>
  <c r="K31" i="245"/>
  <c r="B31" i="245" s="1"/>
  <c r="K33" i="245"/>
  <c r="B33" i="245" s="1"/>
  <c r="M35" i="245"/>
  <c r="M37" i="245"/>
  <c r="K39" i="245"/>
  <c r="B39" i="245" s="1"/>
  <c r="M41" i="245"/>
  <c r="M43" i="245"/>
  <c r="K45" i="245"/>
  <c r="B45" i="245" s="1"/>
  <c r="K47" i="245"/>
  <c r="B47" i="245" s="1"/>
  <c r="M49" i="245"/>
  <c r="M51" i="245"/>
  <c r="M53" i="245"/>
  <c r="K55" i="245"/>
  <c r="B55" i="245" s="1"/>
  <c r="L5" i="245"/>
  <c r="M8" i="245"/>
  <c r="M12" i="245"/>
  <c r="M16" i="245"/>
  <c r="M20" i="245"/>
  <c r="M24" i="245"/>
  <c r="M26" i="245"/>
  <c r="M28" i="245"/>
  <c r="M30" i="245"/>
  <c r="M32" i="245"/>
  <c r="M34" i="245"/>
  <c r="M36" i="245"/>
  <c r="M38" i="245"/>
  <c r="M40" i="245"/>
  <c r="M42" i="245"/>
  <c r="M44" i="245"/>
  <c r="M46" i="245"/>
  <c r="M48" i="245"/>
  <c r="M50" i="245"/>
  <c r="M52" i="245"/>
  <c r="M54" i="245"/>
  <c r="M56" i="245"/>
  <c r="F55" i="14"/>
  <c r="F55" i="35" s="1"/>
  <c r="F54" i="14"/>
  <c r="F54" i="35" s="1"/>
  <c r="F53" i="14"/>
  <c r="F53" i="35" s="1"/>
  <c r="F52" i="14"/>
  <c r="F52" i="35" s="1"/>
  <c r="F51" i="14"/>
  <c r="F51" i="35" s="1"/>
  <c r="F50" i="14"/>
  <c r="F50" i="35" s="1"/>
  <c r="F49" i="14"/>
  <c r="F49" i="35" s="1"/>
  <c r="F48" i="14"/>
  <c r="F48" i="35" s="1"/>
  <c r="F47" i="14"/>
  <c r="F47" i="35" s="1"/>
  <c r="F46" i="14"/>
  <c r="F46" i="35" s="1"/>
  <c r="F45" i="14"/>
  <c r="F45" i="35" s="1"/>
  <c r="F44" i="14"/>
  <c r="F44" i="35" s="1"/>
  <c r="F43" i="14"/>
  <c r="F43" i="35" s="1"/>
  <c r="F42" i="14"/>
  <c r="F42" i="35" s="1"/>
  <c r="F41" i="14"/>
  <c r="F41" i="35" s="1"/>
  <c r="F40" i="14"/>
  <c r="F40" i="35" s="1"/>
  <c r="F39" i="14"/>
  <c r="F39" i="35" s="1"/>
  <c r="F38" i="14"/>
  <c r="F38" i="35" s="1"/>
  <c r="F37" i="14"/>
  <c r="F37" i="35" s="1"/>
  <c r="F36" i="14"/>
  <c r="F36" i="35" s="1"/>
  <c r="F35" i="14"/>
  <c r="F35" i="35" s="1"/>
  <c r="F34" i="14"/>
  <c r="F34" i="35" s="1"/>
  <c r="F33" i="14"/>
  <c r="F33" i="35" s="1"/>
  <c r="F32" i="14"/>
  <c r="F32" i="35" s="1"/>
  <c r="F31" i="14"/>
  <c r="F31" i="35" s="1"/>
  <c r="F30" i="14"/>
  <c r="F30" i="35" s="1"/>
  <c r="F29" i="14"/>
  <c r="F29" i="35" s="1"/>
  <c r="F28" i="14"/>
  <c r="F28" i="35" s="1"/>
  <c r="F27" i="14"/>
  <c r="F27" i="35" s="1"/>
  <c r="F26" i="14"/>
  <c r="F26" i="35" s="1"/>
  <c r="F25" i="14"/>
  <c r="F25" i="35" s="1"/>
  <c r="F24" i="14"/>
  <c r="F24" i="35" s="1"/>
  <c r="F23" i="14"/>
  <c r="F23" i="35" s="1"/>
  <c r="F22" i="14"/>
  <c r="F22" i="35" s="1"/>
  <c r="F21" i="14"/>
  <c r="F21" i="35" s="1"/>
  <c r="F20" i="14"/>
  <c r="F20" i="35" s="1"/>
  <c r="F19" i="14"/>
  <c r="F19" i="35" s="1"/>
  <c r="F18" i="14"/>
  <c r="F18" i="35" s="1"/>
  <c r="F17" i="14"/>
  <c r="F17" i="35" s="1"/>
  <c r="F16" i="14"/>
  <c r="F16" i="35" s="1"/>
  <c r="F15" i="14"/>
  <c r="F15" i="35" s="1"/>
  <c r="F14" i="14"/>
  <c r="F14" i="35" s="1"/>
  <c r="F13" i="14"/>
  <c r="F13" i="35" s="1"/>
  <c r="F12" i="14"/>
  <c r="F12" i="35" s="1"/>
  <c r="F11" i="14"/>
  <c r="F11" i="35" s="1"/>
  <c r="F10" i="14"/>
  <c r="F10" i="35" s="1"/>
  <c r="F9" i="14"/>
  <c r="F9" i="35" s="1"/>
  <c r="F8" i="14"/>
  <c r="F8" i="35" s="1"/>
  <c r="F7" i="14"/>
  <c r="F7" i="35" s="1"/>
  <c r="F6" i="14"/>
  <c r="F6" i="35" s="1"/>
  <c r="F5" i="14"/>
  <c r="F5" i="35" s="1"/>
  <c r="B55" i="14"/>
  <c r="B55" i="35" s="1"/>
  <c r="B54" i="14"/>
  <c r="B54" i="35" s="1"/>
  <c r="B53" i="14"/>
  <c r="B53" i="35" s="1"/>
  <c r="B52" i="14"/>
  <c r="B52" i="35" s="1"/>
  <c r="B51" i="14"/>
  <c r="B51" i="35" s="1"/>
  <c r="B50" i="14"/>
  <c r="B50" i="35" s="1"/>
  <c r="B49" i="14"/>
  <c r="B49" i="35" s="1"/>
  <c r="B48" i="14"/>
  <c r="B48" i="35" s="1"/>
  <c r="B47" i="14"/>
  <c r="B47" i="35" s="1"/>
  <c r="B46" i="14"/>
  <c r="B46" i="35" s="1"/>
  <c r="B45" i="14"/>
  <c r="B45" i="35" s="1"/>
  <c r="B44" i="14"/>
  <c r="B44" i="35" s="1"/>
  <c r="B43" i="14"/>
  <c r="B43" i="35" s="1"/>
  <c r="B42" i="14"/>
  <c r="B42" i="35" s="1"/>
  <c r="B41" i="14"/>
  <c r="B41" i="35" s="1"/>
  <c r="B40" i="14"/>
  <c r="B40" i="35" s="1"/>
  <c r="B39" i="14"/>
  <c r="B39" i="35" s="1"/>
  <c r="B38" i="14"/>
  <c r="B38" i="35" s="1"/>
  <c r="B37" i="14"/>
  <c r="B37" i="35" s="1"/>
  <c r="B36" i="14"/>
  <c r="B36" i="35" s="1"/>
  <c r="B35" i="14"/>
  <c r="B35" i="35" s="1"/>
  <c r="B34" i="14"/>
  <c r="B34" i="35" s="1"/>
  <c r="B33" i="14"/>
  <c r="B33" i="35" s="1"/>
  <c r="B32" i="14"/>
  <c r="B32" i="35" s="1"/>
  <c r="B31" i="14"/>
  <c r="B31" i="35" s="1"/>
  <c r="B30" i="14"/>
  <c r="B30" i="35" s="1"/>
  <c r="B29" i="14"/>
  <c r="B29" i="35" s="1"/>
  <c r="B28" i="14"/>
  <c r="B28" i="35" s="1"/>
  <c r="B27" i="14"/>
  <c r="B27" i="35" s="1"/>
  <c r="B26" i="14"/>
  <c r="B26" i="35" s="1"/>
  <c r="B25" i="14"/>
  <c r="B25" i="35" s="1"/>
  <c r="B24" i="14"/>
  <c r="B24" i="35" s="1"/>
  <c r="B23" i="14"/>
  <c r="B23" i="35" s="1"/>
  <c r="B22" i="14"/>
  <c r="B22" i="35" s="1"/>
  <c r="B21" i="14"/>
  <c r="B21" i="35" s="1"/>
  <c r="B20" i="14"/>
  <c r="B20" i="35" s="1"/>
  <c r="B19" i="14"/>
  <c r="B19" i="35" s="1"/>
  <c r="B18" i="14"/>
  <c r="B18" i="35" s="1"/>
  <c r="B17" i="14"/>
  <c r="B17" i="35" s="1"/>
  <c r="B16" i="14"/>
  <c r="B16" i="35" s="1"/>
  <c r="B15" i="14"/>
  <c r="B15" i="35" s="1"/>
  <c r="B14" i="14"/>
  <c r="B14" i="35" s="1"/>
  <c r="B13" i="14"/>
  <c r="B13" i="35" s="1"/>
  <c r="B12" i="14"/>
  <c r="B12" i="35" s="1"/>
  <c r="B11" i="14"/>
  <c r="B11" i="35" s="1"/>
  <c r="B10" i="14"/>
  <c r="B10" i="35" s="1"/>
  <c r="B9" i="14"/>
  <c r="B9" i="35" s="1"/>
  <c r="B8" i="14"/>
  <c r="B8" i="35" s="1"/>
  <c r="B7" i="14"/>
  <c r="B7" i="35" s="1"/>
  <c r="B6" i="14"/>
  <c r="B6" i="35" s="1"/>
  <c r="B5" i="14"/>
  <c r="B5" i="35" s="1"/>
  <c r="B56" i="13"/>
  <c r="B56" i="34" s="1"/>
  <c r="C8" i="233" s="1"/>
  <c r="B55" i="13"/>
  <c r="B55" i="34" s="1"/>
  <c r="C8" i="234" s="1"/>
  <c r="B54" i="13"/>
  <c r="B54" i="34" s="1"/>
  <c r="C8" i="235" s="1"/>
  <c r="B53" i="13"/>
  <c r="B53" i="34" s="1"/>
  <c r="C8" i="236" s="1"/>
  <c r="B52" i="13"/>
  <c r="B52" i="34" s="1"/>
  <c r="C8" i="237" s="1"/>
  <c r="B51" i="13"/>
  <c r="B51" i="34" s="1"/>
  <c r="C8" i="232" s="1"/>
  <c r="B50" i="13"/>
  <c r="B50" i="34" s="1"/>
  <c r="C8" i="223" s="1"/>
  <c r="B49" i="13"/>
  <c r="B49" i="34" s="1"/>
  <c r="C8" i="224" s="1"/>
  <c r="B48" i="13"/>
  <c r="B48" i="34" s="1"/>
  <c r="C8" i="225" s="1"/>
  <c r="B47" i="13"/>
  <c r="B47" i="34" s="1"/>
  <c r="C8" i="226" s="1"/>
  <c r="B46" i="13"/>
  <c r="B46" i="34" s="1"/>
  <c r="C8" i="227" s="1"/>
  <c r="B45" i="13"/>
  <c r="B45" i="34" s="1"/>
  <c r="C8" i="228" s="1"/>
  <c r="B44" i="13"/>
  <c r="B44" i="34" s="1"/>
  <c r="C8" i="229" s="1"/>
  <c r="B43" i="13"/>
  <c r="B43" i="34" s="1"/>
  <c r="C8" i="230" s="1"/>
  <c r="B42" i="13"/>
  <c r="B42" i="34" s="1"/>
  <c r="C8" i="222" s="1"/>
  <c r="B41" i="13"/>
  <c r="B41" i="34" s="1"/>
  <c r="C8" i="231" s="1"/>
  <c r="B40" i="13"/>
  <c r="B40" i="34" s="1"/>
  <c r="C8" i="221" s="1"/>
  <c r="B39" i="13"/>
  <c r="B39" i="34" s="1"/>
  <c r="C8" i="220" s="1"/>
  <c r="B38" i="13"/>
  <c r="B38" i="34" s="1"/>
  <c r="C8" i="238" s="1"/>
  <c r="B37" i="13"/>
  <c r="B37" i="34" s="1"/>
  <c r="C8" i="219" s="1"/>
  <c r="B36" i="13"/>
  <c r="B36" i="34" s="1"/>
  <c r="C8" i="218" s="1"/>
  <c r="B35" i="13"/>
  <c r="B35" i="34" s="1"/>
  <c r="C8" i="217" s="1"/>
  <c r="B34" i="13"/>
  <c r="B34" i="34" s="1"/>
  <c r="C8" i="216" s="1"/>
  <c r="B33" i="13"/>
  <c r="B33" i="34" s="1"/>
  <c r="C8" i="206" s="1"/>
  <c r="B32" i="13"/>
  <c r="B32" i="34" s="1"/>
  <c r="C8" i="207" s="1"/>
  <c r="B31" i="13"/>
  <c r="B31" i="34" s="1"/>
  <c r="C8" i="208" s="1"/>
  <c r="B30" i="13"/>
  <c r="B30" i="34" s="1"/>
  <c r="C8" i="209" s="1"/>
  <c r="B29" i="13"/>
  <c r="B29" i="34" s="1"/>
  <c r="C8" i="210" s="1"/>
  <c r="B28" i="13"/>
  <c r="B28" i="34" s="1"/>
  <c r="C8" i="211" s="1"/>
  <c r="B27" i="13"/>
  <c r="B27" i="34" s="1"/>
  <c r="C8" i="212" s="1"/>
  <c r="B26" i="13"/>
  <c r="B26" i="34" s="1"/>
  <c r="C8" i="213" s="1"/>
  <c r="B25" i="13"/>
  <c r="B25" i="34" s="1"/>
  <c r="C8" i="214" s="1"/>
  <c r="B24" i="13"/>
  <c r="B24" i="34" s="1"/>
  <c r="C8" i="215" s="1"/>
  <c r="B23" i="13"/>
  <c r="B23" i="34" s="1"/>
  <c r="C8" i="205" s="1"/>
  <c r="B22" i="13"/>
  <c r="B22" i="34" s="1"/>
  <c r="C8" i="204" s="1"/>
  <c r="B21" i="13"/>
  <c r="B21" i="34" s="1"/>
  <c r="C8" i="203" s="1"/>
  <c r="B20" i="13"/>
  <c r="B20" i="34" s="1"/>
  <c r="C8" i="202" s="1"/>
  <c r="B19" i="13"/>
  <c r="B19" i="34" s="1"/>
  <c r="C8" i="201" s="1"/>
  <c r="B18" i="13"/>
  <c r="B18" i="34" s="1"/>
  <c r="C8" i="200" s="1"/>
  <c r="B17" i="13"/>
  <c r="B17" i="34" s="1"/>
  <c r="C8" i="199" s="1"/>
  <c r="B16" i="13"/>
  <c r="B16" i="34" s="1"/>
  <c r="C8" i="198" s="1"/>
  <c r="B15" i="13"/>
  <c r="B15" i="34" s="1"/>
  <c r="C8" i="197" s="1"/>
  <c r="B14" i="13"/>
  <c r="B14" i="34" s="1"/>
  <c r="C8" i="196" s="1"/>
  <c r="B13" i="13"/>
  <c r="B13" i="34" s="1"/>
  <c r="C8" i="195" s="1"/>
  <c r="B12" i="13"/>
  <c r="B12" i="34" s="1"/>
  <c r="C8" i="194" s="1"/>
  <c r="B11" i="13"/>
  <c r="B11" i="34" s="1"/>
  <c r="C8" i="193" s="1"/>
  <c r="B10" i="13"/>
  <c r="B10" i="34" s="1"/>
  <c r="C8" i="192" s="1"/>
  <c r="B9" i="13"/>
  <c r="B9" i="34" s="1"/>
  <c r="C8" i="191" s="1"/>
  <c r="B8" i="13"/>
  <c r="B8" i="34" s="1"/>
  <c r="C8" i="190" s="1"/>
  <c r="B7" i="13"/>
  <c r="B7" i="34" s="1"/>
  <c r="C8" i="189" s="1"/>
  <c r="B6" i="13"/>
  <c r="B6" i="34" s="1"/>
  <c r="C8" i="188" s="1"/>
  <c r="B56" i="12"/>
  <c r="B56" i="33" s="1"/>
  <c r="C3" i="233" s="1"/>
  <c r="B55" i="12"/>
  <c r="B55" i="33" s="1"/>
  <c r="C3" i="234" s="1"/>
  <c r="B54" i="12"/>
  <c r="B54" i="33" s="1"/>
  <c r="C3" i="235" s="1"/>
  <c r="B53" i="12"/>
  <c r="B53" i="33" s="1"/>
  <c r="C3" i="236" s="1"/>
  <c r="B52" i="12"/>
  <c r="B52" i="33" s="1"/>
  <c r="C3" i="237" s="1"/>
  <c r="B51" i="12"/>
  <c r="B51" i="33" s="1"/>
  <c r="C3" i="232" s="1"/>
  <c r="B50" i="12"/>
  <c r="B50" i="33" s="1"/>
  <c r="C3" i="223" s="1"/>
  <c r="B49" i="12"/>
  <c r="B49" i="33" s="1"/>
  <c r="C3" i="224" s="1"/>
  <c r="B48" i="12"/>
  <c r="B48" i="33" s="1"/>
  <c r="C3" i="225" s="1"/>
  <c r="B47" i="12"/>
  <c r="B47" i="33" s="1"/>
  <c r="C3" i="226" s="1"/>
  <c r="B46" i="12"/>
  <c r="B46" i="33" s="1"/>
  <c r="C3" i="227" s="1"/>
  <c r="B45" i="12"/>
  <c r="B45" i="33" s="1"/>
  <c r="C3" i="228" s="1"/>
  <c r="B44" i="12"/>
  <c r="B44" i="33" s="1"/>
  <c r="C3" i="229" s="1"/>
  <c r="B43" i="12"/>
  <c r="B43" i="33" s="1"/>
  <c r="C3" i="230" s="1"/>
  <c r="B42" i="12"/>
  <c r="B42" i="33" s="1"/>
  <c r="C3" i="222" s="1"/>
  <c r="B41" i="12"/>
  <c r="B41" i="33" s="1"/>
  <c r="C3" i="231" s="1"/>
  <c r="B40" i="12"/>
  <c r="B40" i="33" s="1"/>
  <c r="C3" i="221" s="1"/>
  <c r="B39" i="12"/>
  <c r="B39" i="33" s="1"/>
  <c r="C3" i="220" s="1"/>
  <c r="B38" i="12"/>
  <c r="B38" i="33" s="1"/>
  <c r="C3" i="238" s="1"/>
  <c r="B37" i="12"/>
  <c r="B37" i="33" s="1"/>
  <c r="C3" i="219" s="1"/>
  <c r="B36" i="12"/>
  <c r="B36" i="33" s="1"/>
  <c r="C3" i="218" s="1"/>
  <c r="B35" i="12"/>
  <c r="B35" i="33" s="1"/>
  <c r="C3" i="217" s="1"/>
  <c r="B34" i="12"/>
  <c r="B34" i="33" s="1"/>
  <c r="C3" i="216" s="1"/>
  <c r="B33" i="12"/>
  <c r="B33" i="33" s="1"/>
  <c r="C3" i="206" s="1"/>
  <c r="B32" i="12"/>
  <c r="B32" i="33" s="1"/>
  <c r="C3" i="207" s="1"/>
  <c r="B31" i="12"/>
  <c r="B31" i="33" s="1"/>
  <c r="C3" i="208" s="1"/>
  <c r="B30" i="12"/>
  <c r="B30" i="33" s="1"/>
  <c r="C3" i="209" s="1"/>
  <c r="B29" i="12"/>
  <c r="B29" i="33" s="1"/>
  <c r="C3" i="210" s="1"/>
  <c r="B28" i="12"/>
  <c r="B28" i="33" s="1"/>
  <c r="C3" i="211" s="1"/>
  <c r="B27" i="12"/>
  <c r="B27" i="33" s="1"/>
  <c r="C3" i="212" s="1"/>
  <c r="B26" i="12"/>
  <c r="B26" i="33" s="1"/>
  <c r="C3" i="213" s="1"/>
  <c r="B25" i="12"/>
  <c r="B25" i="33" s="1"/>
  <c r="C3" i="214" s="1"/>
  <c r="B24" i="12"/>
  <c r="B24" i="33" s="1"/>
  <c r="C3" i="215" s="1"/>
  <c r="B23" i="12"/>
  <c r="B23" i="33" s="1"/>
  <c r="C3" i="205" s="1"/>
  <c r="B22" i="12"/>
  <c r="B22" i="33" s="1"/>
  <c r="C3" i="204" s="1"/>
  <c r="B21" i="12"/>
  <c r="B21" i="33" s="1"/>
  <c r="C3" i="203" s="1"/>
  <c r="B20" i="12"/>
  <c r="B20" i="33" s="1"/>
  <c r="C3" i="202" s="1"/>
  <c r="B19" i="12"/>
  <c r="B19" i="33" s="1"/>
  <c r="C3" i="201" s="1"/>
  <c r="B18" i="12"/>
  <c r="B18" i="33" s="1"/>
  <c r="C3" i="200" s="1"/>
  <c r="B17" i="12"/>
  <c r="B17" i="33" s="1"/>
  <c r="C3" i="199" s="1"/>
  <c r="B16" i="12"/>
  <c r="B16" i="33" s="1"/>
  <c r="C3" i="198" s="1"/>
  <c r="B15" i="12"/>
  <c r="B15" i="33" s="1"/>
  <c r="C3" i="197" s="1"/>
  <c r="B14" i="12"/>
  <c r="B14" i="33" s="1"/>
  <c r="C3" i="196" s="1"/>
  <c r="B13" i="12"/>
  <c r="B13" i="33" s="1"/>
  <c r="C3" i="195" s="1"/>
  <c r="B12" i="12"/>
  <c r="B12" i="33" s="1"/>
  <c r="C3" i="194" s="1"/>
  <c r="B11" i="12"/>
  <c r="B11" i="33" s="1"/>
  <c r="C3" i="193" s="1"/>
  <c r="B10" i="12"/>
  <c r="B10" i="33" s="1"/>
  <c r="C3" i="192" s="1"/>
  <c r="B9" i="12"/>
  <c r="B9" i="33" s="1"/>
  <c r="C3" i="191" s="1"/>
  <c r="B8" i="12"/>
  <c r="B8" i="33" s="1"/>
  <c r="C3" i="190" s="1"/>
  <c r="B7" i="12"/>
  <c r="B7" i="33" s="1"/>
  <c r="C3" i="189" s="1"/>
  <c r="B6" i="12"/>
  <c r="B6" i="33" s="1"/>
  <c r="C3" i="188" s="1"/>
  <c r="C22" i="188" l="1"/>
  <c r="C26" i="188" s="1"/>
  <c r="C22" i="190"/>
  <c r="C26" i="190" s="1"/>
  <c r="C22" i="192"/>
  <c r="C26" i="192" s="1"/>
  <c r="C22" i="194"/>
  <c r="C26" i="194" s="1"/>
  <c r="C22" i="196"/>
  <c r="C26" i="196" s="1"/>
  <c r="C22" i="198"/>
  <c r="C26" i="198" s="1"/>
  <c r="C22" i="200"/>
  <c r="C26" i="200" s="1"/>
  <c r="C22" i="202"/>
  <c r="C26" i="202" s="1"/>
  <c r="C22" i="204"/>
  <c r="C26" i="204" s="1"/>
  <c r="C22" i="215"/>
  <c r="C26" i="215" s="1"/>
  <c r="C22" i="213"/>
  <c r="C26" i="213" s="1"/>
  <c r="C22" i="211"/>
  <c r="C26" i="211" s="1"/>
  <c r="C22" i="209"/>
  <c r="C26" i="209" s="1"/>
  <c r="C22" i="207"/>
  <c r="C26" i="207" s="1"/>
  <c r="C22" i="216"/>
  <c r="C26" i="216" s="1"/>
  <c r="C22" i="218"/>
  <c r="C26" i="218" s="1"/>
  <c r="C22" i="238"/>
  <c r="C26" i="238" s="1"/>
  <c r="C22" i="221"/>
  <c r="C26" i="221" s="1"/>
  <c r="C22" i="222"/>
  <c r="C26" i="222" s="1"/>
  <c r="C22" i="229"/>
  <c r="C26" i="229" s="1"/>
  <c r="C22" i="227"/>
  <c r="C26" i="227" s="1"/>
  <c r="C22" i="225"/>
  <c r="C26" i="225" s="1"/>
  <c r="C22" i="223"/>
  <c r="C26" i="223" s="1"/>
  <c r="C22" i="237"/>
  <c r="C26" i="237" s="1"/>
  <c r="C22" i="235"/>
  <c r="C26" i="235" s="1"/>
  <c r="C22" i="233"/>
  <c r="C26" i="233" s="1"/>
  <c r="C22" i="189"/>
  <c r="C26" i="189" s="1"/>
  <c r="C22" i="191"/>
  <c r="C26" i="191" s="1"/>
  <c r="C22" i="193"/>
  <c r="C26" i="193" s="1"/>
  <c r="C22" i="195"/>
  <c r="C26" i="195" s="1"/>
  <c r="C22" i="197"/>
  <c r="C26" i="197" s="1"/>
  <c r="C22" i="199"/>
  <c r="C26" i="199" s="1"/>
  <c r="C22" i="201"/>
  <c r="C26" i="201" s="1"/>
  <c r="C22" i="203"/>
  <c r="C26" i="203" s="1"/>
  <c r="C22" i="205"/>
  <c r="C26" i="205" s="1"/>
  <c r="C22" i="214"/>
  <c r="C26" i="214" s="1"/>
  <c r="C22" i="212"/>
  <c r="C26" i="212" s="1"/>
  <c r="C22" i="210"/>
  <c r="C26" i="210" s="1"/>
  <c r="C22" i="208"/>
  <c r="C26" i="208" s="1"/>
  <c r="C22" i="206"/>
  <c r="C26" i="206" s="1"/>
  <c r="C22" i="217"/>
  <c r="C26" i="217" s="1"/>
  <c r="C22" i="219"/>
  <c r="C26" i="219" s="1"/>
  <c r="C22" i="220"/>
  <c r="C26" i="220" s="1"/>
  <c r="C22" i="231"/>
  <c r="C26" i="231" s="1"/>
  <c r="C22" i="230"/>
  <c r="C26" i="230" s="1"/>
  <c r="C22" i="228"/>
  <c r="C26" i="228" s="1"/>
  <c r="C22" i="226"/>
  <c r="C26" i="226" s="1"/>
  <c r="C22" i="224"/>
  <c r="C26" i="224" s="1"/>
  <c r="C22" i="232"/>
  <c r="C26" i="232" s="1"/>
  <c r="C22" i="236"/>
  <c r="C26" i="236" s="1"/>
  <c r="C22" i="234"/>
  <c r="C26" i="234" s="1"/>
  <c r="K5" i="245"/>
  <c r="B5" i="245" s="1"/>
  <c r="M55" i="245"/>
  <c r="M47" i="245"/>
  <c r="M45" i="245"/>
  <c r="M39" i="245"/>
  <c r="M33" i="245"/>
  <c r="M31" i="245"/>
  <c r="M29" i="245"/>
  <c r="M23" i="245"/>
  <c r="M21" i="245"/>
  <c r="M19" i="245"/>
  <c r="M17" i="245"/>
  <c r="M15" i="245"/>
  <c r="M13" i="245"/>
  <c r="M11" i="245"/>
  <c r="M7" i="245"/>
  <c r="M5" i="245" l="1"/>
  <c r="B28" i="233"/>
  <c r="D28" i="233" s="1"/>
  <c r="B28" i="234"/>
  <c r="D28" i="234" s="1"/>
  <c r="B28" i="235"/>
  <c r="D28" i="235" s="1"/>
  <c r="B28" i="236"/>
  <c r="D28" i="236" s="1"/>
  <c r="B28" i="237"/>
  <c r="D28" i="237" s="1"/>
  <c r="B28" i="232"/>
  <c r="D28" i="232" s="1"/>
  <c r="B28" i="223"/>
  <c r="D28" i="223" s="1"/>
  <c r="B28" i="224"/>
  <c r="D28" i="224" s="1"/>
  <c r="B28" i="225"/>
  <c r="D28" i="225" s="1"/>
  <c r="B28" i="226"/>
  <c r="D28" i="226" s="1"/>
  <c r="B28" i="227"/>
  <c r="D28" i="227" s="1"/>
  <c r="B28" i="228"/>
  <c r="D28" i="228" s="1"/>
  <c r="B28" i="229"/>
  <c r="D28" i="229" s="1"/>
  <c r="B28" i="230"/>
  <c r="D28" i="230" s="1"/>
  <c r="B28" i="222"/>
  <c r="D28" i="222" s="1"/>
  <c r="B28" i="231"/>
  <c r="D28" i="231" s="1"/>
  <c r="B28" i="221"/>
  <c r="D28" i="221" s="1"/>
  <c r="B28" i="220"/>
  <c r="D28" i="220" s="1"/>
  <c r="B28" i="238"/>
  <c r="D28" i="238" s="1"/>
  <c r="B28" i="219"/>
  <c r="D28" i="219" s="1"/>
  <c r="B28" i="218"/>
  <c r="D28" i="218" s="1"/>
  <c r="B28" i="216"/>
  <c r="D28" i="216" s="1"/>
  <c r="B28" i="206"/>
  <c r="D28" i="206" s="1"/>
  <c r="B28" i="207"/>
  <c r="D28" i="207" s="1"/>
  <c r="B28" i="208"/>
  <c r="D28" i="208" s="1"/>
  <c r="B28" i="209"/>
  <c r="D28" i="209" s="1"/>
  <c r="B28" i="210"/>
  <c r="D28" i="210" s="1"/>
  <c r="B28" i="211"/>
  <c r="D28" i="211" s="1"/>
  <c r="B28" i="212"/>
  <c r="D28" i="212" s="1"/>
  <c r="B28" i="213"/>
  <c r="D28" i="213" s="1"/>
  <c r="B28" i="214"/>
  <c r="D28" i="214" s="1"/>
  <c r="B28" i="215"/>
  <c r="D28" i="215" s="1"/>
  <c r="B28" i="205"/>
  <c r="D28" i="205" s="1"/>
  <c r="B28" i="204"/>
  <c r="D28" i="204" s="1"/>
  <c r="B28" i="203"/>
  <c r="D28" i="203" s="1"/>
  <c r="B28" i="202"/>
  <c r="D28" i="202" s="1"/>
  <c r="B28" i="201"/>
  <c r="D28" i="201" s="1"/>
  <c r="B28" i="200"/>
  <c r="D28" i="200" s="1"/>
  <c r="B28" i="199"/>
  <c r="D28" i="199" s="1"/>
  <c r="B28" i="198"/>
  <c r="D28" i="198" s="1"/>
  <c r="B28" i="197"/>
  <c r="D28" i="197" s="1"/>
  <c r="B28" i="196"/>
  <c r="D28" i="196" s="1"/>
  <c r="B28" i="195"/>
  <c r="D28" i="195" s="1"/>
  <c r="B28" i="194"/>
  <c r="D28" i="194" s="1"/>
  <c r="B28" i="193"/>
  <c r="D28" i="193" s="1"/>
  <c r="B28" i="192"/>
  <c r="D28" i="192" s="1"/>
  <c r="B28" i="191"/>
  <c r="D28" i="191" s="1"/>
  <c r="B28" i="190"/>
  <c r="D28" i="190" s="1"/>
  <c r="B28" i="189"/>
  <c r="D28" i="189" s="1"/>
  <c r="B27" i="233"/>
  <c r="D27" i="233" s="1"/>
  <c r="B27" i="234"/>
  <c r="D27" i="234" s="1"/>
  <c r="B27" i="235"/>
  <c r="D27" i="235" s="1"/>
  <c r="B27" i="236"/>
  <c r="D27" i="236" s="1"/>
  <c r="B27" i="237"/>
  <c r="D27" i="237" s="1"/>
  <c r="B27" i="232"/>
  <c r="D27" i="232" s="1"/>
  <c r="B27" i="223"/>
  <c r="D27" i="223" s="1"/>
  <c r="B27" i="224"/>
  <c r="D27" i="224" s="1"/>
  <c r="B27" i="225"/>
  <c r="D27" i="225" s="1"/>
  <c r="B27" i="226"/>
  <c r="D27" i="226" s="1"/>
  <c r="B27" i="227"/>
  <c r="D27" i="227" s="1"/>
  <c r="B27" i="228"/>
  <c r="D27" i="228" s="1"/>
  <c r="B27" i="229"/>
  <c r="D27" i="229" s="1"/>
  <c r="B27" i="230"/>
  <c r="D27" i="230" s="1"/>
  <c r="B27" i="222"/>
  <c r="D27" i="222" s="1"/>
  <c r="B27" i="231"/>
  <c r="D27" i="231" s="1"/>
  <c r="B27" i="221"/>
  <c r="D27" i="221" s="1"/>
  <c r="B27" i="220"/>
  <c r="D27" i="220" s="1"/>
  <c r="B27" i="238"/>
  <c r="D27" i="238" s="1"/>
  <c r="B27" i="219"/>
  <c r="D27" i="219" s="1"/>
  <c r="B27" i="218"/>
  <c r="D27" i="218" s="1"/>
  <c r="B27" i="217"/>
  <c r="D27" i="217" s="1"/>
  <c r="B27" i="216"/>
  <c r="D27" i="216" s="1"/>
  <c r="B27" i="206"/>
  <c r="D27" i="206" s="1"/>
  <c r="B27" i="207"/>
  <c r="D27" i="207" s="1"/>
  <c r="B27" i="208"/>
  <c r="D27" i="208" s="1"/>
  <c r="B27" i="209"/>
  <c r="D27" i="209" s="1"/>
  <c r="B27" i="210"/>
  <c r="D27" i="210" s="1"/>
  <c r="B27" i="211"/>
  <c r="D27" i="211" s="1"/>
  <c r="B27" i="212"/>
  <c r="D27" i="212" s="1"/>
  <c r="B27" i="213"/>
  <c r="D27" i="213" s="1"/>
  <c r="B27" i="214"/>
  <c r="D27" i="214" s="1"/>
  <c r="B27" i="215"/>
  <c r="D27" i="215" s="1"/>
  <c r="B27" i="205"/>
  <c r="D27" i="205" s="1"/>
  <c r="B27" i="204"/>
  <c r="D27" i="204" s="1"/>
  <c r="B27" i="203"/>
  <c r="D27" i="203" s="1"/>
  <c r="B27" i="202"/>
  <c r="D27" i="202" s="1"/>
  <c r="B27" i="201"/>
  <c r="D27" i="201" s="1"/>
  <c r="B27" i="200"/>
  <c r="D27" i="200" s="1"/>
  <c r="B27" i="199"/>
  <c r="D27" i="199" s="1"/>
  <c r="B27" i="198"/>
  <c r="D27" i="198" s="1"/>
  <c r="B27" i="197"/>
  <c r="D27" i="197" s="1"/>
  <c r="B27" i="196"/>
  <c r="D27" i="196" s="1"/>
  <c r="B27" i="195"/>
  <c r="D27" i="195" s="1"/>
  <c r="B27" i="194"/>
  <c r="D27" i="194" s="1"/>
  <c r="B27" i="193"/>
  <c r="D27" i="193" s="1"/>
  <c r="B27" i="192"/>
  <c r="D27" i="192" s="1"/>
  <c r="B27" i="191"/>
  <c r="D27" i="191" s="1"/>
  <c r="B27" i="190"/>
  <c r="D27" i="190" s="1"/>
  <c r="B27" i="189"/>
  <c r="D27" i="189" s="1"/>
  <c r="B28" i="188"/>
  <c r="D28" i="188" s="1"/>
  <c r="B27" i="188"/>
  <c r="D27" i="188" s="1"/>
  <c r="H56" i="185"/>
  <c r="G56" i="185"/>
  <c r="E56" i="185"/>
  <c r="D56" i="185"/>
  <c r="H55" i="185"/>
  <c r="E55" i="185"/>
  <c r="D55" i="185"/>
  <c r="C55" i="185"/>
  <c r="H54" i="185"/>
  <c r="G54" i="185"/>
  <c r="E54" i="185"/>
  <c r="D54" i="185"/>
  <c r="H53" i="185"/>
  <c r="E53" i="185"/>
  <c r="D53" i="185"/>
  <c r="C53" i="185"/>
  <c r="H52" i="185"/>
  <c r="G52" i="185"/>
  <c r="E52" i="185"/>
  <c r="D52" i="185"/>
  <c r="H51" i="185"/>
  <c r="E51" i="185"/>
  <c r="D51" i="185"/>
  <c r="C51" i="185"/>
  <c r="H50" i="185"/>
  <c r="G50" i="185"/>
  <c r="E50" i="185"/>
  <c r="D50" i="185"/>
  <c r="H49" i="185"/>
  <c r="E49" i="185"/>
  <c r="D49" i="185"/>
  <c r="C49" i="185"/>
  <c r="H48" i="185"/>
  <c r="G48" i="185"/>
  <c r="E48" i="185"/>
  <c r="D48" i="185"/>
  <c r="H47" i="185"/>
  <c r="E47" i="185"/>
  <c r="D47" i="185"/>
  <c r="C47" i="185"/>
  <c r="H46" i="185"/>
  <c r="G46" i="185"/>
  <c r="E46" i="185"/>
  <c r="D46" i="185"/>
  <c r="H45" i="185"/>
  <c r="E45" i="185"/>
  <c r="D45" i="185"/>
  <c r="C45" i="185"/>
  <c r="H44" i="185"/>
  <c r="G44" i="185"/>
  <c r="E44" i="185"/>
  <c r="D44" i="185"/>
  <c r="H43" i="185"/>
  <c r="E43" i="185"/>
  <c r="D43" i="185"/>
  <c r="C43" i="185"/>
  <c r="H42" i="185"/>
  <c r="G42" i="185"/>
  <c r="E42" i="185"/>
  <c r="D42" i="185"/>
  <c r="H41" i="185"/>
  <c r="E41" i="185"/>
  <c r="D41" i="185"/>
  <c r="C41" i="185"/>
  <c r="H40" i="185"/>
  <c r="G40" i="185"/>
  <c r="E40" i="185"/>
  <c r="D40" i="185"/>
  <c r="H39" i="185"/>
  <c r="E39" i="185"/>
  <c r="D39" i="185"/>
  <c r="C39" i="185"/>
  <c r="H38" i="185"/>
  <c r="G38" i="185"/>
  <c r="E38" i="185"/>
  <c r="D38" i="185"/>
  <c r="H37" i="185"/>
  <c r="E37" i="185"/>
  <c r="D37" i="185"/>
  <c r="C37" i="185"/>
  <c r="H36" i="185"/>
  <c r="G36" i="185"/>
  <c r="E36" i="185"/>
  <c r="D36" i="185"/>
  <c r="H35" i="185"/>
  <c r="E35" i="185"/>
  <c r="D35" i="185"/>
  <c r="C35" i="185"/>
  <c r="H34" i="185"/>
  <c r="G34" i="185"/>
  <c r="E34" i="185"/>
  <c r="D34" i="185"/>
  <c r="H33" i="185"/>
  <c r="E33" i="185"/>
  <c r="D33" i="185"/>
  <c r="C33" i="185"/>
  <c r="H32" i="185"/>
  <c r="G32" i="185"/>
  <c r="E32" i="185"/>
  <c r="D32" i="185"/>
  <c r="H31" i="185"/>
  <c r="E31" i="185"/>
  <c r="D31" i="185"/>
  <c r="C31" i="185"/>
  <c r="H30" i="185"/>
  <c r="G30" i="185"/>
  <c r="E30" i="185"/>
  <c r="D30" i="185"/>
  <c r="H29" i="185"/>
  <c r="E29" i="185"/>
  <c r="D29" i="185"/>
  <c r="C29" i="185"/>
  <c r="H28" i="185"/>
  <c r="G28" i="185"/>
  <c r="E28" i="185"/>
  <c r="D28" i="185"/>
  <c r="H27" i="185"/>
  <c r="E27" i="185"/>
  <c r="D27" i="185"/>
  <c r="C27" i="185"/>
  <c r="H26" i="185"/>
  <c r="G26" i="185"/>
  <c r="E26" i="185"/>
  <c r="D26" i="185"/>
  <c r="H25" i="185"/>
  <c r="E25" i="185"/>
  <c r="D25" i="185"/>
  <c r="C25" i="185"/>
  <c r="H24" i="185"/>
  <c r="G24" i="185"/>
  <c r="E24" i="185"/>
  <c r="D24" i="185"/>
  <c r="H23" i="185"/>
  <c r="E23" i="185"/>
  <c r="D23" i="185"/>
  <c r="C23" i="185"/>
  <c r="H22" i="185"/>
  <c r="G22" i="185"/>
  <c r="E22" i="185"/>
  <c r="D22" i="185"/>
  <c r="H21" i="185"/>
  <c r="E21" i="185"/>
  <c r="D21" i="185"/>
  <c r="C21" i="185"/>
  <c r="H20" i="185"/>
  <c r="G20" i="185"/>
  <c r="E20" i="185"/>
  <c r="D20" i="185"/>
  <c r="H19" i="185"/>
  <c r="E19" i="185"/>
  <c r="D19" i="185"/>
  <c r="C19" i="185"/>
  <c r="H18" i="185"/>
  <c r="G18" i="185"/>
  <c r="E18" i="185"/>
  <c r="D18" i="185"/>
  <c r="H17" i="185"/>
  <c r="E17" i="185"/>
  <c r="D17" i="185"/>
  <c r="C17" i="185"/>
  <c r="H16" i="185"/>
  <c r="G16" i="185"/>
  <c r="E16" i="185"/>
  <c r="D16" i="185"/>
  <c r="H15" i="185"/>
  <c r="E15" i="185"/>
  <c r="D15" i="185"/>
  <c r="H14" i="185"/>
  <c r="E14" i="185"/>
  <c r="D14" i="185"/>
  <c r="C14" i="185"/>
  <c r="H13" i="185"/>
  <c r="E13" i="185"/>
  <c r="D13" i="185"/>
  <c r="H12" i="185"/>
  <c r="E12" i="185"/>
  <c r="D12" i="185"/>
  <c r="H11" i="185"/>
  <c r="E11" i="185"/>
  <c r="D11" i="185"/>
  <c r="C11" i="185"/>
  <c r="H10" i="185"/>
  <c r="E10" i="185"/>
  <c r="D10" i="185"/>
  <c r="H9" i="185"/>
  <c r="E9" i="185"/>
  <c r="D9" i="185"/>
  <c r="H8" i="185"/>
  <c r="E8" i="185"/>
  <c r="D8" i="185"/>
  <c r="H7" i="185"/>
  <c r="E7" i="185"/>
  <c r="D7" i="185"/>
  <c r="C7" i="185"/>
  <c r="H6" i="185"/>
  <c r="G6" i="185"/>
  <c r="E6" i="185"/>
  <c r="D6" i="185"/>
  <c r="C6" i="185"/>
  <c r="B4" i="229"/>
  <c r="D4" i="229" s="1"/>
  <c r="B4" i="230"/>
  <c r="D4" i="230" s="1"/>
  <c r="B4" i="222"/>
  <c r="D4" i="222" s="1"/>
  <c r="B4" i="231"/>
  <c r="D4" i="231" s="1"/>
  <c r="B4" i="221"/>
  <c r="D4" i="221" s="1"/>
  <c r="B4" i="220"/>
  <c r="D4" i="220" s="1"/>
  <c r="B4" i="238"/>
  <c r="D4" i="238" s="1"/>
  <c r="B4" i="219"/>
  <c r="D4" i="219" s="1"/>
  <c r="B4" i="218"/>
  <c r="D4" i="218" s="1"/>
  <c r="B4" i="217"/>
  <c r="D4" i="217" s="1"/>
  <c r="B4" i="216"/>
  <c r="D4" i="216" s="1"/>
  <c r="B4" i="206"/>
  <c r="D4" i="206" s="1"/>
  <c r="B4" i="207"/>
  <c r="D4" i="207" s="1"/>
  <c r="B4" i="208"/>
  <c r="D4" i="208" s="1"/>
  <c r="B4" i="209"/>
  <c r="D4" i="209" s="1"/>
  <c r="B4" i="210"/>
  <c r="D4" i="210" s="1"/>
  <c r="B4" i="211"/>
  <c r="D4" i="211" s="1"/>
  <c r="B4" i="212"/>
  <c r="D4" i="212" s="1"/>
  <c r="B4" i="213"/>
  <c r="D4" i="213" s="1"/>
  <c r="B4" i="214"/>
  <c r="B4" i="215"/>
  <c r="D4" i="215" s="1"/>
  <c r="B4" i="205"/>
  <c r="D4" i="205" s="1"/>
  <c r="B4" i="204"/>
  <c r="D4" i="204" s="1"/>
  <c r="B4" i="203"/>
  <c r="D4" i="203" s="1"/>
  <c r="B4" i="202"/>
  <c r="D4" i="202" s="1"/>
  <c r="B4" i="201"/>
  <c r="D4" i="201" s="1"/>
  <c r="B4" i="200"/>
  <c r="D4" i="200" s="1"/>
  <c r="B4" i="199"/>
  <c r="D4" i="199" s="1"/>
  <c r="B4" i="198"/>
  <c r="D4" i="198" s="1"/>
  <c r="B4" i="197"/>
  <c r="D4" i="197" s="1"/>
  <c r="B4" i="196"/>
  <c r="D4" i="196" s="1"/>
  <c r="B4" i="195"/>
  <c r="D4" i="195" s="1"/>
  <c r="B4" i="194"/>
  <c r="D4" i="194" s="1"/>
  <c r="B4" i="193"/>
  <c r="D4" i="193" s="1"/>
  <c r="B4" i="192"/>
  <c r="D4" i="192" s="1"/>
  <c r="B4" i="191"/>
  <c r="D4" i="191" s="1"/>
  <c r="B4" i="190"/>
  <c r="D4" i="190" s="1"/>
  <c r="B4" i="189"/>
  <c r="D4" i="189" s="1"/>
  <c r="B4" i="188"/>
  <c r="B17" i="185" l="1"/>
  <c r="B19" i="185"/>
  <c r="B21" i="185"/>
  <c r="B11" i="185"/>
  <c r="F6" i="185"/>
  <c r="F16" i="185"/>
  <c r="F18" i="185"/>
  <c r="F20" i="185"/>
  <c r="F22" i="185"/>
  <c r="F24" i="185"/>
  <c r="F26" i="185"/>
  <c r="F28" i="185"/>
  <c r="F30" i="185"/>
  <c r="F32" i="185"/>
  <c r="F34" i="185"/>
  <c r="F36" i="185"/>
  <c r="F38" i="185"/>
  <c r="F40" i="185"/>
  <c r="F42" i="185"/>
  <c r="F44" i="185"/>
  <c r="F46" i="185"/>
  <c r="F48" i="185"/>
  <c r="F50" i="185"/>
  <c r="F52" i="185"/>
  <c r="F54" i="185"/>
  <c r="B7" i="185"/>
  <c r="B23" i="185"/>
  <c r="B25" i="185"/>
  <c r="B27" i="185"/>
  <c r="B29" i="185"/>
  <c r="B31" i="185"/>
  <c r="B33" i="185"/>
  <c r="B35" i="185"/>
  <c r="B37" i="185"/>
  <c r="B39" i="185"/>
  <c r="B41" i="185"/>
  <c r="B43" i="185"/>
  <c r="B45" i="185"/>
  <c r="B47" i="185"/>
  <c r="B49" i="185"/>
  <c r="B51" i="185"/>
  <c r="B53" i="185"/>
  <c r="B55" i="185"/>
  <c r="B6" i="185"/>
  <c r="E7" i="183"/>
  <c r="B6" i="189"/>
  <c r="D6" i="189" s="1"/>
  <c r="E8" i="183"/>
  <c r="B6" i="190"/>
  <c r="D6" i="190" s="1"/>
  <c r="E9" i="183"/>
  <c r="B6" i="191"/>
  <c r="D6" i="191" s="1"/>
  <c r="E10" i="183"/>
  <c r="B6" i="192"/>
  <c r="D6" i="192" s="1"/>
  <c r="E11" i="183"/>
  <c r="B6" i="193"/>
  <c r="D6" i="193" s="1"/>
  <c r="E12" i="183"/>
  <c r="B6" i="194"/>
  <c r="D6" i="194" s="1"/>
  <c r="E13" i="183"/>
  <c r="B6" i="195"/>
  <c r="D6" i="195" s="1"/>
  <c r="E14" i="183"/>
  <c r="B6" i="196"/>
  <c r="D6" i="196" s="1"/>
  <c r="E15" i="183"/>
  <c r="B6" i="197"/>
  <c r="D6" i="197" s="1"/>
  <c r="E16" i="183"/>
  <c r="B6" i="198"/>
  <c r="D6" i="198" s="1"/>
  <c r="E17" i="183"/>
  <c r="B6" i="199"/>
  <c r="D6" i="199" s="1"/>
  <c r="E18" i="183"/>
  <c r="B6" i="200"/>
  <c r="D6" i="200" s="1"/>
  <c r="E19" i="183"/>
  <c r="B6" i="201"/>
  <c r="D6" i="201" s="1"/>
  <c r="E20" i="183"/>
  <c r="B6" i="202"/>
  <c r="D6" i="202" s="1"/>
  <c r="E21" i="183"/>
  <c r="B6" i="203"/>
  <c r="D6" i="203" s="1"/>
  <c r="E22" i="183"/>
  <c r="B6" i="204"/>
  <c r="D6" i="204" s="1"/>
  <c r="E23" i="183"/>
  <c r="B6" i="205"/>
  <c r="D6" i="205" s="1"/>
  <c r="E24" i="183"/>
  <c r="B6" i="215"/>
  <c r="D4" i="214"/>
  <c r="E25" i="183"/>
  <c r="B6" i="214"/>
  <c r="D6" i="214" s="1"/>
  <c r="E26" i="183"/>
  <c r="B6" i="213"/>
  <c r="D6" i="213" s="1"/>
  <c r="E27" i="183"/>
  <c r="B6" i="212"/>
  <c r="D6" i="212" s="1"/>
  <c r="E28" i="183"/>
  <c r="B6" i="211"/>
  <c r="D6" i="211" s="1"/>
  <c r="E29" i="183"/>
  <c r="B6" i="210"/>
  <c r="D6" i="210" s="1"/>
  <c r="E30" i="183"/>
  <c r="B6" i="209"/>
  <c r="D6" i="209" s="1"/>
  <c r="E31" i="183"/>
  <c r="B6" i="208"/>
  <c r="D6" i="208" s="1"/>
  <c r="E32" i="183"/>
  <c r="B6" i="207"/>
  <c r="D6" i="207" s="1"/>
  <c r="E33" i="183"/>
  <c r="B6" i="206"/>
  <c r="D6" i="206" s="1"/>
  <c r="E34" i="183"/>
  <c r="B6" i="216"/>
  <c r="D6" i="216" s="1"/>
  <c r="E35" i="183"/>
  <c r="B6" i="217"/>
  <c r="D6" i="217" s="1"/>
  <c r="E36" i="183"/>
  <c r="B6" i="218"/>
  <c r="D6" i="218" s="1"/>
  <c r="E37" i="183"/>
  <c r="B6" i="219"/>
  <c r="D6" i="219" s="1"/>
  <c r="E38" i="183"/>
  <c r="B6" i="238"/>
  <c r="D6" i="238" s="1"/>
  <c r="E39" i="183"/>
  <c r="B6" i="220"/>
  <c r="D6" i="220" s="1"/>
  <c r="E40" i="183"/>
  <c r="B6" i="221"/>
  <c r="D6" i="221" s="1"/>
  <c r="E41" i="183"/>
  <c r="B6" i="231"/>
  <c r="D6" i="231" s="1"/>
  <c r="E42" i="183"/>
  <c r="B6" i="222"/>
  <c r="D6" i="222" s="1"/>
  <c r="E43" i="183"/>
  <c r="B6" i="230"/>
  <c r="D6" i="230" s="1"/>
  <c r="E44" i="183"/>
  <c r="B6" i="229"/>
  <c r="D6" i="229" s="1"/>
  <c r="C45" i="183"/>
  <c r="B4" i="228"/>
  <c r="D4" i="228" s="1"/>
  <c r="E45" i="183"/>
  <c r="B6" i="228"/>
  <c r="D6" i="228" s="1"/>
  <c r="C46" i="183"/>
  <c r="B4" i="227"/>
  <c r="D4" i="227" s="1"/>
  <c r="E46" i="183"/>
  <c r="B6" i="227"/>
  <c r="D6" i="227" s="1"/>
  <c r="C47" i="183"/>
  <c r="B4" i="226"/>
  <c r="D4" i="226" s="1"/>
  <c r="E47" i="183"/>
  <c r="B6" i="226"/>
  <c r="D6" i="226" s="1"/>
  <c r="C48" i="183"/>
  <c r="B4" i="225"/>
  <c r="D4" i="225" s="1"/>
  <c r="E48" i="183"/>
  <c r="B6" i="225"/>
  <c r="D6" i="225" s="1"/>
  <c r="C49" i="183"/>
  <c r="B4" i="224"/>
  <c r="D4" i="224" s="1"/>
  <c r="E49" i="183"/>
  <c r="B6" i="224"/>
  <c r="D6" i="224" s="1"/>
  <c r="C50" i="183"/>
  <c r="B4" i="223"/>
  <c r="D4" i="223" s="1"/>
  <c r="E50" i="183"/>
  <c r="B6" i="223"/>
  <c r="D6" i="223" s="1"/>
  <c r="C51" i="183"/>
  <c r="B4" i="232"/>
  <c r="D4" i="232" s="1"/>
  <c r="E51" i="183"/>
  <c r="B6" i="232"/>
  <c r="D6" i="232" s="1"/>
  <c r="C52" i="183"/>
  <c r="B4" i="237"/>
  <c r="D4" i="237" s="1"/>
  <c r="E52" i="183"/>
  <c r="B6" i="237"/>
  <c r="D6" i="237" s="1"/>
  <c r="C53" i="183"/>
  <c r="B4" i="236"/>
  <c r="D4" i="236" s="1"/>
  <c r="E53" i="183"/>
  <c r="B6" i="236"/>
  <c r="D6" i="236" s="1"/>
  <c r="C54" i="183"/>
  <c r="B4" i="235"/>
  <c r="D4" i="235" s="1"/>
  <c r="E54" i="183"/>
  <c r="B6" i="235"/>
  <c r="D6" i="235" s="1"/>
  <c r="C55" i="183"/>
  <c r="B4" i="234"/>
  <c r="D4" i="234" s="1"/>
  <c r="E55" i="183"/>
  <c r="B6" i="234"/>
  <c r="D6" i="234" s="1"/>
  <c r="C56" i="183"/>
  <c r="B4" i="233"/>
  <c r="D4" i="233" s="1"/>
  <c r="E56" i="183"/>
  <c r="B6" i="233"/>
  <c r="D6" i="233" s="1"/>
  <c r="F8" i="169"/>
  <c r="G8" i="185"/>
  <c r="F8" i="185" s="1"/>
  <c r="F10" i="169"/>
  <c r="G10" i="185"/>
  <c r="F10" i="185" s="1"/>
  <c r="F12" i="169"/>
  <c r="G12" i="185"/>
  <c r="F12" i="185" s="1"/>
  <c r="F14" i="169"/>
  <c r="G14" i="185"/>
  <c r="F14" i="185" s="1"/>
  <c r="F56" i="185"/>
  <c r="D7" i="183"/>
  <c r="B5" i="189"/>
  <c r="D5" i="189" s="1"/>
  <c r="F7" i="183"/>
  <c r="B7" i="189"/>
  <c r="D7" i="189" s="1"/>
  <c r="D8" i="183"/>
  <c r="B5" i="190"/>
  <c r="D5" i="190" s="1"/>
  <c r="F8" i="183"/>
  <c r="B7" i="190"/>
  <c r="D7" i="190" s="1"/>
  <c r="D9" i="183"/>
  <c r="B5" i="191"/>
  <c r="D5" i="191" s="1"/>
  <c r="F9" i="183"/>
  <c r="B7" i="191"/>
  <c r="D7" i="191" s="1"/>
  <c r="D10" i="183"/>
  <c r="B5" i="192"/>
  <c r="D5" i="192" s="1"/>
  <c r="F10" i="183"/>
  <c r="B7" i="192"/>
  <c r="D7" i="192" s="1"/>
  <c r="D11" i="183"/>
  <c r="B5" i="193"/>
  <c r="D5" i="193" s="1"/>
  <c r="F11" i="183"/>
  <c r="B7" i="193"/>
  <c r="D7" i="193" s="1"/>
  <c r="D12" i="183"/>
  <c r="B5" i="194"/>
  <c r="D5" i="194" s="1"/>
  <c r="F12" i="183"/>
  <c r="B7" i="194"/>
  <c r="D7" i="194" s="1"/>
  <c r="D13" i="183"/>
  <c r="B5" i="195"/>
  <c r="D5" i="195" s="1"/>
  <c r="F13" i="183"/>
  <c r="B7" i="195"/>
  <c r="D7" i="195" s="1"/>
  <c r="D14" i="183"/>
  <c r="B5" i="196"/>
  <c r="D5" i="196" s="1"/>
  <c r="F14" i="183"/>
  <c r="B7" i="196"/>
  <c r="D7" i="196" s="1"/>
  <c r="D15" i="183"/>
  <c r="B5" i="197"/>
  <c r="D5" i="197" s="1"/>
  <c r="F15" i="183"/>
  <c r="B7" i="197"/>
  <c r="D7" i="197" s="1"/>
  <c r="D16" i="183"/>
  <c r="B5" i="198"/>
  <c r="D5" i="198" s="1"/>
  <c r="F16" i="183"/>
  <c r="B7" i="198"/>
  <c r="D7" i="198" s="1"/>
  <c r="D17" i="183"/>
  <c r="B5" i="199"/>
  <c r="D5" i="199" s="1"/>
  <c r="F17" i="183"/>
  <c r="B7" i="199"/>
  <c r="D7" i="199" s="1"/>
  <c r="D18" i="183"/>
  <c r="B5" i="200"/>
  <c r="D5" i="200" s="1"/>
  <c r="F18" i="183"/>
  <c r="B7" i="200"/>
  <c r="D7" i="200" s="1"/>
  <c r="D19" i="183"/>
  <c r="B5" i="201"/>
  <c r="D5" i="201" s="1"/>
  <c r="F19" i="183"/>
  <c r="B7" i="201"/>
  <c r="D7" i="201" s="1"/>
  <c r="D20" i="183"/>
  <c r="B5" i="202"/>
  <c r="D5" i="202" s="1"/>
  <c r="F20" i="183"/>
  <c r="B7" i="202"/>
  <c r="D7" i="202" s="1"/>
  <c r="D21" i="183"/>
  <c r="B5" i="203"/>
  <c r="D5" i="203" s="1"/>
  <c r="F21" i="183"/>
  <c r="B7" i="203"/>
  <c r="D7" i="203" s="1"/>
  <c r="D22" i="183"/>
  <c r="B5" i="204"/>
  <c r="D5" i="204" s="1"/>
  <c r="F22" i="183"/>
  <c r="B7" i="204"/>
  <c r="D7" i="204" s="1"/>
  <c r="D23" i="183"/>
  <c r="B5" i="205"/>
  <c r="D5" i="205" s="1"/>
  <c r="F23" i="183"/>
  <c r="B7" i="205"/>
  <c r="D7" i="205" s="1"/>
  <c r="D24" i="183"/>
  <c r="B5" i="215"/>
  <c r="D5" i="215" s="1"/>
  <c r="F24" i="183"/>
  <c r="B7" i="215"/>
  <c r="D7" i="215" s="1"/>
  <c r="D25" i="183"/>
  <c r="B5" i="214"/>
  <c r="D5" i="214" s="1"/>
  <c r="F25" i="183"/>
  <c r="B7" i="214"/>
  <c r="D7" i="214" s="1"/>
  <c r="D26" i="183"/>
  <c r="B5" i="213"/>
  <c r="D5" i="213" s="1"/>
  <c r="F26" i="183"/>
  <c r="B7" i="213"/>
  <c r="D7" i="213" s="1"/>
  <c r="D27" i="183"/>
  <c r="B5" i="212"/>
  <c r="D5" i="212" s="1"/>
  <c r="F27" i="183"/>
  <c r="B7" i="212"/>
  <c r="D7" i="212" s="1"/>
  <c r="D28" i="183"/>
  <c r="B5" i="211"/>
  <c r="D5" i="211" s="1"/>
  <c r="F28" i="183"/>
  <c r="B7" i="211"/>
  <c r="D7" i="211" s="1"/>
  <c r="D29" i="183"/>
  <c r="B5" i="210"/>
  <c r="D5" i="210" s="1"/>
  <c r="F29" i="183"/>
  <c r="B7" i="210"/>
  <c r="D7" i="210" s="1"/>
  <c r="D30" i="183"/>
  <c r="B5" i="209"/>
  <c r="D5" i="209" s="1"/>
  <c r="F30" i="183"/>
  <c r="B7" i="209"/>
  <c r="D7" i="209" s="1"/>
  <c r="D31" i="183"/>
  <c r="B5" i="208"/>
  <c r="D5" i="208" s="1"/>
  <c r="F31" i="183"/>
  <c r="B7" i="208"/>
  <c r="D7" i="208" s="1"/>
  <c r="D32" i="183"/>
  <c r="B5" i="207"/>
  <c r="D5" i="207" s="1"/>
  <c r="F32" i="183"/>
  <c r="B7" i="207"/>
  <c r="D7" i="207" s="1"/>
  <c r="D33" i="183"/>
  <c r="B5" i="206"/>
  <c r="D5" i="206" s="1"/>
  <c r="F33" i="183"/>
  <c r="B7" i="206"/>
  <c r="D7" i="206" s="1"/>
  <c r="D34" i="183"/>
  <c r="B5" i="216"/>
  <c r="D5" i="216" s="1"/>
  <c r="F34" i="183"/>
  <c r="B7" i="216"/>
  <c r="D7" i="216" s="1"/>
  <c r="D35" i="183"/>
  <c r="B5" i="217"/>
  <c r="D5" i="217" s="1"/>
  <c r="F35" i="183"/>
  <c r="B7" i="217"/>
  <c r="D7" i="217" s="1"/>
  <c r="D36" i="183"/>
  <c r="B5" i="218"/>
  <c r="D5" i="218" s="1"/>
  <c r="F36" i="183"/>
  <c r="B7" i="218"/>
  <c r="D7" i="218" s="1"/>
  <c r="D37" i="183"/>
  <c r="B5" i="219"/>
  <c r="D5" i="219" s="1"/>
  <c r="F37" i="183"/>
  <c r="B7" i="219"/>
  <c r="D7" i="219" s="1"/>
  <c r="D38" i="183"/>
  <c r="B5" i="238"/>
  <c r="D5" i="238" s="1"/>
  <c r="F38" i="183"/>
  <c r="B7" i="238"/>
  <c r="D7" i="238" s="1"/>
  <c r="D39" i="183"/>
  <c r="B5" i="220"/>
  <c r="D5" i="220" s="1"/>
  <c r="F39" i="183"/>
  <c r="B7" i="220"/>
  <c r="D7" i="220" s="1"/>
  <c r="D40" i="183"/>
  <c r="B5" i="221"/>
  <c r="D5" i="221" s="1"/>
  <c r="F40" i="183"/>
  <c r="B7" i="221"/>
  <c r="D7" i="221" s="1"/>
  <c r="D41" i="183"/>
  <c r="B5" i="231"/>
  <c r="D5" i="231" s="1"/>
  <c r="F41" i="183"/>
  <c r="B7" i="231"/>
  <c r="D7" i="231" s="1"/>
  <c r="D42" i="183"/>
  <c r="B5" i="222"/>
  <c r="D5" i="222" s="1"/>
  <c r="F42" i="183"/>
  <c r="B7" i="222"/>
  <c r="D7" i="222" s="1"/>
  <c r="D43" i="183"/>
  <c r="B5" i="230"/>
  <c r="D5" i="230" s="1"/>
  <c r="F43" i="183"/>
  <c r="B7" i="230"/>
  <c r="D7" i="230" s="1"/>
  <c r="D44" i="183"/>
  <c r="B5" i="229"/>
  <c r="D5" i="229" s="1"/>
  <c r="F44" i="183"/>
  <c r="B7" i="229"/>
  <c r="D7" i="229" s="1"/>
  <c r="D45" i="183"/>
  <c r="B5" i="228"/>
  <c r="D5" i="228" s="1"/>
  <c r="F45" i="183"/>
  <c r="B7" i="228"/>
  <c r="D7" i="228" s="1"/>
  <c r="D46" i="183"/>
  <c r="B5" i="227"/>
  <c r="D5" i="227" s="1"/>
  <c r="F46" i="183"/>
  <c r="B7" i="227"/>
  <c r="D7" i="227" s="1"/>
  <c r="D47" i="183"/>
  <c r="B5" i="226"/>
  <c r="D5" i="226" s="1"/>
  <c r="F47" i="183"/>
  <c r="B7" i="226"/>
  <c r="D7" i="226" s="1"/>
  <c r="D48" i="183"/>
  <c r="B5" i="225"/>
  <c r="D5" i="225" s="1"/>
  <c r="F48" i="183"/>
  <c r="B7" i="225"/>
  <c r="D7" i="225" s="1"/>
  <c r="D49" i="183"/>
  <c r="B5" i="224"/>
  <c r="D5" i="224" s="1"/>
  <c r="F49" i="183"/>
  <c r="B7" i="224"/>
  <c r="D7" i="224" s="1"/>
  <c r="D50" i="183"/>
  <c r="B5" i="223"/>
  <c r="D5" i="223" s="1"/>
  <c r="F50" i="183"/>
  <c r="B7" i="223"/>
  <c r="D7" i="223" s="1"/>
  <c r="D51" i="183"/>
  <c r="B5" i="232"/>
  <c r="D5" i="232" s="1"/>
  <c r="F51" i="183"/>
  <c r="B7" i="232"/>
  <c r="D7" i="232" s="1"/>
  <c r="D52" i="183"/>
  <c r="B5" i="237"/>
  <c r="D5" i="237" s="1"/>
  <c r="F52" i="183"/>
  <c r="B7" i="237"/>
  <c r="D7" i="237" s="1"/>
  <c r="D53" i="183"/>
  <c r="B5" i="236"/>
  <c r="D5" i="236" s="1"/>
  <c r="F53" i="183"/>
  <c r="B7" i="236"/>
  <c r="D7" i="236" s="1"/>
  <c r="D54" i="183"/>
  <c r="B5" i="235"/>
  <c r="D5" i="235" s="1"/>
  <c r="F54" i="183"/>
  <c r="B7" i="235"/>
  <c r="D7" i="235" s="1"/>
  <c r="D55" i="183"/>
  <c r="B5" i="234"/>
  <c r="D5" i="234" s="1"/>
  <c r="F55" i="183"/>
  <c r="B7" i="234"/>
  <c r="D7" i="234" s="1"/>
  <c r="D56" i="183"/>
  <c r="B5" i="233"/>
  <c r="D5" i="233" s="1"/>
  <c r="F56" i="183"/>
  <c r="B7" i="233"/>
  <c r="D7" i="233" s="1"/>
  <c r="F7" i="169"/>
  <c r="G7" i="185"/>
  <c r="F7" i="185" s="1"/>
  <c r="F9" i="169"/>
  <c r="G9" i="185"/>
  <c r="F9" i="185" s="1"/>
  <c r="F11" i="169"/>
  <c r="G11" i="185"/>
  <c r="F11" i="185" s="1"/>
  <c r="F13" i="169"/>
  <c r="G13" i="185"/>
  <c r="F13" i="185" s="1"/>
  <c r="F15" i="169"/>
  <c r="G15" i="185"/>
  <c r="F15" i="185" s="1"/>
  <c r="F17" i="169"/>
  <c r="G17" i="185"/>
  <c r="F17" i="185" s="1"/>
  <c r="F19" i="169"/>
  <c r="G19" i="185"/>
  <c r="F19" i="185" s="1"/>
  <c r="F21" i="169"/>
  <c r="G21" i="185"/>
  <c r="F21" i="185" s="1"/>
  <c r="F23" i="169"/>
  <c r="G23" i="185"/>
  <c r="F23" i="185" s="1"/>
  <c r="F25" i="169"/>
  <c r="G25" i="185"/>
  <c r="F25" i="185" s="1"/>
  <c r="F27" i="169"/>
  <c r="G27" i="185"/>
  <c r="F27" i="185" s="1"/>
  <c r="F29" i="169"/>
  <c r="G29" i="185"/>
  <c r="F29" i="185" s="1"/>
  <c r="F31" i="169"/>
  <c r="G31" i="185"/>
  <c r="F31" i="185" s="1"/>
  <c r="F33" i="169"/>
  <c r="G33" i="185"/>
  <c r="F33" i="185" s="1"/>
  <c r="F35" i="169"/>
  <c r="G35" i="185"/>
  <c r="F35" i="185" s="1"/>
  <c r="F37" i="169"/>
  <c r="G37" i="185"/>
  <c r="F37" i="185" s="1"/>
  <c r="F39" i="169"/>
  <c r="G39" i="185"/>
  <c r="F39" i="185" s="1"/>
  <c r="F41" i="169"/>
  <c r="G41" i="185"/>
  <c r="F41" i="185" s="1"/>
  <c r="F43" i="169"/>
  <c r="G43" i="185"/>
  <c r="F43" i="185" s="1"/>
  <c r="F45" i="169"/>
  <c r="G45" i="185"/>
  <c r="F45" i="185" s="1"/>
  <c r="F47" i="169"/>
  <c r="G47" i="185"/>
  <c r="F47" i="185" s="1"/>
  <c r="F49" i="169"/>
  <c r="G49" i="185"/>
  <c r="F49" i="185" s="1"/>
  <c r="F51" i="169"/>
  <c r="G51" i="185"/>
  <c r="F51" i="185" s="1"/>
  <c r="F53" i="169"/>
  <c r="G53" i="185"/>
  <c r="F53" i="185" s="1"/>
  <c r="F55" i="169"/>
  <c r="G55" i="185"/>
  <c r="F55" i="185" s="1"/>
  <c r="B14" i="185"/>
  <c r="B28" i="174"/>
  <c r="D8" i="179"/>
  <c r="G8" i="179" s="1"/>
  <c r="D10" i="179"/>
  <c r="G10" i="179" s="1"/>
  <c r="D12" i="179"/>
  <c r="G12" i="179" s="1"/>
  <c r="D14" i="179"/>
  <c r="G14" i="179" s="1"/>
  <c r="D16" i="179"/>
  <c r="G16" i="179" s="1"/>
  <c r="D18" i="179"/>
  <c r="G18" i="179" s="1"/>
  <c r="D20" i="179"/>
  <c r="G20" i="179" s="1"/>
  <c r="D22" i="179"/>
  <c r="G22" i="179" s="1"/>
  <c r="D24" i="179"/>
  <c r="G24" i="179" s="1"/>
  <c r="D26" i="179"/>
  <c r="G26" i="179" s="1"/>
  <c r="D28" i="179"/>
  <c r="G28" i="179" s="1"/>
  <c r="D30" i="179"/>
  <c r="G30" i="179" s="1"/>
  <c r="D32" i="179"/>
  <c r="G32" i="179" s="1"/>
  <c r="D34" i="179"/>
  <c r="G34" i="179" s="1"/>
  <c r="D36" i="179"/>
  <c r="G36" i="179" s="1"/>
  <c r="D38" i="179"/>
  <c r="G38" i="179" s="1"/>
  <c r="D40" i="179"/>
  <c r="G40" i="179" s="1"/>
  <c r="D42" i="179"/>
  <c r="G42" i="179" s="1"/>
  <c r="D44" i="179"/>
  <c r="G44" i="179" s="1"/>
  <c r="D46" i="179"/>
  <c r="G46" i="179" s="1"/>
  <c r="D48" i="179"/>
  <c r="G48" i="179" s="1"/>
  <c r="D50" i="179"/>
  <c r="G50" i="179" s="1"/>
  <c r="D52" i="179"/>
  <c r="G52" i="179" s="1"/>
  <c r="D54" i="179"/>
  <c r="G54" i="179" s="1"/>
  <c r="D56" i="179"/>
  <c r="G56" i="179" s="1"/>
  <c r="B27" i="174"/>
  <c r="B9" i="188"/>
  <c r="D9" i="188" s="1"/>
  <c r="B6" i="173"/>
  <c r="C6" i="184"/>
  <c r="B11" i="188"/>
  <c r="D11" i="188" s="1"/>
  <c r="E6" i="184"/>
  <c r="B13" i="188"/>
  <c r="D13" i="188" s="1"/>
  <c r="G6" i="184"/>
  <c r="B15" i="188"/>
  <c r="D15" i="188" s="1"/>
  <c r="I6" i="184"/>
  <c r="B17" i="188"/>
  <c r="D17" i="188" s="1"/>
  <c r="K6" i="184"/>
  <c r="B19" i="188"/>
  <c r="D19" i="188" s="1"/>
  <c r="M6" i="184"/>
  <c r="B21" i="188"/>
  <c r="D21" i="188" s="1"/>
  <c r="O6" i="184"/>
  <c r="D7" i="184"/>
  <c r="B10" i="189"/>
  <c r="D10" i="189" s="1"/>
  <c r="F7" i="184"/>
  <c r="B12" i="189"/>
  <c r="D12" i="189" s="1"/>
  <c r="H7" i="184"/>
  <c r="B14" i="189"/>
  <c r="D14" i="189" s="1"/>
  <c r="J7" i="184"/>
  <c r="B16" i="189"/>
  <c r="D16" i="189" s="1"/>
  <c r="L7" i="184"/>
  <c r="B18" i="189"/>
  <c r="D18" i="189" s="1"/>
  <c r="N7" i="184"/>
  <c r="B20" i="189"/>
  <c r="D20" i="189" s="1"/>
  <c r="C8" i="184"/>
  <c r="B9" i="190"/>
  <c r="D9" i="190" s="1"/>
  <c r="B8" i="173"/>
  <c r="E8" i="184"/>
  <c r="B11" i="190"/>
  <c r="D11" i="190" s="1"/>
  <c r="G8" i="184"/>
  <c r="B13" i="190"/>
  <c r="D13" i="190" s="1"/>
  <c r="I8" i="184"/>
  <c r="B15" i="190"/>
  <c r="D15" i="190" s="1"/>
  <c r="K8" i="184"/>
  <c r="B17" i="190"/>
  <c r="D17" i="190" s="1"/>
  <c r="M8" i="184"/>
  <c r="B19" i="190"/>
  <c r="D19" i="190" s="1"/>
  <c r="B21" i="190"/>
  <c r="D21" i="190" s="1"/>
  <c r="O8" i="184"/>
  <c r="D9" i="184"/>
  <c r="B10" i="191"/>
  <c r="D10" i="191" s="1"/>
  <c r="F9" i="184"/>
  <c r="B12" i="191"/>
  <c r="D12" i="191" s="1"/>
  <c r="H9" i="184"/>
  <c r="B14" i="191"/>
  <c r="D14" i="191" s="1"/>
  <c r="J9" i="184"/>
  <c r="B16" i="191"/>
  <c r="D16" i="191" s="1"/>
  <c r="L9" i="184"/>
  <c r="B18" i="191"/>
  <c r="D18" i="191" s="1"/>
  <c r="N9" i="184"/>
  <c r="B20" i="191"/>
  <c r="D20" i="191" s="1"/>
  <c r="C10" i="184"/>
  <c r="B9" i="192"/>
  <c r="D9" i="192" s="1"/>
  <c r="B10" i="173"/>
  <c r="E10" i="184"/>
  <c r="B11" i="192"/>
  <c r="D11" i="192" s="1"/>
  <c r="G10" i="184"/>
  <c r="B13" i="192"/>
  <c r="D13" i="192" s="1"/>
  <c r="I10" i="184"/>
  <c r="B15" i="192"/>
  <c r="D15" i="192" s="1"/>
  <c r="K10" i="184"/>
  <c r="B17" i="192"/>
  <c r="D17" i="192" s="1"/>
  <c r="M10" i="184"/>
  <c r="B19" i="192"/>
  <c r="D19" i="192" s="1"/>
  <c r="B21" i="192"/>
  <c r="D21" i="192" s="1"/>
  <c r="O10" i="184"/>
  <c r="D11" i="184"/>
  <c r="B10" i="193"/>
  <c r="D10" i="193" s="1"/>
  <c r="F11" i="184"/>
  <c r="B12" i="193"/>
  <c r="D12" i="193" s="1"/>
  <c r="H11" i="184"/>
  <c r="B14" i="193"/>
  <c r="D14" i="193" s="1"/>
  <c r="J11" i="184"/>
  <c r="B16" i="193"/>
  <c r="D16" i="193" s="1"/>
  <c r="L11" i="184"/>
  <c r="B18" i="193"/>
  <c r="D18" i="193" s="1"/>
  <c r="N11" i="184"/>
  <c r="B20" i="193"/>
  <c r="D20" i="193" s="1"/>
  <c r="C12" i="184"/>
  <c r="B9" i="194"/>
  <c r="D9" i="194" s="1"/>
  <c r="B12" i="173"/>
  <c r="E12" i="184"/>
  <c r="B11" i="194"/>
  <c r="D11" i="194" s="1"/>
  <c r="G12" i="184"/>
  <c r="B13" i="194"/>
  <c r="D13" i="194" s="1"/>
  <c r="I12" i="184"/>
  <c r="B15" i="194"/>
  <c r="D15" i="194" s="1"/>
  <c r="K12" i="184"/>
  <c r="B17" i="194"/>
  <c r="D17" i="194" s="1"/>
  <c r="M12" i="184"/>
  <c r="B19" i="194"/>
  <c r="D19" i="194" s="1"/>
  <c r="B21" i="194"/>
  <c r="D21" i="194" s="1"/>
  <c r="O12" i="184"/>
  <c r="D13" i="184"/>
  <c r="B10" i="195"/>
  <c r="D10" i="195" s="1"/>
  <c r="F13" i="184"/>
  <c r="B12" i="195"/>
  <c r="D12" i="195" s="1"/>
  <c r="H13" i="184"/>
  <c r="B14" i="195"/>
  <c r="D14" i="195" s="1"/>
  <c r="J13" i="184"/>
  <c r="B16" i="195"/>
  <c r="D16" i="195" s="1"/>
  <c r="L13" i="184"/>
  <c r="B18" i="195"/>
  <c r="D18" i="195" s="1"/>
  <c r="N13" i="184"/>
  <c r="B20" i="195"/>
  <c r="D20" i="195" s="1"/>
  <c r="C14" i="184"/>
  <c r="B9" i="196"/>
  <c r="D9" i="196" s="1"/>
  <c r="B14" i="173"/>
  <c r="E14" i="184"/>
  <c r="B11" i="196"/>
  <c r="D11" i="196" s="1"/>
  <c r="G14" i="184"/>
  <c r="B13" i="196"/>
  <c r="D13" i="196" s="1"/>
  <c r="I14" i="184"/>
  <c r="B15" i="196"/>
  <c r="D15" i="196" s="1"/>
  <c r="K14" i="184"/>
  <c r="B17" i="196"/>
  <c r="D17" i="196" s="1"/>
  <c r="M14" i="184"/>
  <c r="B19" i="196"/>
  <c r="D19" i="196" s="1"/>
  <c r="B21" i="196"/>
  <c r="D21" i="196" s="1"/>
  <c r="O14" i="184"/>
  <c r="D15" i="184"/>
  <c r="B10" i="197"/>
  <c r="D10" i="197" s="1"/>
  <c r="F15" i="184"/>
  <c r="B12" i="197"/>
  <c r="D12" i="197" s="1"/>
  <c r="H15" i="184"/>
  <c r="B14" i="197"/>
  <c r="D14" i="197" s="1"/>
  <c r="J15" i="184"/>
  <c r="B16" i="197"/>
  <c r="D16" i="197" s="1"/>
  <c r="L15" i="184"/>
  <c r="B18" i="197"/>
  <c r="D18" i="197" s="1"/>
  <c r="N15" i="184"/>
  <c r="B20" i="197"/>
  <c r="D20" i="197" s="1"/>
  <c r="C16" i="184"/>
  <c r="B9" i="198"/>
  <c r="D9" i="198" s="1"/>
  <c r="B16" i="173"/>
  <c r="E16" i="184"/>
  <c r="B11" i="198"/>
  <c r="D11" i="198" s="1"/>
  <c r="G16" i="184"/>
  <c r="B13" i="198"/>
  <c r="D13" i="198" s="1"/>
  <c r="I16" i="184"/>
  <c r="B15" i="198"/>
  <c r="D15" i="198" s="1"/>
  <c r="K16" i="184"/>
  <c r="B17" i="198"/>
  <c r="D17" i="198" s="1"/>
  <c r="M16" i="184"/>
  <c r="B19" i="198"/>
  <c r="D19" i="198" s="1"/>
  <c r="B21" i="198"/>
  <c r="D21" i="198" s="1"/>
  <c r="O16" i="184"/>
  <c r="D17" i="184"/>
  <c r="B10" i="199"/>
  <c r="D10" i="199" s="1"/>
  <c r="F17" i="184"/>
  <c r="B12" i="199"/>
  <c r="D12" i="199" s="1"/>
  <c r="H17" i="184"/>
  <c r="B14" i="199"/>
  <c r="D14" i="199" s="1"/>
  <c r="J17" i="184"/>
  <c r="B16" i="199"/>
  <c r="D16" i="199" s="1"/>
  <c r="B10" i="188"/>
  <c r="D10" i="188" s="1"/>
  <c r="D6" i="184"/>
  <c r="B12" i="188"/>
  <c r="D12" i="188" s="1"/>
  <c r="F6" i="184"/>
  <c r="B14" i="188"/>
  <c r="D14" i="188" s="1"/>
  <c r="H6" i="184"/>
  <c r="B16" i="188"/>
  <c r="D16" i="188" s="1"/>
  <c r="J6" i="184"/>
  <c r="B18" i="188"/>
  <c r="D18" i="188" s="1"/>
  <c r="L6" i="184"/>
  <c r="B20" i="188"/>
  <c r="D20" i="188" s="1"/>
  <c r="N6" i="184"/>
  <c r="C7" i="184"/>
  <c r="B9" i="189"/>
  <c r="D9" i="189" s="1"/>
  <c r="B7" i="173"/>
  <c r="E7" i="184"/>
  <c r="B11" i="189"/>
  <c r="D11" i="189" s="1"/>
  <c r="G7" i="184"/>
  <c r="B13" i="189"/>
  <c r="D13" i="189" s="1"/>
  <c r="I7" i="184"/>
  <c r="B15" i="189"/>
  <c r="D15" i="189" s="1"/>
  <c r="K7" i="184"/>
  <c r="B17" i="189"/>
  <c r="D17" i="189" s="1"/>
  <c r="M7" i="184"/>
  <c r="B19" i="189"/>
  <c r="D19" i="189" s="1"/>
  <c r="B21" i="189"/>
  <c r="D21" i="189" s="1"/>
  <c r="O7" i="184"/>
  <c r="D8" i="184"/>
  <c r="B10" i="190"/>
  <c r="D10" i="190" s="1"/>
  <c r="F8" i="184"/>
  <c r="B12" i="190"/>
  <c r="D12" i="190" s="1"/>
  <c r="H8" i="184"/>
  <c r="B14" i="190"/>
  <c r="D14" i="190" s="1"/>
  <c r="J8" i="184"/>
  <c r="B16" i="190"/>
  <c r="D16" i="190" s="1"/>
  <c r="L8" i="184"/>
  <c r="B18" i="190"/>
  <c r="D18" i="190" s="1"/>
  <c r="N8" i="184"/>
  <c r="B20" i="190"/>
  <c r="D20" i="190" s="1"/>
  <c r="C9" i="184"/>
  <c r="B9" i="191"/>
  <c r="D9" i="191" s="1"/>
  <c r="B9" i="173"/>
  <c r="E9" i="184"/>
  <c r="B11" i="191"/>
  <c r="D11" i="191" s="1"/>
  <c r="G9" i="184"/>
  <c r="B13" i="191"/>
  <c r="D13" i="191" s="1"/>
  <c r="I9" i="184"/>
  <c r="B15" i="191"/>
  <c r="D15" i="191" s="1"/>
  <c r="K9" i="184"/>
  <c r="B17" i="191"/>
  <c r="D17" i="191" s="1"/>
  <c r="M9" i="184"/>
  <c r="B19" i="191"/>
  <c r="D19" i="191" s="1"/>
  <c r="B21" i="191"/>
  <c r="D21" i="191" s="1"/>
  <c r="O9" i="184"/>
  <c r="D10" i="184"/>
  <c r="B10" i="192"/>
  <c r="D10" i="192" s="1"/>
  <c r="F10" i="184"/>
  <c r="B12" i="192"/>
  <c r="D12" i="192" s="1"/>
  <c r="H10" i="184"/>
  <c r="B14" i="192"/>
  <c r="D14" i="192" s="1"/>
  <c r="J10" i="184"/>
  <c r="B16" i="192"/>
  <c r="D16" i="192" s="1"/>
  <c r="L10" i="184"/>
  <c r="B18" i="192"/>
  <c r="D18" i="192" s="1"/>
  <c r="N10" i="184"/>
  <c r="B20" i="192"/>
  <c r="D20" i="192" s="1"/>
  <c r="C11" i="184"/>
  <c r="B9" i="193"/>
  <c r="D9" i="193" s="1"/>
  <c r="B11" i="173"/>
  <c r="E11" i="184"/>
  <c r="B11" i="193"/>
  <c r="D11" i="193" s="1"/>
  <c r="G11" i="184"/>
  <c r="B13" i="193"/>
  <c r="D13" i="193" s="1"/>
  <c r="I11" i="184"/>
  <c r="B15" i="193"/>
  <c r="D15" i="193" s="1"/>
  <c r="K11" i="184"/>
  <c r="B17" i="193"/>
  <c r="D17" i="193" s="1"/>
  <c r="M11" i="184"/>
  <c r="B19" i="193"/>
  <c r="D19" i="193" s="1"/>
  <c r="B21" i="193"/>
  <c r="D21" i="193" s="1"/>
  <c r="O11" i="184"/>
  <c r="D12" i="184"/>
  <c r="B10" i="194"/>
  <c r="D10" i="194" s="1"/>
  <c r="F12" i="184"/>
  <c r="B12" i="194"/>
  <c r="D12" i="194" s="1"/>
  <c r="H12" i="184"/>
  <c r="B14" i="194"/>
  <c r="D14" i="194" s="1"/>
  <c r="J12" i="184"/>
  <c r="B16" i="194"/>
  <c r="D16" i="194" s="1"/>
  <c r="L12" i="184"/>
  <c r="B18" i="194"/>
  <c r="D18" i="194" s="1"/>
  <c r="N12" i="184"/>
  <c r="B20" i="194"/>
  <c r="D20" i="194" s="1"/>
  <c r="C13" i="184"/>
  <c r="B9" i="195"/>
  <c r="D9" i="195" s="1"/>
  <c r="B13" i="173"/>
  <c r="E13" i="184"/>
  <c r="B11" i="195"/>
  <c r="D11" i="195" s="1"/>
  <c r="G13" i="184"/>
  <c r="B13" i="195"/>
  <c r="D13" i="195" s="1"/>
  <c r="I13" i="184"/>
  <c r="B15" i="195"/>
  <c r="D15" i="195" s="1"/>
  <c r="K13" i="184"/>
  <c r="B17" i="195"/>
  <c r="D17" i="195" s="1"/>
  <c r="M13" i="184"/>
  <c r="B19" i="195"/>
  <c r="D19" i="195" s="1"/>
  <c r="B21" i="195"/>
  <c r="D21" i="195" s="1"/>
  <c r="O13" i="184"/>
  <c r="D14" i="184"/>
  <c r="B10" i="196"/>
  <c r="D10" i="196" s="1"/>
  <c r="F14" i="184"/>
  <c r="B12" i="196"/>
  <c r="D12" i="196" s="1"/>
  <c r="H14" i="184"/>
  <c r="B14" i="196"/>
  <c r="D14" i="196" s="1"/>
  <c r="J14" i="184"/>
  <c r="B16" i="196"/>
  <c r="D16" i="196" s="1"/>
  <c r="L14" i="184"/>
  <c r="B18" i="196"/>
  <c r="D18" i="196" s="1"/>
  <c r="N14" i="184"/>
  <c r="B20" i="196"/>
  <c r="D20" i="196" s="1"/>
  <c r="C15" i="184"/>
  <c r="B9" i="197"/>
  <c r="D9" i="197" s="1"/>
  <c r="B15" i="173"/>
  <c r="E15" i="184"/>
  <c r="B11" i="197"/>
  <c r="D11" i="197" s="1"/>
  <c r="G15" i="184"/>
  <c r="B13" i="197"/>
  <c r="D13" i="197" s="1"/>
  <c r="I15" i="184"/>
  <c r="B15" i="197"/>
  <c r="D15" i="197" s="1"/>
  <c r="K15" i="184"/>
  <c r="B17" i="197"/>
  <c r="D17" i="197" s="1"/>
  <c r="M15" i="184"/>
  <c r="B19" i="197"/>
  <c r="D19" i="197" s="1"/>
  <c r="B21" i="197"/>
  <c r="D21" i="197" s="1"/>
  <c r="O15" i="184"/>
  <c r="D16" i="184"/>
  <c r="B10" i="198"/>
  <c r="D10" i="198" s="1"/>
  <c r="F16" i="184"/>
  <c r="B12" i="198"/>
  <c r="D12" i="198" s="1"/>
  <c r="H16" i="184"/>
  <c r="B14" i="198"/>
  <c r="D14" i="198" s="1"/>
  <c r="J16" i="184"/>
  <c r="B16" i="198"/>
  <c r="D16" i="198" s="1"/>
  <c r="L16" i="184"/>
  <c r="B18" i="198"/>
  <c r="D18" i="198" s="1"/>
  <c r="N16" i="184"/>
  <c r="B20" i="198"/>
  <c r="D20" i="198" s="1"/>
  <c r="C17" i="184"/>
  <c r="B9" i="199"/>
  <c r="D9" i="199" s="1"/>
  <c r="B17" i="173"/>
  <c r="D17" i="171" s="1"/>
  <c r="E17" i="184"/>
  <c r="B11" i="199"/>
  <c r="D11" i="199" s="1"/>
  <c r="G17" i="184"/>
  <c r="B13" i="199"/>
  <c r="D13" i="199" s="1"/>
  <c r="I17" i="184"/>
  <c r="B15" i="199"/>
  <c r="D15" i="199" s="1"/>
  <c r="K17" i="184"/>
  <c r="B17" i="199"/>
  <c r="D17" i="199" s="1"/>
  <c r="M17" i="184"/>
  <c r="B19" i="199"/>
  <c r="B21" i="199"/>
  <c r="D21" i="199" s="1"/>
  <c r="O17" i="184"/>
  <c r="D18" i="184"/>
  <c r="B10" i="200"/>
  <c r="D10" i="200" s="1"/>
  <c r="F18" i="184"/>
  <c r="B12" i="200"/>
  <c r="D12" i="200" s="1"/>
  <c r="H18" i="184"/>
  <c r="B14" i="200"/>
  <c r="D14" i="200" s="1"/>
  <c r="J18" i="184"/>
  <c r="B16" i="200"/>
  <c r="D16" i="200" s="1"/>
  <c r="L18" i="184"/>
  <c r="B18" i="200"/>
  <c r="D18" i="200" s="1"/>
  <c r="N18" i="184"/>
  <c r="B20" i="200"/>
  <c r="D20" i="200" s="1"/>
  <c r="L17" i="184"/>
  <c r="B18" i="199"/>
  <c r="D18" i="199" s="1"/>
  <c r="N17" i="184"/>
  <c r="B20" i="199"/>
  <c r="D20" i="199" s="1"/>
  <c r="C18" i="184"/>
  <c r="B9" i="200"/>
  <c r="D9" i="200" s="1"/>
  <c r="B18" i="173"/>
  <c r="E18" i="184"/>
  <c r="B11" i="200"/>
  <c r="D11" i="200" s="1"/>
  <c r="G18" i="184"/>
  <c r="B13" i="200"/>
  <c r="D13" i="200" s="1"/>
  <c r="I18" i="184"/>
  <c r="B15" i="200"/>
  <c r="D15" i="200" s="1"/>
  <c r="K18" i="184"/>
  <c r="B17" i="200"/>
  <c r="D17" i="200" s="1"/>
  <c r="M18" i="184"/>
  <c r="B19" i="200"/>
  <c r="D19" i="200" s="1"/>
  <c r="B21" i="200"/>
  <c r="D21" i="200" s="1"/>
  <c r="O18" i="184"/>
  <c r="D19" i="184"/>
  <c r="B10" i="201"/>
  <c r="D10" i="201" s="1"/>
  <c r="F19" i="184"/>
  <c r="B12" i="201"/>
  <c r="D12" i="201" s="1"/>
  <c r="H19" i="184"/>
  <c r="B14" i="201"/>
  <c r="D14" i="201" s="1"/>
  <c r="J19" i="184"/>
  <c r="B16" i="201"/>
  <c r="D16" i="201" s="1"/>
  <c r="L19" i="184"/>
  <c r="B18" i="201"/>
  <c r="D18" i="201" s="1"/>
  <c r="N19" i="184"/>
  <c r="B20" i="201"/>
  <c r="D20" i="201" s="1"/>
  <c r="C20" i="184"/>
  <c r="B9" i="202"/>
  <c r="D9" i="202" s="1"/>
  <c r="B20" i="173"/>
  <c r="E20" i="184"/>
  <c r="B11" i="202"/>
  <c r="D11" i="202" s="1"/>
  <c r="G20" i="184"/>
  <c r="B13" i="202"/>
  <c r="D13" i="202" s="1"/>
  <c r="I20" i="184"/>
  <c r="B15" i="202"/>
  <c r="D15" i="202" s="1"/>
  <c r="K20" i="184"/>
  <c r="B17" i="202"/>
  <c r="D17" i="202" s="1"/>
  <c r="M20" i="184"/>
  <c r="B19" i="202"/>
  <c r="D19" i="202" s="1"/>
  <c r="B21" i="202"/>
  <c r="D21" i="202" s="1"/>
  <c r="O20" i="184"/>
  <c r="D21" i="184"/>
  <c r="B10" i="203"/>
  <c r="D10" i="203" s="1"/>
  <c r="F21" i="184"/>
  <c r="B12" i="203"/>
  <c r="D12" i="203" s="1"/>
  <c r="H21" i="184"/>
  <c r="B14" i="203"/>
  <c r="D14" i="203" s="1"/>
  <c r="J21" i="184"/>
  <c r="B16" i="203"/>
  <c r="D16" i="203" s="1"/>
  <c r="L21" i="184"/>
  <c r="B18" i="203"/>
  <c r="D18" i="203" s="1"/>
  <c r="N21" i="184"/>
  <c r="B20" i="203"/>
  <c r="D20" i="203" s="1"/>
  <c r="C22" i="184"/>
  <c r="B9" i="204"/>
  <c r="D9" i="204" s="1"/>
  <c r="B22" i="173"/>
  <c r="E22" i="184"/>
  <c r="B11" i="204"/>
  <c r="D11" i="204" s="1"/>
  <c r="G22" i="184"/>
  <c r="B13" i="204"/>
  <c r="D13" i="204" s="1"/>
  <c r="I22" i="184"/>
  <c r="B15" i="204"/>
  <c r="D15" i="204" s="1"/>
  <c r="K22" i="184"/>
  <c r="B17" i="204"/>
  <c r="D17" i="204" s="1"/>
  <c r="M22" i="184"/>
  <c r="B19" i="204"/>
  <c r="D19" i="204" s="1"/>
  <c r="B21" i="204"/>
  <c r="D21" i="204" s="1"/>
  <c r="O22" i="184"/>
  <c r="D23" i="184"/>
  <c r="B10" i="205"/>
  <c r="D10" i="205" s="1"/>
  <c r="F23" i="184"/>
  <c r="B12" i="205"/>
  <c r="D12" i="205" s="1"/>
  <c r="H23" i="184"/>
  <c r="B14" i="205"/>
  <c r="D14" i="205" s="1"/>
  <c r="J23" i="184"/>
  <c r="B16" i="205"/>
  <c r="D16" i="205" s="1"/>
  <c r="L23" i="184"/>
  <c r="B18" i="205"/>
  <c r="D18" i="205" s="1"/>
  <c r="N23" i="184"/>
  <c r="B20" i="205"/>
  <c r="D20" i="205" s="1"/>
  <c r="C24" i="184"/>
  <c r="B9" i="215"/>
  <c r="D9" i="215" s="1"/>
  <c r="B24" i="173"/>
  <c r="E24" i="184"/>
  <c r="B11" i="215"/>
  <c r="D11" i="215" s="1"/>
  <c r="G24" i="184"/>
  <c r="B13" i="215"/>
  <c r="D13" i="215" s="1"/>
  <c r="I24" i="184"/>
  <c r="B15" i="215"/>
  <c r="D15" i="215" s="1"/>
  <c r="K24" i="184"/>
  <c r="B17" i="215"/>
  <c r="D17" i="215" s="1"/>
  <c r="M24" i="184"/>
  <c r="B19" i="215"/>
  <c r="D19" i="215" s="1"/>
  <c r="B21" i="215"/>
  <c r="D21" i="215" s="1"/>
  <c r="O24" i="184"/>
  <c r="D25" i="184"/>
  <c r="B10" i="214"/>
  <c r="D10" i="214" s="1"/>
  <c r="F25" i="184"/>
  <c r="B12" i="214"/>
  <c r="D12" i="214" s="1"/>
  <c r="H25" i="184"/>
  <c r="B14" i="214"/>
  <c r="D14" i="214" s="1"/>
  <c r="J25" i="184"/>
  <c r="B16" i="214"/>
  <c r="D16" i="214" s="1"/>
  <c r="L25" i="184"/>
  <c r="B18" i="214"/>
  <c r="D18" i="214" s="1"/>
  <c r="N25" i="184"/>
  <c r="B20" i="214"/>
  <c r="D20" i="214" s="1"/>
  <c r="C26" i="184"/>
  <c r="B9" i="213"/>
  <c r="D9" i="213" s="1"/>
  <c r="B26" i="173"/>
  <c r="E26" i="184"/>
  <c r="B11" i="213"/>
  <c r="D11" i="213" s="1"/>
  <c r="G26" i="184"/>
  <c r="B13" i="213"/>
  <c r="D13" i="213" s="1"/>
  <c r="I26" i="184"/>
  <c r="B15" i="213"/>
  <c r="D15" i="213" s="1"/>
  <c r="K26" i="184"/>
  <c r="B17" i="213"/>
  <c r="D17" i="213" s="1"/>
  <c r="M26" i="184"/>
  <c r="B19" i="213"/>
  <c r="D19" i="213" s="1"/>
  <c r="B21" i="213"/>
  <c r="D21" i="213" s="1"/>
  <c r="O26" i="184"/>
  <c r="D27" i="184"/>
  <c r="B10" i="212"/>
  <c r="D10" i="212" s="1"/>
  <c r="F27" i="184"/>
  <c r="B12" i="212"/>
  <c r="D12" i="212" s="1"/>
  <c r="H27" i="184"/>
  <c r="B14" i="212"/>
  <c r="D14" i="212" s="1"/>
  <c r="J27" i="184"/>
  <c r="B16" i="212"/>
  <c r="D16" i="212" s="1"/>
  <c r="L27" i="184"/>
  <c r="B18" i="212"/>
  <c r="D18" i="212" s="1"/>
  <c r="N27" i="184"/>
  <c r="B20" i="212"/>
  <c r="D20" i="212" s="1"/>
  <c r="C28" i="184"/>
  <c r="B9" i="211"/>
  <c r="D9" i="211" s="1"/>
  <c r="B28" i="173"/>
  <c r="E28" i="184"/>
  <c r="B11" i="211"/>
  <c r="D11" i="211" s="1"/>
  <c r="G28" i="184"/>
  <c r="B13" i="211"/>
  <c r="D13" i="211" s="1"/>
  <c r="I28" i="184"/>
  <c r="B15" i="211"/>
  <c r="D15" i="211" s="1"/>
  <c r="K28" i="184"/>
  <c r="B17" i="211"/>
  <c r="D17" i="211" s="1"/>
  <c r="M28" i="184"/>
  <c r="B19" i="211"/>
  <c r="D19" i="211" s="1"/>
  <c r="B21" i="211"/>
  <c r="D21" i="211" s="1"/>
  <c r="O28" i="184"/>
  <c r="D29" i="184"/>
  <c r="B10" i="210"/>
  <c r="D10" i="210" s="1"/>
  <c r="F29" i="184"/>
  <c r="B12" i="210"/>
  <c r="D12" i="210" s="1"/>
  <c r="H29" i="184"/>
  <c r="B14" i="210"/>
  <c r="D14" i="210" s="1"/>
  <c r="J29" i="184"/>
  <c r="B16" i="210"/>
  <c r="D16" i="210" s="1"/>
  <c r="L29" i="184"/>
  <c r="B18" i="210"/>
  <c r="D18" i="210" s="1"/>
  <c r="N29" i="184"/>
  <c r="B20" i="210"/>
  <c r="D20" i="210" s="1"/>
  <c r="C30" i="184"/>
  <c r="B9" i="209"/>
  <c r="D9" i="209" s="1"/>
  <c r="B30" i="173"/>
  <c r="D30" i="171" s="1"/>
  <c r="E30" i="184"/>
  <c r="B11" i="209"/>
  <c r="D11" i="209" s="1"/>
  <c r="G30" i="184"/>
  <c r="B13" i="209"/>
  <c r="D13" i="209" s="1"/>
  <c r="I30" i="184"/>
  <c r="B15" i="209"/>
  <c r="D15" i="209" s="1"/>
  <c r="K30" i="184"/>
  <c r="B17" i="209"/>
  <c r="D17" i="209" s="1"/>
  <c r="M30" i="184"/>
  <c r="B19" i="209"/>
  <c r="D19" i="209" s="1"/>
  <c r="B21" i="209"/>
  <c r="O30" i="184"/>
  <c r="D31" i="184"/>
  <c r="B10" i="208"/>
  <c r="D10" i="208" s="1"/>
  <c r="F31" i="184"/>
  <c r="B12" i="208"/>
  <c r="D12" i="208" s="1"/>
  <c r="H31" i="184"/>
  <c r="B14" i="208"/>
  <c r="D14" i="208" s="1"/>
  <c r="J31" i="184"/>
  <c r="B16" i="208"/>
  <c r="D16" i="208" s="1"/>
  <c r="L31" i="184"/>
  <c r="B18" i="208"/>
  <c r="D18" i="208" s="1"/>
  <c r="N31" i="184"/>
  <c r="B20" i="208"/>
  <c r="D20" i="208" s="1"/>
  <c r="C32" i="184"/>
  <c r="B9" i="207"/>
  <c r="D9" i="207" s="1"/>
  <c r="B32" i="173"/>
  <c r="D32" i="171" s="1"/>
  <c r="E32" i="184"/>
  <c r="B11" i="207"/>
  <c r="D11" i="207" s="1"/>
  <c r="G32" i="184"/>
  <c r="B13" i="207"/>
  <c r="D13" i="207" s="1"/>
  <c r="I32" i="184"/>
  <c r="B15" i="207"/>
  <c r="D15" i="207" s="1"/>
  <c r="K32" i="184"/>
  <c r="B17" i="207"/>
  <c r="D17" i="207" s="1"/>
  <c r="M32" i="184"/>
  <c r="B19" i="207"/>
  <c r="D19" i="207" s="1"/>
  <c r="B21" i="207"/>
  <c r="O32" i="184"/>
  <c r="D33" i="184"/>
  <c r="B10" i="206"/>
  <c r="D10" i="206" s="1"/>
  <c r="F33" i="184"/>
  <c r="B12" i="206"/>
  <c r="D12" i="206" s="1"/>
  <c r="H33" i="184"/>
  <c r="B14" i="206"/>
  <c r="D14" i="206" s="1"/>
  <c r="J33" i="184"/>
  <c r="B16" i="206"/>
  <c r="D16" i="206" s="1"/>
  <c r="L33" i="184"/>
  <c r="B18" i="206"/>
  <c r="D18" i="206" s="1"/>
  <c r="N33" i="184"/>
  <c r="B20" i="206"/>
  <c r="D20" i="206" s="1"/>
  <c r="C34" i="184"/>
  <c r="B9" i="216"/>
  <c r="D9" i="216" s="1"/>
  <c r="B34" i="173"/>
  <c r="D34" i="171" s="1"/>
  <c r="E34" i="184"/>
  <c r="B11" i="216"/>
  <c r="D11" i="216" s="1"/>
  <c r="G34" i="184"/>
  <c r="B13" i="216"/>
  <c r="D13" i="216" s="1"/>
  <c r="I34" i="184"/>
  <c r="B15" i="216"/>
  <c r="D15" i="216" s="1"/>
  <c r="K34" i="184"/>
  <c r="B17" i="216"/>
  <c r="D17" i="216" s="1"/>
  <c r="M34" i="184"/>
  <c r="B19" i="216"/>
  <c r="D19" i="216" s="1"/>
  <c r="B21" i="216"/>
  <c r="O34" i="184"/>
  <c r="D35" i="184"/>
  <c r="B10" i="217"/>
  <c r="D10" i="217" s="1"/>
  <c r="F35" i="184"/>
  <c r="B12" i="217"/>
  <c r="D12" i="217" s="1"/>
  <c r="H35" i="184"/>
  <c r="B14" i="217"/>
  <c r="D14" i="217" s="1"/>
  <c r="J35" i="184"/>
  <c r="B16" i="217"/>
  <c r="D16" i="217" s="1"/>
  <c r="L35" i="184"/>
  <c r="B18" i="217"/>
  <c r="D18" i="217" s="1"/>
  <c r="N35" i="184"/>
  <c r="B20" i="217"/>
  <c r="D20" i="217" s="1"/>
  <c r="C36" i="184"/>
  <c r="B9" i="218"/>
  <c r="D9" i="218" s="1"/>
  <c r="B36" i="173"/>
  <c r="D36" i="171" s="1"/>
  <c r="E36" i="184"/>
  <c r="B11" i="218"/>
  <c r="D11" i="218" s="1"/>
  <c r="G36" i="184"/>
  <c r="B13" i="218"/>
  <c r="D13" i="218" s="1"/>
  <c r="I36" i="184"/>
  <c r="B15" i="218"/>
  <c r="D15" i="218" s="1"/>
  <c r="K36" i="184"/>
  <c r="B17" i="218"/>
  <c r="D17" i="218" s="1"/>
  <c r="M36" i="184"/>
  <c r="B19" i="218"/>
  <c r="D19" i="218" s="1"/>
  <c r="B21" i="218"/>
  <c r="O36" i="184"/>
  <c r="D37" i="184"/>
  <c r="B10" i="219"/>
  <c r="D10" i="219" s="1"/>
  <c r="F37" i="184"/>
  <c r="B12" i="219"/>
  <c r="D12" i="219" s="1"/>
  <c r="H37" i="184"/>
  <c r="B14" i="219"/>
  <c r="D14" i="219" s="1"/>
  <c r="J37" i="184"/>
  <c r="B16" i="219"/>
  <c r="D16" i="219" s="1"/>
  <c r="L37" i="184"/>
  <c r="B18" i="219"/>
  <c r="D18" i="219" s="1"/>
  <c r="N37" i="184"/>
  <c r="B20" i="219"/>
  <c r="D20" i="219" s="1"/>
  <c r="C38" i="184"/>
  <c r="B9" i="238"/>
  <c r="D9" i="238" s="1"/>
  <c r="B38" i="173"/>
  <c r="D38" i="171" s="1"/>
  <c r="E38" i="184"/>
  <c r="B11" i="238"/>
  <c r="D11" i="238" s="1"/>
  <c r="G38" i="184"/>
  <c r="B13" i="238"/>
  <c r="D13" i="238" s="1"/>
  <c r="I38" i="184"/>
  <c r="B15" i="238"/>
  <c r="D15" i="238" s="1"/>
  <c r="K38" i="184"/>
  <c r="B17" i="238"/>
  <c r="D17" i="238" s="1"/>
  <c r="M38" i="184"/>
  <c r="B19" i="238"/>
  <c r="D19" i="238" s="1"/>
  <c r="B21" i="238"/>
  <c r="O38" i="184"/>
  <c r="D39" i="184"/>
  <c r="B10" i="220"/>
  <c r="D10" i="220" s="1"/>
  <c r="F39" i="184"/>
  <c r="B12" i="220"/>
  <c r="D12" i="220" s="1"/>
  <c r="H39" i="184"/>
  <c r="B14" i="220"/>
  <c r="D14" i="220" s="1"/>
  <c r="J39" i="184"/>
  <c r="B16" i="220"/>
  <c r="D16" i="220" s="1"/>
  <c r="L39" i="184"/>
  <c r="B18" i="220"/>
  <c r="D18" i="220" s="1"/>
  <c r="N39" i="184"/>
  <c r="B20" i="220"/>
  <c r="D20" i="220" s="1"/>
  <c r="C40" i="184"/>
  <c r="B9" i="221"/>
  <c r="D9" i="221" s="1"/>
  <c r="B40" i="173"/>
  <c r="D40" i="171" s="1"/>
  <c r="E40" i="184"/>
  <c r="B11" i="221"/>
  <c r="D11" i="221" s="1"/>
  <c r="G40" i="184"/>
  <c r="B13" i="221"/>
  <c r="D13" i="221" s="1"/>
  <c r="I40" i="184"/>
  <c r="B15" i="221"/>
  <c r="D15" i="221" s="1"/>
  <c r="K40" i="184"/>
  <c r="B17" i="221"/>
  <c r="D17" i="221" s="1"/>
  <c r="M40" i="184"/>
  <c r="B19" i="221"/>
  <c r="D19" i="221" s="1"/>
  <c r="B21" i="221"/>
  <c r="O40" i="184"/>
  <c r="D41" i="184"/>
  <c r="B10" i="231"/>
  <c r="D10" i="231" s="1"/>
  <c r="F41" i="184"/>
  <c r="B12" i="231"/>
  <c r="D12" i="231" s="1"/>
  <c r="H41" i="184"/>
  <c r="B14" i="231"/>
  <c r="D14" i="231" s="1"/>
  <c r="J41" i="184"/>
  <c r="B16" i="231"/>
  <c r="D16" i="231" s="1"/>
  <c r="L41" i="184"/>
  <c r="B18" i="231"/>
  <c r="D18" i="231" s="1"/>
  <c r="N41" i="184"/>
  <c r="B20" i="231"/>
  <c r="D20" i="231" s="1"/>
  <c r="C42" i="184"/>
  <c r="B9" i="222"/>
  <c r="D9" i="222" s="1"/>
  <c r="B42" i="173"/>
  <c r="D42" i="171" s="1"/>
  <c r="E42" i="184"/>
  <c r="B11" i="222"/>
  <c r="D11" i="222" s="1"/>
  <c r="G42" i="184"/>
  <c r="B13" i="222"/>
  <c r="D13" i="222" s="1"/>
  <c r="I42" i="184"/>
  <c r="B15" i="222"/>
  <c r="D15" i="222" s="1"/>
  <c r="K42" i="184"/>
  <c r="B17" i="222"/>
  <c r="D17" i="222" s="1"/>
  <c r="M42" i="184"/>
  <c r="B19" i="222"/>
  <c r="D19" i="222" s="1"/>
  <c r="B21" i="222"/>
  <c r="O42" i="184"/>
  <c r="D43" i="184"/>
  <c r="B10" i="230"/>
  <c r="D10" i="230" s="1"/>
  <c r="F43" i="184"/>
  <c r="B12" i="230"/>
  <c r="D12" i="230" s="1"/>
  <c r="H43" i="184"/>
  <c r="B14" i="230"/>
  <c r="D14" i="230" s="1"/>
  <c r="J43" i="184"/>
  <c r="B16" i="230"/>
  <c r="D16" i="230" s="1"/>
  <c r="L43" i="184"/>
  <c r="B18" i="230"/>
  <c r="D18" i="230" s="1"/>
  <c r="N43" i="184"/>
  <c r="B20" i="230"/>
  <c r="D20" i="230" s="1"/>
  <c r="C44" i="184"/>
  <c r="B9" i="229"/>
  <c r="D9" i="229" s="1"/>
  <c r="B44" i="173"/>
  <c r="D44" i="171" s="1"/>
  <c r="E44" i="184"/>
  <c r="B11" i="229"/>
  <c r="D11" i="229" s="1"/>
  <c r="G44" i="184"/>
  <c r="B13" i="229"/>
  <c r="D13" i="229" s="1"/>
  <c r="I44" i="184"/>
  <c r="B15" i="229"/>
  <c r="D15" i="229" s="1"/>
  <c r="K44" i="184"/>
  <c r="B17" i="229"/>
  <c r="D17" i="229" s="1"/>
  <c r="M44" i="184"/>
  <c r="B19" i="229"/>
  <c r="D19" i="229" s="1"/>
  <c r="B21" i="229"/>
  <c r="O44" i="184"/>
  <c r="D45" i="184"/>
  <c r="B10" i="228"/>
  <c r="D10" i="228" s="1"/>
  <c r="F45" i="184"/>
  <c r="B12" i="228"/>
  <c r="D12" i="228" s="1"/>
  <c r="H45" i="184"/>
  <c r="B14" i="228"/>
  <c r="D14" i="228" s="1"/>
  <c r="J45" i="184"/>
  <c r="B16" i="228"/>
  <c r="D16" i="228" s="1"/>
  <c r="L45" i="184"/>
  <c r="B18" i="228"/>
  <c r="D18" i="228" s="1"/>
  <c r="N45" i="184"/>
  <c r="B20" i="228"/>
  <c r="D20" i="228" s="1"/>
  <c r="C46" i="184"/>
  <c r="B9" i="227"/>
  <c r="D9" i="227" s="1"/>
  <c r="B46" i="173"/>
  <c r="D46" i="171" s="1"/>
  <c r="E46" i="184"/>
  <c r="B11" i="227"/>
  <c r="D11" i="227" s="1"/>
  <c r="G46" i="184"/>
  <c r="B13" i="227"/>
  <c r="D13" i="227" s="1"/>
  <c r="I46" i="184"/>
  <c r="B15" i="227"/>
  <c r="D15" i="227" s="1"/>
  <c r="K46" i="184"/>
  <c r="B17" i="227"/>
  <c r="D17" i="227" s="1"/>
  <c r="M46" i="184"/>
  <c r="B19" i="227"/>
  <c r="D19" i="227" s="1"/>
  <c r="B21" i="227"/>
  <c r="O46" i="184"/>
  <c r="D47" i="184"/>
  <c r="B10" i="226"/>
  <c r="D10" i="226" s="1"/>
  <c r="F47" i="184"/>
  <c r="B12" i="226"/>
  <c r="D12" i="226" s="1"/>
  <c r="H47" i="184"/>
  <c r="B14" i="226"/>
  <c r="D14" i="226" s="1"/>
  <c r="J47" i="184"/>
  <c r="B16" i="226"/>
  <c r="D16" i="226" s="1"/>
  <c r="L47" i="184"/>
  <c r="B18" i="226"/>
  <c r="D18" i="226" s="1"/>
  <c r="N47" i="184"/>
  <c r="B20" i="226"/>
  <c r="D20" i="226" s="1"/>
  <c r="C48" i="184"/>
  <c r="B9" i="225"/>
  <c r="D9" i="225" s="1"/>
  <c r="B48" i="173"/>
  <c r="D48" i="171" s="1"/>
  <c r="E48" i="184"/>
  <c r="B11" i="225"/>
  <c r="D11" i="225" s="1"/>
  <c r="G48" i="184"/>
  <c r="B13" i="225"/>
  <c r="D13" i="225" s="1"/>
  <c r="I48" i="184"/>
  <c r="B15" i="225"/>
  <c r="D15" i="225" s="1"/>
  <c r="K48" i="184"/>
  <c r="B17" i="225"/>
  <c r="D17" i="225" s="1"/>
  <c r="M48" i="184"/>
  <c r="B19" i="225"/>
  <c r="D19" i="225" s="1"/>
  <c r="B21" i="225"/>
  <c r="O48" i="184"/>
  <c r="D49" i="184"/>
  <c r="B10" i="224"/>
  <c r="D10" i="224" s="1"/>
  <c r="F49" i="184"/>
  <c r="B12" i="224"/>
  <c r="D12" i="224" s="1"/>
  <c r="H49" i="184"/>
  <c r="B14" i="224"/>
  <c r="D14" i="224" s="1"/>
  <c r="J49" i="184"/>
  <c r="B16" i="224"/>
  <c r="D16" i="224" s="1"/>
  <c r="L49" i="184"/>
  <c r="B18" i="224"/>
  <c r="D18" i="224" s="1"/>
  <c r="N49" i="184"/>
  <c r="B20" i="224"/>
  <c r="D20" i="224" s="1"/>
  <c r="C50" i="184"/>
  <c r="B9" i="223"/>
  <c r="D9" i="223" s="1"/>
  <c r="B50" i="173"/>
  <c r="D50" i="171" s="1"/>
  <c r="E50" i="184"/>
  <c r="B11" i="223"/>
  <c r="D11" i="223" s="1"/>
  <c r="G50" i="184"/>
  <c r="B13" i="223"/>
  <c r="D13" i="223" s="1"/>
  <c r="I50" i="184"/>
  <c r="B15" i="223"/>
  <c r="D15" i="223" s="1"/>
  <c r="K50" i="184"/>
  <c r="B17" i="223"/>
  <c r="D17" i="223" s="1"/>
  <c r="M50" i="184"/>
  <c r="B19" i="223"/>
  <c r="D19" i="223" s="1"/>
  <c r="B21" i="223"/>
  <c r="O50" i="184"/>
  <c r="D51" i="184"/>
  <c r="B10" i="232"/>
  <c r="D10" i="232" s="1"/>
  <c r="F51" i="184"/>
  <c r="B12" i="232"/>
  <c r="D12" i="232" s="1"/>
  <c r="H51" i="184"/>
  <c r="B14" i="232"/>
  <c r="D14" i="232" s="1"/>
  <c r="J51" i="184"/>
  <c r="B16" i="232"/>
  <c r="D16" i="232" s="1"/>
  <c r="L51" i="184"/>
  <c r="B18" i="232"/>
  <c r="D18" i="232" s="1"/>
  <c r="N51" i="184"/>
  <c r="B20" i="232"/>
  <c r="D20" i="232" s="1"/>
  <c r="C52" i="184"/>
  <c r="B9" i="237"/>
  <c r="D9" i="237" s="1"/>
  <c r="B52" i="173"/>
  <c r="D52" i="171" s="1"/>
  <c r="E52" i="184"/>
  <c r="B11" i="237"/>
  <c r="D11" i="237" s="1"/>
  <c r="G52" i="184"/>
  <c r="B13" i="237"/>
  <c r="D13" i="237" s="1"/>
  <c r="I52" i="184"/>
  <c r="B15" i="237"/>
  <c r="D15" i="237" s="1"/>
  <c r="K52" i="184"/>
  <c r="B17" i="237"/>
  <c r="D17" i="237" s="1"/>
  <c r="M52" i="184"/>
  <c r="B19" i="237"/>
  <c r="D19" i="237" s="1"/>
  <c r="B21" i="237"/>
  <c r="O52" i="184"/>
  <c r="D53" i="184"/>
  <c r="B10" i="236"/>
  <c r="D10" i="236" s="1"/>
  <c r="F53" i="184"/>
  <c r="B12" i="236"/>
  <c r="D12" i="236" s="1"/>
  <c r="H53" i="184"/>
  <c r="B14" i="236"/>
  <c r="D14" i="236" s="1"/>
  <c r="J53" i="184"/>
  <c r="B16" i="236"/>
  <c r="D16" i="236" s="1"/>
  <c r="L53" i="184"/>
  <c r="B18" i="236"/>
  <c r="D18" i="236" s="1"/>
  <c r="N53" i="184"/>
  <c r="B20" i="236"/>
  <c r="D20" i="236" s="1"/>
  <c r="C54" i="184"/>
  <c r="B9" i="235"/>
  <c r="D9" i="235" s="1"/>
  <c r="B54" i="173"/>
  <c r="D54" i="171" s="1"/>
  <c r="E54" i="184"/>
  <c r="B11" i="235"/>
  <c r="D11" i="235" s="1"/>
  <c r="G54" i="184"/>
  <c r="B13" i="235"/>
  <c r="D13" i="235" s="1"/>
  <c r="I54" i="184"/>
  <c r="B15" i="235"/>
  <c r="D15" i="235" s="1"/>
  <c r="K54" i="184"/>
  <c r="B17" i="235"/>
  <c r="D17" i="235" s="1"/>
  <c r="M54" i="184"/>
  <c r="B19" i="235"/>
  <c r="D19" i="235" s="1"/>
  <c r="B21" i="235"/>
  <c r="O54" i="184"/>
  <c r="D55" i="184"/>
  <c r="B10" i="234"/>
  <c r="D10" i="234" s="1"/>
  <c r="F55" i="184"/>
  <c r="B12" i="234"/>
  <c r="D12" i="234" s="1"/>
  <c r="H55" i="184"/>
  <c r="B14" i="234"/>
  <c r="D14" i="234" s="1"/>
  <c r="J55" i="184"/>
  <c r="B16" i="234"/>
  <c r="D16" i="234" s="1"/>
  <c r="L55" i="184"/>
  <c r="B18" i="234"/>
  <c r="D18" i="234" s="1"/>
  <c r="N55" i="184"/>
  <c r="B20" i="234"/>
  <c r="D20" i="234" s="1"/>
  <c r="C56" i="184"/>
  <c r="B9" i="233"/>
  <c r="D9" i="233" s="1"/>
  <c r="B56" i="173"/>
  <c r="D56" i="171" s="1"/>
  <c r="E56" i="184"/>
  <c r="B11" i="233"/>
  <c r="D11" i="233" s="1"/>
  <c r="G56" i="184"/>
  <c r="B13" i="233"/>
  <c r="D13" i="233" s="1"/>
  <c r="I56" i="184"/>
  <c r="B15" i="233"/>
  <c r="D15" i="233" s="1"/>
  <c r="K56" i="184"/>
  <c r="B17" i="233"/>
  <c r="D17" i="233" s="1"/>
  <c r="M56" i="184"/>
  <c r="B19" i="233"/>
  <c r="D19" i="233" s="1"/>
  <c r="B21" i="233"/>
  <c r="O56" i="184"/>
  <c r="C19" i="184"/>
  <c r="B9" i="201"/>
  <c r="D9" i="201" s="1"/>
  <c r="B19" i="173"/>
  <c r="E19" i="184"/>
  <c r="B11" i="201"/>
  <c r="D11" i="201" s="1"/>
  <c r="G19" i="184"/>
  <c r="B13" i="201"/>
  <c r="D13" i="201" s="1"/>
  <c r="I19" i="184"/>
  <c r="B15" i="201"/>
  <c r="D15" i="201" s="1"/>
  <c r="K19" i="184"/>
  <c r="B17" i="201"/>
  <c r="D17" i="201" s="1"/>
  <c r="M19" i="184"/>
  <c r="B19" i="201"/>
  <c r="D19" i="201" s="1"/>
  <c r="B21" i="201"/>
  <c r="D21" i="201" s="1"/>
  <c r="O19" i="184"/>
  <c r="D20" i="184"/>
  <c r="B10" i="202"/>
  <c r="D10" i="202" s="1"/>
  <c r="F20" i="184"/>
  <c r="B12" i="202"/>
  <c r="D12" i="202" s="1"/>
  <c r="H20" i="184"/>
  <c r="B14" i="202"/>
  <c r="D14" i="202" s="1"/>
  <c r="J20" i="184"/>
  <c r="B16" i="202"/>
  <c r="D16" i="202" s="1"/>
  <c r="L20" i="184"/>
  <c r="B18" i="202"/>
  <c r="D18" i="202" s="1"/>
  <c r="N20" i="184"/>
  <c r="B20" i="202"/>
  <c r="D20" i="202" s="1"/>
  <c r="C21" i="184"/>
  <c r="B9" i="203"/>
  <c r="D9" i="203" s="1"/>
  <c r="B21" i="173"/>
  <c r="E21" i="184"/>
  <c r="B11" i="203"/>
  <c r="D11" i="203" s="1"/>
  <c r="G21" i="184"/>
  <c r="B13" i="203"/>
  <c r="D13" i="203" s="1"/>
  <c r="I21" i="184"/>
  <c r="B15" i="203"/>
  <c r="D15" i="203" s="1"/>
  <c r="K21" i="184"/>
  <c r="B17" i="203"/>
  <c r="D17" i="203" s="1"/>
  <c r="M21" i="184"/>
  <c r="B19" i="203"/>
  <c r="D19" i="203" s="1"/>
  <c r="B21" i="203"/>
  <c r="D21" i="203" s="1"/>
  <c r="O21" i="184"/>
  <c r="D22" i="184"/>
  <c r="B10" i="204"/>
  <c r="D10" i="204" s="1"/>
  <c r="F22" i="184"/>
  <c r="B12" i="204"/>
  <c r="D12" i="204" s="1"/>
  <c r="H22" i="184"/>
  <c r="B14" i="204"/>
  <c r="D14" i="204" s="1"/>
  <c r="J22" i="184"/>
  <c r="B16" i="204"/>
  <c r="D16" i="204" s="1"/>
  <c r="L22" i="184"/>
  <c r="B18" i="204"/>
  <c r="D18" i="204" s="1"/>
  <c r="N22" i="184"/>
  <c r="B20" i="204"/>
  <c r="D20" i="204" s="1"/>
  <c r="C23" i="184"/>
  <c r="B9" i="205"/>
  <c r="D9" i="205" s="1"/>
  <c r="B23" i="173"/>
  <c r="E23" i="184"/>
  <c r="B11" i="205"/>
  <c r="D11" i="205" s="1"/>
  <c r="G23" i="184"/>
  <c r="B13" i="205"/>
  <c r="D13" i="205" s="1"/>
  <c r="I23" i="184"/>
  <c r="B15" i="205"/>
  <c r="D15" i="205" s="1"/>
  <c r="K23" i="184"/>
  <c r="B17" i="205"/>
  <c r="D17" i="205" s="1"/>
  <c r="M23" i="184"/>
  <c r="B19" i="205"/>
  <c r="D19" i="205" s="1"/>
  <c r="B21" i="205"/>
  <c r="D21" i="205" s="1"/>
  <c r="O23" i="184"/>
  <c r="D24" i="184"/>
  <c r="B10" i="215"/>
  <c r="D10" i="215" s="1"/>
  <c r="F24" i="184"/>
  <c r="B12" i="215"/>
  <c r="D12" i="215" s="1"/>
  <c r="H24" i="184"/>
  <c r="B14" i="215"/>
  <c r="D14" i="215" s="1"/>
  <c r="J24" i="184"/>
  <c r="B16" i="215"/>
  <c r="D16" i="215" s="1"/>
  <c r="L24" i="184"/>
  <c r="B18" i="215"/>
  <c r="D18" i="215" s="1"/>
  <c r="N24" i="184"/>
  <c r="B20" i="215"/>
  <c r="D20" i="215" s="1"/>
  <c r="B25" i="173"/>
  <c r="D25" i="171" s="1"/>
  <c r="B9" i="214"/>
  <c r="D9" i="214" s="1"/>
  <c r="C25" i="184"/>
  <c r="E25" i="184"/>
  <c r="B11" i="214"/>
  <c r="D11" i="214" s="1"/>
  <c r="G25" i="184"/>
  <c r="B13" i="214"/>
  <c r="D13" i="214" s="1"/>
  <c r="I25" i="184"/>
  <c r="B15" i="214"/>
  <c r="K25" i="184"/>
  <c r="B17" i="214"/>
  <c r="D17" i="214" s="1"/>
  <c r="M25" i="184"/>
  <c r="B19" i="214"/>
  <c r="D19" i="214" s="1"/>
  <c r="B21" i="214"/>
  <c r="D21" i="214" s="1"/>
  <c r="O25" i="184"/>
  <c r="D26" i="184"/>
  <c r="B10" i="213"/>
  <c r="D10" i="213" s="1"/>
  <c r="F26" i="184"/>
  <c r="B12" i="213"/>
  <c r="D12" i="213" s="1"/>
  <c r="H26" i="184"/>
  <c r="B14" i="213"/>
  <c r="D14" i="213" s="1"/>
  <c r="J26" i="184"/>
  <c r="B16" i="213"/>
  <c r="D16" i="213" s="1"/>
  <c r="L26" i="184"/>
  <c r="B18" i="213"/>
  <c r="D18" i="213" s="1"/>
  <c r="N26" i="184"/>
  <c r="B20" i="213"/>
  <c r="D20" i="213" s="1"/>
  <c r="C27" i="184"/>
  <c r="B9" i="212"/>
  <c r="D9" i="212" s="1"/>
  <c r="B27" i="173"/>
  <c r="E27" i="184"/>
  <c r="B11" i="212"/>
  <c r="D11" i="212" s="1"/>
  <c r="G27" i="184"/>
  <c r="B13" i="212"/>
  <c r="D13" i="212" s="1"/>
  <c r="I27" i="184"/>
  <c r="B15" i="212"/>
  <c r="D15" i="212" s="1"/>
  <c r="K27" i="184"/>
  <c r="B17" i="212"/>
  <c r="D17" i="212" s="1"/>
  <c r="M27" i="184"/>
  <c r="B19" i="212"/>
  <c r="D19" i="212" s="1"/>
  <c r="B21" i="212"/>
  <c r="D21" i="212" s="1"/>
  <c r="O27" i="184"/>
  <c r="D28" i="184"/>
  <c r="B10" i="211"/>
  <c r="D10" i="211" s="1"/>
  <c r="F28" i="184"/>
  <c r="B12" i="211"/>
  <c r="D12" i="211" s="1"/>
  <c r="H28" i="184"/>
  <c r="B14" i="211"/>
  <c r="D14" i="211" s="1"/>
  <c r="J28" i="184"/>
  <c r="B16" i="211"/>
  <c r="D16" i="211" s="1"/>
  <c r="L28" i="184"/>
  <c r="B18" i="211"/>
  <c r="D18" i="211" s="1"/>
  <c r="N28" i="184"/>
  <c r="B20" i="211"/>
  <c r="D20" i="211" s="1"/>
  <c r="C29" i="184"/>
  <c r="B9" i="210"/>
  <c r="D9" i="210" s="1"/>
  <c r="B29" i="173"/>
  <c r="E29" i="184"/>
  <c r="B11" i="210"/>
  <c r="D11" i="210" s="1"/>
  <c r="G29" i="184"/>
  <c r="B13" i="210"/>
  <c r="D13" i="210" s="1"/>
  <c r="I29" i="184"/>
  <c r="B15" i="210"/>
  <c r="D15" i="210" s="1"/>
  <c r="K29" i="184"/>
  <c r="B17" i="210"/>
  <c r="D17" i="210" s="1"/>
  <c r="M29" i="184"/>
  <c r="B19" i="210"/>
  <c r="D19" i="210" s="1"/>
  <c r="B21" i="210"/>
  <c r="D21" i="210" s="1"/>
  <c r="O29" i="184"/>
  <c r="D30" i="184"/>
  <c r="B10" i="209"/>
  <c r="D10" i="209" s="1"/>
  <c r="F30" i="184"/>
  <c r="B12" i="209"/>
  <c r="D12" i="209" s="1"/>
  <c r="H30" i="184"/>
  <c r="B14" i="209"/>
  <c r="D14" i="209" s="1"/>
  <c r="J30" i="184"/>
  <c r="B16" i="209"/>
  <c r="D16" i="209" s="1"/>
  <c r="L30" i="184"/>
  <c r="B18" i="209"/>
  <c r="D18" i="209" s="1"/>
  <c r="N30" i="184"/>
  <c r="B20" i="209"/>
  <c r="D20" i="209" s="1"/>
  <c r="C31" i="184"/>
  <c r="B9" i="208"/>
  <c r="D9" i="208" s="1"/>
  <c r="B31" i="173"/>
  <c r="D31" i="171" s="1"/>
  <c r="E31" i="184"/>
  <c r="B11" i="208"/>
  <c r="D11" i="208" s="1"/>
  <c r="G31" i="184"/>
  <c r="B13" i="208"/>
  <c r="D13" i="208" s="1"/>
  <c r="I31" i="184"/>
  <c r="B15" i="208"/>
  <c r="D15" i="208" s="1"/>
  <c r="K31" i="184"/>
  <c r="B17" i="208"/>
  <c r="D17" i="208" s="1"/>
  <c r="M31" i="184"/>
  <c r="B19" i="208"/>
  <c r="D19" i="208" s="1"/>
  <c r="B21" i="208"/>
  <c r="O31" i="184"/>
  <c r="D32" i="184"/>
  <c r="B10" i="207"/>
  <c r="D10" i="207" s="1"/>
  <c r="F32" i="184"/>
  <c r="B12" i="207"/>
  <c r="D12" i="207" s="1"/>
  <c r="H32" i="184"/>
  <c r="B14" i="207"/>
  <c r="D14" i="207" s="1"/>
  <c r="J32" i="184"/>
  <c r="B16" i="207"/>
  <c r="D16" i="207" s="1"/>
  <c r="L32" i="184"/>
  <c r="B18" i="207"/>
  <c r="D18" i="207" s="1"/>
  <c r="N32" i="184"/>
  <c r="B20" i="207"/>
  <c r="D20" i="207" s="1"/>
  <c r="C33" i="184"/>
  <c r="B9" i="206"/>
  <c r="D9" i="206" s="1"/>
  <c r="B33" i="173"/>
  <c r="D33" i="171" s="1"/>
  <c r="E33" i="184"/>
  <c r="B11" i="206"/>
  <c r="D11" i="206" s="1"/>
  <c r="G33" i="184"/>
  <c r="B13" i="206"/>
  <c r="D13" i="206" s="1"/>
  <c r="I33" i="184"/>
  <c r="B15" i="206"/>
  <c r="D15" i="206" s="1"/>
  <c r="K33" i="184"/>
  <c r="B17" i="206"/>
  <c r="D17" i="206" s="1"/>
  <c r="M33" i="184"/>
  <c r="B19" i="206"/>
  <c r="D19" i="206" s="1"/>
  <c r="B21" i="206"/>
  <c r="O33" i="184"/>
  <c r="D34" i="184"/>
  <c r="B10" i="216"/>
  <c r="D10" i="216" s="1"/>
  <c r="F34" i="184"/>
  <c r="B12" i="216"/>
  <c r="D12" i="216" s="1"/>
  <c r="H34" i="184"/>
  <c r="B14" i="216"/>
  <c r="D14" i="216" s="1"/>
  <c r="J34" i="184"/>
  <c r="B16" i="216"/>
  <c r="D16" i="216" s="1"/>
  <c r="L34" i="184"/>
  <c r="B18" i="216"/>
  <c r="D18" i="216" s="1"/>
  <c r="N34" i="184"/>
  <c r="B20" i="216"/>
  <c r="D20" i="216" s="1"/>
  <c r="C35" i="184"/>
  <c r="B9" i="217"/>
  <c r="D9" i="217" s="1"/>
  <c r="B35" i="173"/>
  <c r="D35" i="171" s="1"/>
  <c r="E35" i="184"/>
  <c r="B11" i="217"/>
  <c r="D11" i="217" s="1"/>
  <c r="G35" i="184"/>
  <c r="B13" i="217"/>
  <c r="D13" i="217" s="1"/>
  <c r="I35" i="184"/>
  <c r="B15" i="217"/>
  <c r="D15" i="217" s="1"/>
  <c r="K35" i="184"/>
  <c r="B17" i="217"/>
  <c r="D17" i="217" s="1"/>
  <c r="M35" i="184"/>
  <c r="B19" i="217"/>
  <c r="D19" i="217" s="1"/>
  <c r="B21" i="217"/>
  <c r="O35" i="184"/>
  <c r="D36" i="184"/>
  <c r="B10" i="218"/>
  <c r="D10" i="218" s="1"/>
  <c r="F36" i="184"/>
  <c r="B12" i="218"/>
  <c r="D12" i="218" s="1"/>
  <c r="H36" i="184"/>
  <c r="B14" i="218"/>
  <c r="D14" i="218" s="1"/>
  <c r="J36" i="184"/>
  <c r="B16" i="218"/>
  <c r="D16" i="218" s="1"/>
  <c r="L36" i="184"/>
  <c r="B18" i="218"/>
  <c r="D18" i="218" s="1"/>
  <c r="N36" i="184"/>
  <c r="B20" i="218"/>
  <c r="D20" i="218" s="1"/>
  <c r="C37" i="184"/>
  <c r="B9" i="219"/>
  <c r="D9" i="219" s="1"/>
  <c r="B37" i="173"/>
  <c r="D37" i="171" s="1"/>
  <c r="E37" i="184"/>
  <c r="B11" i="219"/>
  <c r="D11" i="219" s="1"/>
  <c r="G37" i="184"/>
  <c r="B13" i="219"/>
  <c r="D13" i="219" s="1"/>
  <c r="I37" i="184"/>
  <c r="B15" i="219"/>
  <c r="D15" i="219" s="1"/>
  <c r="K37" i="184"/>
  <c r="B17" i="219"/>
  <c r="D17" i="219" s="1"/>
  <c r="M37" i="184"/>
  <c r="B19" i="219"/>
  <c r="D19" i="219" s="1"/>
  <c r="B21" i="219"/>
  <c r="O37" i="184"/>
  <c r="D38" i="184"/>
  <c r="B10" i="238"/>
  <c r="D10" i="238" s="1"/>
  <c r="F38" i="184"/>
  <c r="B12" i="238"/>
  <c r="D12" i="238" s="1"/>
  <c r="H38" i="184"/>
  <c r="B14" i="238"/>
  <c r="D14" i="238" s="1"/>
  <c r="J38" i="184"/>
  <c r="B16" i="238"/>
  <c r="D16" i="238" s="1"/>
  <c r="L38" i="184"/>
  <c r="B18" i="238"/>
  <c r="D18" i="238" s="1"/>
  <c r="N38" i="184"/>
  <c r="B20" i="238"/>
  <c r="D20" i="238" s="1"/>
  <c r="C39" i="184"/>
  <c r="B9" i="220"/>
  <c r="D9" i="220" s="1"/>
  <c r="B39" i="173"/>
  <c r="D39" i="171" s="1"/>
  <c r="E39" i="184"/>
  <c r="B11" i="220"/>
  <c r="D11" i="220" s="1"/>
  <c r="G39" i="184"/>
  <c r="B13" i="220"/>
  <c r="D13" i="220" s="1"/>
  <c r="I39" i="184"/>
  <c r="B15" i="220"/>
  <c r="D15" i="220" s="1"/>
  <c r="K39" i="184"/>
  <c r="B17" i="220"/>
  <c r="D17" i="220" s="1"/>
  <c r="M39" i="184"/>
  <c r="B19" i="220"/>
  <c r="D19" i="220" s="1"/>
  <c r="B21" i="220"/>
  <c r="O39" i="184"/>
  <c r="D40" i="184"/>
  <c r="B10" i="221"/>
  <c r="D10" i="221" s="1"/>
  <c r="F40" i="184"/>
  <c r="B12" i="221"/>
  <c r="D12" i="221" s="1"/>
  <c r="H40" i="184"/>
  <c r="B14" i="221"/>
  <c r="D14" i="221" s="1"/>
  <c r="J40" i="184"/>
  <c r="B16" i="221"/>
  <c r="D16" i="221" s="1"/>
  <c r="L40" i="184"/>
  <c r="B18" i="221"/>
  <c r="D18" i="221" s="1"/>
  <c r="N40" i="184"/>
  <c r="B20" i="221"/>
  <c r="D20" i="221" s="1"/>
  <c r="C41" i="184"/>
  <c r="B9" i="231"/>
  <c r="D9" i="231" s="1"/>
  <c r="B41" i="173"/>
  <c r="E41" i="184"/>
  <c r="B11" i="231"/>
  <c r="D11" i="231" s="1"/>
  <c r="G41" i="184"/>
  <c r="B13" i="231"/>
  <c r="D13" i="231" s="1"/>
  <c r="I41" i="184"/>
  <c r="B15" i="231"/>
  <c r="D15" i="231" s="1"/>
  <c r="K41" i="184"/>
  <c r="B17" i="231"/>
  <c r="D17" i="231" s="1"/>
  <c r="M41" i="184"/>
  <c r="B19" i="231"/>
  <c r="D19" i="231" s="1"/>
  <c r="B21" i="231"/>
  <c r="D21" i="231" s="1"/>
  <c r="O41" i="184"/>
  <c r="D42" i="184"/>
  <c r="B10" i="222"/>
  <c r="D10" i="222" s="1"/>
  <c r="F42" i="184"/>
  <c r="B12" i="222"/>
  <c r="D12" i="222" s="1"/>
  <c r="H42" i="184"/>
  <c r="B14" i="222"/>
  <c r="D14" i="222" s="1"/>
  <c r="J42" i="184"/>
  <c r="B16" i="222"/>
  <c r="D16" i="222" s="1"/>
  <c r="L42" i="184"/>
  <c r="B18" i="222"/>
  <c r="D18" i="222" s="1"/>
  <c r="N42" i="184"/>
  <c r="B20" i="222"/>
  <c r="D20" i="222" s="1"/>
  <c r="C43" i="184"/>
  <c r="B9" i="230"/>
  <c r="D9" i="230" s="1"/>
  <c r="B43" i="173"/>
  <c r="D43" i="171" s="1"/>
  <c r="E43" i="184"/>
  <c r="B11" i="230"/>
  <c r="D11" i="230" s="1"/>
  <c r="G43" i="184"/>
  <c r="B13" i="230"/>
  <c r="D13" i="230" s="1"/>
  <c r="I43" i="184"/>
  <c r="B15" i="230"/>
  <c r="D15" i="230" s="1"/>
  <c r="K43" i="184"/>
  <c r="B17" i="230"/>
  <c r="D17" i="230" s="1"/>
  <c r="M43" i="184"/>
  <c r="B19" i="230"/>
  <c r="D19" i="230" s="1"/>
  <c r="B21" i="230"/>
  <c r="O43" i="184"/>
  <c r="D44" i="184"/>
  <c r="B10" i="229"/>
  <c r="D10" i="229" s="1"/>
  <c r="F44" i="184"/>
  <c r="B12" i="229"/>
  <c r="D12" i="229" s="1"/>
  <c r="H44" i="184"/>
  <c r="B14" i="229"/>
  <c r="D14" i="229" s="1"/>
  <c r="J44" i="184"/>
  <c r="B16" i="229"/>
  <c r="D16" i="229" s="1"/>
  <c r="L44" i="184"/>
  <c r="B18" i="229"/>
  <c r="D18" i="229" s="1"/>
  <c r="N44" i="184"/>
  <c r="B20" i="229"/>
  <c r="D20" i="229" s="1"/>
  <c r="C45" i="184"/>
  <c r="B9" i="228"/>
  <c r="D9" i="228" s="1"/>
  <c r="B45" i="173"/>
  <c r="D45" i="171" s="1"/>
  <c r="E45" i="184"/>
  <c r="B11" i="228"/>
  <c r="D11" i="228" s="1"/>
  <c r="G45" i="184"/>
  <c r="B13" i="228"/>
  <c r="D13" i="228" s="1"/>
  <c r="I45" i="184"/>
  <c r="B15" i="228"/>
  <c r="D15" i="228" s="1"/>
  <c r="K45" i="184"/>
  <c r="B17" i="228"/>
  <c r="D17" i="228" s="1"/>
  <c r="M45" i="184"/>
  <c r="B19" i="228"/>
  <c r="D19" i="228" s="1"/>
  <c r="B21" i="228"/>
  <c r="O45" i="184"/>
  <c r="D46" i="184"/>
  <c r="B10" i="227"/>
  <c r="D10" i="227" s="1"/>
  <c r="F46" i="184"/>
  <c r="B12" i="227"/>
  <c r="D12" i="227" s="1"/>
  <c r="H46" i="184"/>
  <c r="B14" i="227"/>
  <c r="D14" i="227" s="1"/>
  <c r="J46" i="184"/>
  <c r="B16" i="227"/>
  <c r="D16" i="227" s="1"/>
  <c r="L46" i="184"/>
  <c r="B18" i="227"/>
  <c r="D18" i="227" s="1"/>
  <c r="N46" i="184"/>
  <c r="B20" i="227"/>
  <c r="D20" i="227" s="1"/>
  <c r="C47" i="184"/>
  <c r="B9" i="226"/>
  <c r="D9" i="226" s="1"/>
  <c r="B47" i="173"/>
  <c r="D47" i="171" s="1"/>
  <c r="E47" i="184"/>
  <c r="B11" i="226"/>
  <c r="D11" i="226" s="1"/>
  <c r="G47" i="184"/>
  <c r="B13" i="226"/>
  <c r="D13" i="226" s="1"/>
  <c r="I47" i="184"/>
  <c r="B15" i="226"/>
  <c r="D15" i="226" s="1"/>
  <c r="K47" i="184"/>
  <c r="B17" i="226"/>
  <c r="D17" i="226" s="1"/>
  <c r="M47" i="184"/>
  <c r="B19" i="226"/>
  <c r="D19" i="226" s="1"/>
  <c r="B21" i="226"/>
  <c r="O47" i="184"/>
  <c r="D48" i="184"/>
  <c r="B10" i="225"/>
  <c r="D10" i="225" s="1"/>
  <c r="F48" i="184"/>
  <c r="B12" i="225"/>
  <c r="D12" i="225" s="1"/>
  <c r="H48" i="184"/>
  <c r="B14" i="225"/>
  <c r="D14" i="225" s="1"/>
  <c r="J48" i="184"/>
  <c r="B16" i="225"/>
  <c r="D16" i="225" s="1"/>
  <c r="L48" i="184"/>
  <c r="B18" i="225"/>
  <c r="D18" i="225" s="1"/>
  <c r="N48" i="184"/>
  <c r="B20" i="225"/>
  <c r="D20" i="225" s="1"/>
  <c r="C49" i="184"/>
  <c r="B9" i="224"/>
  <c r="D9" i="224" s="1"/>
  <c r="B49" i="173"/>
  <c r="D49" i="171" s="1"/>
  <c r="E49" i="184"/>
  <c r="B11" i="224"/>
  <c r="D11" i="224" s="1"/>
  <c r="G49" i="184"/>
  <c r="B13" i="224"/>
  <c r="D13" i="224" s="1"/>
  <c r="I49" i="184"/>
  <c r="B15" i="224"/>
  <c r="D15" i="224" s="1"/>
  <c r="K49" i="184"/>
  <c r="B17" i="224"/>
  <c r="D17" i="224" s="1"/>
  <c r="M49" i="184"/>
  <c r="B19" i="224"/>
  <c r="D19" i="224" s="1"/>
  <c r="B21" i="224"/>
  <c r="O49" i="184"/>
  <c r="D50" i="184"/>
  <c r="B10" i="223"/>
  <c r="D10" i="223" s="1"/>
  <c r="F50" i="184"/>
  <c r="B12" i="223"/>
  <c r="D12" i="223" s="1"/>
  <c r="H50" i="184"/>
  <c r="B14" i="223"/>
  <c r="D14" i="223" s="1"/>
  <c r="J50" i="184"/>
  <c r="B16" i="223"/>
  <c r="D16" i="223" s="1"/>
  <c r="L50" i="184"/>
  <c r="B18" i="223"/>
  <c r="D18" i="223" s="1"/>
  <c r="N50" i="184"/>
  <c r="B20" i="223"/>
  <c r="D20" i="223" s="1"/>
  <c r="C51" i="184"/>
  <c r="B9" i="232"/>
  <c r="D9" i="232" s="1"/>
  <c r="B51" i="173"/>
  <c r="D51" i="171" s="1"/>
  <c r="E51" i="184"/>
  <c r="B11" i="232"/>
  <c r="D11" i="232" s="1"/>
  <c r="G51" i="184"/>
  <c r="B13" i="232"/>
  <c r="D13" i="232" s="1"/>
  <c r="I51" i="184"/>
  <c r="B15" i="232"/>
  <c r="D15" i="232" s="1"/>
  <c r="K51" i="184"/>
  <c r="B17" i="232"/>
  <c r="D17" i="232" s="1"/>
  <c r="M51" i="184"/>
  <c r="B19" i="232"/>
  <c r="D19" i="232" s="1"/>
  <c r="B21" i="232"/>
  <c r="O51" i="184"/>
  <c r="D52" i="184"/>
  <c r="B10" i="237"/>
  <c r="D10" i="237" s="1"/>
  <c r="F52" i="184"/>
  <c r="B12" i="237"/>
  <c r="D12" i="237" s="1"/>
  <c r="H52" i="184"/>
  <c r="B14" i="237"/>
  <c r="D14" i="237" s="1"/>
  <c r="J52" i="184"/>
  <c r="B16" i="237"/>
  <c r="D16" i="237" s="1"/>
  <c r="L52" i="184"/>
  <c r="B18" i="237"/>
  <c r="D18" i="237" s="1"/>
  <c r="N52" i="184"/>
  <c r="B20" i="237"/>
  <c r="D20" i="237" s="1"/>
  <c r="C53" i="184"/>
  <c r="B9" i="236"/>
  <c r="D9" i="236" s="1"/>
  <c r="B53" i="173"/>
  <c r="D53" i="171" s="1"/>
  <c r="E53" i="184"/>
  <c r="B11" i="236"/>
  <c r="D11" i="236" s="1"/>
  <c r="G53" i="184"/>
  <c r="B13" i="236"/>
  <c r="D13" i="236" s="1"/>
  <c r="I53" i="184"/>
  <c r="B15" i="236"/>
  <c r="D15" i="236" s="1"/>
  <c r="K53" i="184"/>
  <c r="B17" i="236"/>
  <c r="D17" i="236" s="1"/>
  <c r="M53" i="184"/>
  <c r="B19" i="236"/>
  <c r="D19" i="236" s="1"/>
  <c r="B21" i="236"/>
  <c r="O53" i="184"/>
  <c r="D54" i="184"/>
  <c r="B10" i="235"/>
  <c r="D10" i="235" s="1"/>
  <c r="F54" i="184"/>
  <c r="B12" i="235"/>
  <c r="D12" i="235" s="1"/>
  <c r="H54" i="184"/>
  <c r="B14" i="235"/>
  <c r="D14" i="235" s="1"/>
  <c r="J54" i="184"/>
  <c r="B16" i="235"/>
  <c r="D16" i="235" s="1"/>
  <c r="L54" i="184"/>
  <c r="B18" i="235"/>
  <c r="D18" i="235" s="1"/>
  <c r="N54" i="184"/>
  <c r="B20" i="235"/>
  <c r="D20" i="235" s="1"/>
  <c r="C55" i="184"/>
  <c r="B9" i="234"/>
  <c r="D9" i="234" s="1"/>
  <c r="B55" i="173"/>
  <c r="D55" i="171" s="1"/>
  <c r="E55" i="184"/>
  <c r="B11" i="234"/>
  <c r="D11" i="234" s="1"/>
  <c r="G55" i="184"/>
  <c r="B13" i="234"/>
  <c r="D13" i="234" s="1"/>
  <c r="I55" i="184"/>
  <c r="B15" i="234"/>
  <c r="D15" i="234" s="1"/>
  <c r="K55" i="184"/>
  <c r="B17" i="234"/>
  <c r="D17" i="234" s="1"/>
  <c r="M55" i="184"/>
  <c r="B19" i="234"/>
  <c r="D19" i="234" s="1"/>
  <c r="B21" i="234"/>
  <c r="O55" i="184"/>
  <c r="D56" i="184"/>
  <c r="B10" i="233"/>
  <c r="D10" i="233" s="1"/>
  <c r="F56" i="184"/>
  <c r="B12" i="233"/>
  <c r="D12" i="233" s="1"/>
  <c r="H56" i="184"/>
  <c r="B14" i="233"/>
  <c r="D14" i="233" s="1"/>
  <c r="J56" i="184"/>
  <c r="B16" i="233"/>
  <c r="D16" i="233" s="1"/>
  <c r="L56" i="184"/>
  <c r="B18" i="233"/>
  <c r="D18" i="233" s="1"/>
  <c r="N56" i="184"/>
  <c r="B20" i="233"/>
  <c r="D20" i="233" s="1"/>
  <c r="B8" i="169"/>
  <c r="C8" i="185"/>
  <c r="B8" i="185" s="1"/>
  <c r="B10" i="169"/>
  <c r="C10" i="185"/>
  <c r="B10" i="185" s="1"/>
  <c r="B12" i="169"/>
  <c r="C12" i="185"/>
  <c r="B12" i="185" s="1"/>
  <c r="B16" i="169"/>
  <c r="C16" i="185"/>
  <c r="B16" i="185" s="1"/>
  <c r="B18" i="169"/>
  <c r="C18" i="185"/>
  <c r="B18" i="185" s="1"/>
  <c r="B20" i="169"/>
  <c r="C20" i="185"/>
  <c r="B20" i="185" s="1"/>
  <c r="B22" i="169"/>
  <c r="C22" i="185"/>
  <c r="B22" i="185" s="1"/>
  <c r="B24" i="169"/>
  <c r="C24" i="185"/>
  <c r="B24" i="185" s="1"/>
  <c r="B26" i="169"/>
  <c r="C26" i="185"/>
  <c r="B26" i="185" s="1"/>
  <c r="B28" i="169"/>
  <c r="C28" i="185"/>
  <c r="B28" i="185" s="1"/>
  <c r="B30" i="169"/>
  <c r="C30" i="185"/>
  <c r="B30" i="185" s="1"/>
  <c r="B32" i="169"/>
  <c r="C32" i="185"/>
  <c r="B32" i="185" s="1"/>
  <c r="B34" i="169"/>
  <c r="C34" i="185"/>
  <c r="B34" i="185" s="1"/>
  <c r="B36" i="169"/>
  <c r="C36" i="185"/>
  <c r="B36" i="185" s="1"/>
  <c r="B38" i="169"/>
  <c r="C38" i="185"/>
  <c r="B38" i="185" s="1"/>
  <c r="B40" i="169"/>
  <c r="C40" i="185"/>
  <c r="B40" i="185" s="1"/>
  <c r="B42" i="169"/>
  <c r="C42" i="185"/>
  <c r="B42" i="185" s="1"/>
  <c r="B44" i="169"/>
  <c r="C44" i="185"/>
  <c r="B44" i="185" s="1"/>
  <c r="B46" i="169"/>
  <c r="C46" i="185"/>
  <c r="B46" i="185" s="1"/>
  <c r="B48" i="169"/>
  <c r="C48" i="185"/>
  <c r="B48" i="185" s="1"/>
  <c r="B50" i="169"/>
  <c r="C50" i="185"/>
  <c r="B50" i="185" s="1"/>
  <c r="B52" i="169"/>
  <c r="C52" i="185"/>
  <c r="B52" i="185" s="1"/>
  <c r="B54" i="169"/>
  <c r="C54" i="185"/>
  <c r="B54" i="185" s="1"/>
  <c r="B56" i="169"/>
  <c r="C56" i="185"/>
  <c r="B56" i="185" s="1"/>
  <c r="B9" i="169"/>
  <c r="C9" i="185"/>
  <c r="B9" i="185" s="1"/>
  <c r="B13" i="169"/>
  <c r="C13" i="185"/>
  <c r="B13" i="185" s="1"/>
  <c r="B15" i="169"/>
  <c r="C15" i="185"/>
  <c r="B15" i="185" s="1"/>
  <c r="B7" i="172"/>
  <c r="C7" i="183"/>
  <c r="B7" i="183" s="1"/>
  <c r="C7" i="182" s="1"/>
  <c r="B8" i="172"/>
  <c r="C8" i="183"/>
  <c r="B8" i="183" s="1"/>
  <c r="C8" i="182" s="1"/>
  <c r="B9" i="172"/>
  <c r="C9" i="183"/>
  <c r="B9" i="183" s="1"/>
  <c r="C9" i="182" s="1"/>
  <c r="B10" i="172"/>
  <c r="C10" i="183"/>
  <c r="B10" i="183" s="1"/>
  <c r="C10" i="182" s="1"/>
  <c r="B11" i="172"/>
  <c r="C11" i="183"/>
  <c r="B11" i="183" s="1"/>
  <c r="C11" i="182" s="1"/>
  <c r="B12" i="172"/>
  <c r="C12" i="183"/>
  <c r="B12" i="183" s="1"/>
  <c r="C12" i="182" s="1"/>
  <c r="B13" i="172"/>
  <c r="C13" i="183"/>
  <c r="B13" i="183" s="1"/>
  <c r="C13" i="182" s="1"/>
  <c r="B14" i="172"/>
  <c r="C14" i="183"/>
  <c r="B14" i="183" s="1"/>
  <c r="C14" i="182" s="1"/>
  <c r="B15" i="172"/>
  <c r="C15" i="183"/>
  <c r="B15" i="183" s="1"/>
  <c r="C15" i="182" s="1"/>
  <c r="B16" i="172"/>
  <c r="C16" i="183"/>
  <c r="B16" i="183" s="1"/>
  <c r="C16" i="182" s="1"/>
  <c r="B17" i="172"/>
  <c r="C17" i="183"/>
  <c r="B17" i="183" s="1"/>
  <c r="C17" i="182" s="1"/>
  <c r="B18" i="172"/>
  <c r="C18" i="183"/>
  <c r="B18" i="183" s="1"/>
  <c r="C18" i="182" s="1"/>
  <c r="B19" i="172"/>
  <c r="C19" i="183"/>
  <c r="B19" i="183" s="1"/>
  <c r="C19" i="182" s="1"/>
  <c r="B20" i="172"/>
  <c r="C20" i="183"/>
  <c r="B20" i="183" s="1"/>
  <c r="C20" i="182" s="1"/>
  <c r="B21" i="172"/>
  <c r="C21" i="183"/>
  <c r="B21" i="183" s="1"/>
  <c r="C21" i="182" s="1"/>
  <c r="B22" i="172"/>
  <c r="C22" i="183"/>
  <c r="B22" i="183" s="1"/>
  <c r="C22" i="182" s="1"/>
  <c r="B23" i="172"/>
  <c r="C23" i="183"/>
  <c r="B23" i="183" s="1"/>
  <c r="C23" i="182" s="1"/>
  <c r="B24" i="172"/>
  <c r="C24" i="171" s="1"/>
  <c r="C24" i="183"/>
  <c r="B24" i="183" s="1"/>
  <c r="C24" i="182" s="1"/>
  <c r="B25" i="172"/>
  <c r="C25" i="171" s="1"/>
  <c r="C25" i="183"/>
  <c r="B26" i="172"/>
  <c r="C26" i="183"/>
  <c r="B27" i="172"/>
  <c r="C27" i="183"/>
  <c r="B28" i="172"/>
  <c r="C28" i="183"/>
  <c r="B29" i="172"/>
  <c r="C29" i="183"/>
  <c r="B30" i="172"/>
  <c r="C30" i="183"/>
  <c r="B31" i="172"/>
  <c r="C31" i="183"/>
  <c r="B32" i="172"/>
  <c r="C32" i="183"/>
  <c r="B33" i="172"/>
  <c r="C33" i="183"/>
  <c r="B34" i="172"/>
  <c r="C34" i="183"/>
  <c r="B35" i="172"/>
  <c r="C35" i="183"/>
  <c r="B36" i="172"/>
  <c r="C36" i="183"/>
  <c r="B37" i="172"/>
  <c r="C37" i="183"/>
  <c r="B38" i="172"/>
  <c r="C38" i="183"/>
  <c r="B39" i="172"/>
  <c r="C39" i="183"/>
  <c r="B40" i="172"/>
  <c r="C40" i="183"/>
  <c r="B41" i="172"/>
  <c r="C41" i="183"/>
  <c r="B42" i="172"/>
  <c r="C42" i="183"/>
  <c r="B43" i="172"/>
  <c r="C43" i="183"/>
  <c r="B44" i="172"/>
  <c r="C44" i="183"/>
  <c r="B5" i="188"/>
  <c r="D5" i="188" s="1"/>
  <c r="D6" i="183"/>
  <c r="B7" i="188"/>
  <c r="D7" i="188" s="1"/>
  <c r="F6" i="183"/>
  <c r="D4" i="188"/>
  <c r="C6" i="183"/>
  <c r="B6" i="188"/>
  <c r="D6" i="188" s="1"/>
  <c r="E6" i="183"/>
  <c r="B14" i="169"/>
  <c r="F6" i="169"/>
  <c r="B7" i="169"/>
  <c r="B11" i="169"/>
  <c r="F16" i="169"/>
  <c r="B17" i="169"/>
  <c r="F18" i="169"/>
  <c r="B19" i="169"/>
  <c r="F20" i="169"/>
  <c r="B21" i="169"/>
  <c r="F22" i="169"/>
  <c r="B23" i="169"/>
  <c r="F24" i="169"/>
  <c r="B25" i="169"/>
  <c r="F26" i="169"/>
  <c r="B27" i="169"/>
  <c r="F28" i="169"/>
  <c r="B29" i="169"/>
  <c r="F30" i="169"/>
  <c r="B31" i="169"/>
  <c r="F32" i="169"/>
  <c r="B33" i="169"/>
  <c r="F34" i="169"/>
  <c r="B35" i="169"/>
  <c r="F36" i="169"/>
  <c r="B37" i="169"/>
  <c r="F38" i="169"/>
  <c r="B39" i="169"/>
  <c r="F40" i="169"/>
  <c r="B41" i="169"/>
  <c r="F42" i="169"/>
  <c r="B43" i="169"/>
  <c r="F44" i="169"/>
  <c r="B45" i="169"/>
  <c r="F46" i="169"/>
  <c r="B47" i="169"/>
  <c r="F48" i="169"/>
  <c r="B49" i="169"/>
  <c r="F50" i="169"/>
  <c r="B51" i="169"/>
  <c r="F52" i="169"/>
  <c r="B53" i="169"/>
  <c r="F54" i="169"/>
  <c r="B55" i="169"/>
  <c r="F56" i="169"/>
  <c r="B6" i="169"/>
  <c r="B5" i="169" s="1"/>
  <c r="B45" i="172"/>
  <c r="B46" i="172"/>
  <c r="B47" i="172"/>
  <c r="B48" i="172"/>
  <c r="B49" i="172"/>
  <c r="B50" i="172"/>
  <c r="B51" i="172"/>
  <c r="B52" i="172"/>
  <c r="B53" i="172"/>
  <c r="B54" i="172"/>
  <c r="B55" i="172"/>
  <c r="B56" i="172"/>
  <c r="B6" i="172"/>
  <c r="B44" i="183" l="1"/>
  <c r="C44" i="182" s="1"/>
  <c r="B43" i="183"/>
  <c r="C43" i="182" s="1"/>
  <c r="B42" i="183"/>
  <c r="C42" i="182" s="1"/>
  <c r="B41" i="183"/>
  <c r="C41" i="182" s="1"/>
  <c r="B40" i="183"/>
  <c r="C40" i="182" s="1"/>
  <c r="B39" i="183"/>
  <c r="C39" i="182" s="1"/>
  <c r="B38" i="183"/>
  <c r="C38" i="182" s="1"/>
  <c r="B37" i="183"/>
  <c r="C37" i="182" s="1"/>
  <c r="B36" i="183"/>
  <c r="C36" i="182" s="1"/>
  <c r="B35" i="183"/>
  <c r="C35" i="182" s="1"/>
  <c r="B34" i="183"/>
  <c r="C34" i="182" s="1"/>
  <c r="B33" i="183"/>
  <c r="C33" i="182" s="1"/>
  <c r="B32" i="183"/>
  <c r="C32" i="182" s="1"/>
  <c r="B31" i="183"/>
  <c r="C31" i="182" s="1"/>
  <c r="B30" i="183"/>
  <c r="C30" i="182" s="1"/>
  <c r="B29" i="183"/>
  <c r="C29" i="182" s="1"/>
  <c r="B28" i="183"/>
  <c r="C28" i="182" s="1"/>
  <c r="B27" i="183"/>
  <c r="C27" i="182" s="1"/>
  <c r="B26" i="183"/>
  <c r="C26" i="182" s="1"/>
  <c r="B25" i="183"/>
  <c r="C25" i="182" s="1"/>
  <c r="F5" i="169"/>
  <c r="B25" i="171"/>
  <c r="H25" i="179" s="1"/>
  <c r="B5" i="173"/>
  <c r="B3" i="188"/>
  <c r="D3" i="188" s="1"/>
  <c r="B5" i="172"/>
  <c r="C54" i="171"/>
  <c r="B3" i="235"/>
  <c r="D3" i="235" s="1"/>
  <c r="C50" i="171"/>
  <c r="B3" i="223"/>
  <c r="D3" i="223" s="1"/>
  <c r="C46" i="171"/>
  <c r="B3" i="227"/>
  <c r="D3" i="227" s="1"/>
  <c r="B56" i="183"/>
  <c r="C56" i="182" s="1"/>
  <c r="B55" i="183"/>
  <c r="C55" i="182" s="1"/>
  <c r="B54" i="183"/>
  <c r="C54" i="182" s="1"/>
  <c r="B53" i="183"/>
  <c r="C53" i="182" s="1"/>
  <c r="B52" i="183"/>
  <c r="C52" i="182" s="1"/>
  <c r="B51" i="183"/>
  <c r="C51" i="182" s="1"/>
  <c r="B50" i="183"/>
  <c r="C50" i="182" s="1"/>
  <c r="B49" i="183"/>
  <c r="C49" i="182" s="1"/>
  <c r="B48" i="183"/>
  <c r="C48" i="182" s="1"/>
  <c r="B47" i="183"/>
  <c r="C47" i="182" s="1"/>
  <c r="B46" i="183"/>
  <c r="C46" i="182" s="1"/>
  <c r="B45" i="183"/>
  <c r="C45" i="182" s="1"/>
  <c r="B3" i="214"/>
  <c r="D3" i="214" s="1"/>
  <c r="C56" i="171"/>
  <c r="B3" i="233"/>
  <c r="D3" i="233" s="1"/>
  <c r="C52" i="171"/>
  <c r="B52" i="171" s="1"/>
  <c r="B3" i="237"/>
  <c r="D3" i="237" s="1"/>
  <c r="C48" i="171"/>
  <c r="B3" i="225"/>
  <c r="D3" i="225" s="1"/>
  <c r="C55" i="171"/>
  <c r="B55" i="171" s="1"/>
  <c r="B3" i="234"/>
  <c r="D3" i="234" s="1"/>
  <c r="C53" i="171"/>
  <c r="B3" i="236"/>
  <c r="D3" i="236" s="1"/>
  <c r="C51" i="171"/>
  <c r="B3" i="232"/>
  <c r="D3" i="232" s="1"/>
  <c r="C49" i="171"/>
  <c r="B49" i="171" s="1"/>
  <c r="B3" i="224"/>
  <c r="D3" i="224" s="1"/>
  <c r="C47" i="171"/>
  <c r="B47" i="171" s="1"/>
  <c r="B3" i="226"/>
  <c r="D3" i="226" s="1"/>
  <c r="C45" i="171"/>
  <c r="B3" i="228"/>
  <c r="D3" i="228" s="1"/>
  <c r="C44" i="171"/>
  <c r="B44" i="171" s="1"/>
  <c r="B3" i="229"/>
  <c r="D3" i="229" s="1"/>
  <c r="C43" i="171"/>
  <c r="B3" i="230"/>
  <c r="D3" i="230" s="1"/>
  <c r="C42" i="171"/>
  <c r="B42" i="171" s="1"/>
  <c r="B3" i="222"/>
  <c r="D3" i="222" s="1"/>
  <c r="C41" i="171"/>
  <c r="B3" i="231"/>
  <c r="D3" i="231" s="1"/>
  <c r="C40" i="171"/>
  <c r="B3" i="221"/>
  <c r="D3" i="221" s="1"/>
  <c r="C39" i="171"/>
  <c r="B39" i="171" s="1"/>
  <c r="B3" i="220"/>
  <c r="D3" i="220" s="1"/>
  <c r="C38" i="171"/>
  <c r="B3" i="238"/>
  <c r="D3" i="238" s="1"/>
  <c r="C37" i="171"/>
  <c r="B37" i="171" s="1"/>
  <c r="B3" i="219"/>
  <c r="D3" i="219" s="1"/>
  <c r="C36" i="171"/>
  <c r="B36" i="171" s="1"/>
  <c r="B3" i="218"/>
  <c r="D3" i="218" s="1"/>
  <c r="C35" i="171"/>
  <c r="B3" i="217"/>
  <c r="D3" i="217" s="1"/>
  <c r="C34" i="171"/>
  <c r="B34" i="171" s="1"/>
  <c r="B3" i="216"/>
  <c r="D3" i="216" s="1"/>
  <c r="C33" i="171"/>
  <c r="B3" i="206"/>
  <c r="D3" i="206" s="1"/>
  <c r="C32" i="171"/>
  <c r="B3" i="207"/>
  <c r="D3" i="207" s="1"/>
  <c r="C31" i="171"/>
  <c r="B31" i="171" s="1"/>
  <c r="B3" i="208"/>
  <c r="D3" i="208" s="1"/>
  <c r="C30" i="171"/>
  <c r="B3" i="209"/>
  <c r="D3" i="209" s="1"/>
  <c r="C29" i="171"/>
  <c r="B3" i="210"/>
  <c r="D3" i="210" s="1"/>
  <c r="C28" i="171"/>
  <c r="B3" i="211"/>
  <c r="D3" i="211" s="1"/>
  <c r="C27" i="171"/>
  <c r="B3" i="212"/>
  <c r="D3" i="212" s="1"/>
  <c r="C26" i="171"/>
  <c r="B3" i="213"/>
  <c r="D3" i="213" s="1"/>
  <c r="C23" i="171"/>
  <c r="B3" i="205"/>
  <c r="D3" i="205" s="1"/>
  <c r="C22" i="171"/>
  <c r="B3" i="204"/>
  <c r="D3" i="204" s="1"/>
  <c r="C21" i="171"/>
  <c r="B3" i="203"/>
  <c r="D3" i="203" s="1"/>
  <c r="C20" i="171"/>
  <c r="B3" i="202"/>
  <c r="D3" i="202" s="1"/>
  <c r="C19" i="171"/>
  <c r="B3" i="201"/>
  <c r="D3" i="201" s="1"/>
  <c r="C18" i="171"/>
  <c r="B3" i="200"/>
  <c r="D3" i="200" s="1"/>
  <c r="C17" i="171"/>
  <c r="B17" i="171" s="1"/>
  <c r="B3" i="199"/>
  <c r="D3" i="199" s="1"/>
  <c r="C16" i="171"/>
  <c r="B3" i="198"/>
  <c r="D3" i="198" s="1"/>
  <c r="C15" i="171"/>
  <c r="B3" i="197"/>
  <c r="D3" i="197" s="1"/>
  <c r="C14" i="171"/>
  <c r="B3" i="196"/>
  <c r="D3" i="196" s="1"/>
  <c r="C13" i="171"/>
  <c r="B3" i="195"/>
  <c r="D3" i="195" s="1"/>
  <c r="C12" i="171"/>
  <c r="B3" i="194"/>
  <c r="D3" i="194" s="1"/>
  <c r="C11" i="171"/>
  <c r="B3" i="193"/>
  <c r="D3" i="193" s="1"/>
  <c r="C10" i="171"/>
  <c r="B3" i="192"/>
  <c r="D3" i="192" s="1"/>
  <c r="C9" i="171"/>
  <c r="B3" i="191"/>
  <c r="D3" i="191" s="1"/>
  <c r="C8" i="171"/>
  <c r="B3" i="190"/>
  <c r="D3" i="190" s="1"/>
  <c r="C7" i="171"/>
  <c r="B3" i="189"/>
  <c r="D3" i="189" s="1"/>
  <c r="B3" i="215"/>
  <c r="D3" i="215" s="1"/>
  <c r="D6" i="215"/>
  <c r="D51" i="179"/>
  <c r="G51" i="179" s="1"/>
  <c r="D43" i="179"/>
  <c r="G43" i="179" s="1"/>
  <c r="D35" i="179"/>
  <c r="G35" i="179" s="1"/>
  <c r="D27" i="179"/>
  <c r="G27" i="179" s="1"/>
  <c r="D23" i="179"/>
  <c r="G23" i="179" s="1"/>
  <c r="D15" i="179"/>
  <c r="G15" i="179" s="1"/>
  <c r="D11" i="179"/>
  <c r="G11" i="179" s="1"/>
  <c r="D6" i="179"/>
  <c r="G6" i="179" s="1"/>
  <c r="D53" i="179"/>
  <c r="G53" i="179" s="1"/>
  <c r="D49" i="179"/>
  <c r="G49" i="179" s="1"/>
  <c r="D45" i="179"/>
  <c r="G45" i="179" s="1"/>
  <c r="D41" i="179"/>
  <c r="G41" i="179" s="1"/>
  <c r="D37" i="179"/>
  <c r="G37" i="179" s="1"/>
  <c r="D33" i="179"/>
  <c r="G33" i="179" s="1"/>
  <c r="D29" i="179"/>
  <c r="G29" i="179" s="1"/>
  <c r="D25" i="179"/>
  <c r="G25" i="179" s="1"/>
  <c r="D21" i="179"/>
  <c r="G21" i="179" s="1"/>
  <c r="D17" i="179"/>
  <c r="G17" i="179" s="1"/>
  <c r="D13" i="179"/>
  <c r="G13" i="179" s="1"/>
  <c r="D9" i="179"/>
  <c r="G9" i="179" s="1"/>
  <c r="D4" i="177"/>
  <c r="E4" i="177" s="1"/>
  <c r="D55" i="179"/>
  <c r="G55" i="179" s="1"/>
  <c r="D47" i="179"/>
  <c r="G47" i="179" s="1"/>
  <c r="D39" i="179"/>
  <c r="G39" i="179" s="1"/>
  <c r="D31" i="179"/>
  <c r="G31" i="179" s="1"/>
  <c r="D19" i="179"/>
  <c r="G19" i="179" s="1"/>
  <c r="C28" i="176"/>
  <c r="D27" i="174"/>
  <c r="C29" i="176"/>
  <c r="D28" i="174"/>
  <c r="B8" i="236"/>
  <c r="D21" i="236"/>
  <c r="B8" i="224"/>
  <c r="D21" i="224"/>
  <c r="B8" i="228"/>
  <c r="D21" i="228"/>
  <c r="B8" i="219"/>
  <c r="D21" i="219"/>
  <c r="B8" i="206"/>
  <c r="D21" i="206"/>
  <c r="D27" i="171"/>
  <c r="B27" i="171" s="1"/>
  <c r="H27" i="179" s="1"/>
  <c r="B8" i="212"/>
  <c r="D23" i="171"/>
  <c r="B23" i="171" s="1"/>
  <c r="H23" i="179" s="1"/>
  <c r="B8" i="205"/>
  <c r="D19" i="171"/>
  <c r="B19" i="171" s="1"/>
  <c r="H19" i="179" s="1"/>
  <c r="B8" i="201"/>
  <c r="B8" i="233"/>
  <c r="D21" i="233"/>
  <c r="B8" i="237"/>
  <c r="D21" i="237"/>
  <c r="B8" i="225"/>
  <c r="D21" i="225"/>
  <c r="B8" i="229"/>
  <c r="D21" i="229"/>
  <c r="B8" i="221"/>
  <c r="D21" i="221"/>
  <c r="B8" i="218"/>
  <c r="D21" i="218"/>
  <c r="B8" i="207"/>
  <c r="D21" i="207"/>
  <c r="D26" i="171"/>
  <c r="B26" i="171" s="1"/>
  <c r="H26" i="179" s="1"/>
  <c r="B8" i="213"/>
  <c r="D22" i="171"/>
  <c r="B22" i="171" s="1"/>
  <c r="H22" i="179" s="1"/>
  <c r="B8" i="204"/>
  <c r="D18" i="171"/>
  <c r="B18" i="171" s="1"/>
  <c r="H18" i="179" s="1"/>
  <c r="B8" i="200"/>
  <c r="D15" i="171"/>
  <c r="B15" i="171" s="1"/>
  <c r="H15" i="179" s="1"/>
  <c r="B8" i="197"/>
  <c r="D11" i="171"/>
  <c r="B11" i="171" s="1"/>
  <c r="H11" i="179" s="1"/>
  <c r="B8" i="193"/>
  <c r="D7" i="171"/>
  <c r="B7" i="171" s="1"/>
  <c r="H7" i="179" s="1"/>
  <c r="B8" i="189"/>
  <c r="D14" i="171"/>
  <c r="B14" i="171" s="1"/>
  <c r="H14" i="179" s="1"/>
  <c r="B8" i="196"/>
  <c r="D10" i="171"/>
  <c r="B10" i="171" s="1"/>
  <c r="H10" i="179" s="1"/>
  <c r="B8" i="192"/>
  <c r="B55" i="184"/>
  <c r="D55" i="182" s="1"/>
  <c r="B55" i="182" s="1"/>
  <c r="B51" i="184"/>
  <c r="D51" i="182" s="1"/>
  <c r="B51" i="182" s="1"/>
  <c r="B47" i="184"/>
  <c r="D47" i="182" s="1"/>
  <c r="B47" i="182" s="1"/>
  <c r="B43" i="184"/>
  <c r="D43" i="182" s="1"/>
  <c r="B39" i="184"/>
  <c r="D39" i="182" s="1"/>
  <c r="B39" i="182" s="1"/>
  <c r="B35" i="184"/>
  <c r="D35" i="182" s="1"/>
  <c r="B31" i="184"/>
  <c r="D31" i="182" s="1"/>
  <c r="B31" i="182" s="1"/>
  <c r="B27" i="184"/>
  <c r="D27" i="182" s="1"/>
  <c r="B23" i="184"/>
  <c r="D23" i="182" s="1"/>
  <c r="B23" i="182" s="1"/>
  <c r="B19" i="184"/>
  <c r="D19" i="182" s="1"/>
  <c r="B19" i="182" s="1"/>
  <c r="B54" i="184"/>
  <c r="D54" i="182" s="1"/>
  <c r="B54" i="182" s="1"/>
  <c r="B50" i="184"/>
  <c r="D50" i="182" s="1"/>
  <c r="B46" i="184"/>
  <c r="D46" i="182" s="1"/>
  <c r="B46" i="182" s="1"/>
  <c r="B42" i="184"/>
  <c r="D42" i="182" s="1"/>
  <c r="B42" i="182" s="1"/>
  <c r="B38" i="184"/>
  <c r="D38" i="182" s="1"/>
  <c r="B38" i="182" s="1"/>
  <c r="B34" i="184"/>
  <c r="D34" i="182" s="1"/>
  <c r="B34" i="182" s="1"/>
  <c r="B30" i="184"/>
  <c r="D30" i="182" s="1"/>
  <c r="B30" i="182" s="1"/>
  <c r="B26" i="184"/>
  <c r="D26" i="182" s="1"/>
  <c r="B26" i="182" s="1"/>
  <c r="B22" i="184"/>
  <c r="D22" i="182" s="1"/>
  <c r="B22" i="182" s="1"/>
  <c r="B18" i="184"/>
  <c r="D18" i="182" s="1"/>
  <c r="B18" i="182" s="1"/>
  <c r="B15" i="184"/>
  <c r="D15" i="182" s="1"/>
  <c r="B15" i="182" s="1"/>
  <c r="B11" i="184"/>
  <c r="D11" i="182" s="1"/>
  <c r="B11" i="182" s="1"/>
  <c r="B7" i="184"/>
  <c r="D7" i="182" s="1"/>
  <c r="B7" i="182" s="1"/>
  <c r="B14" i="184"/>
  <c r="D14" i="182" s="1"/>
  <c r="B14" i="182" s="1"/>
  <c r="B10" i="184"/>
  <c r="D10" i="182" s="1"/>
  <c r="B10" i="182" s="1"/>
  <c r="B6" i="184"/>
  <c r="D6" i="182" s="1"/>
  <c r="B8" i="234"/>
  <c r="D21" i="234"/>
  <c r="B8" i="232"/>
  <c r="D21" i="232"/>
  <c r="B8" i="226"/>
  <c r="D21" i="226"/>
  <c r="B8" i="230"/>
  <c r="D21" i="230"/>
  <c r="D41" i="171"/>
  <c r="B8" i="231"/>
  <c r="B8" i="220"/>
  <c r="D21" i="220"/>
  <c r="B8" i="217"/>
  <c r="D21" i="217"/>
  <c r="B8" i="208"/>
  <c r="D21" i="208"/>
  <c r="D29" i="171"/>
  <c r="B29" i="171" s="1"/>
  <c r="B8" i="210"/>
  <c r="B8" i="214"/>
  <c r="D15" i="214"/>
  <c r="D21" i="171"/>
  <c r="B21" i="171" s="1"/>
  <c r="H21" i="179" s="1"/>
  <c r="B8" i="203"/>
  <c r="B8" i="235"/>
  <c r="D21" i="235"/>
  <c r="B8" i="223"/>
  <c r="D21" i="223"/>
  <c r="B8" i="227"/>
  <c r="D21" i="227"/>
  <c r="B8" i="222"/>
  <c r="D21" i="222"/>
  <c r="B8" i="238"/>
  <c r="D21" i="238"/>
  <c r="B8" i="216"/>
  <c r="D21" i="216"/>
  <c r="B8" i="209"/>
  <c r="D21" i="209"/>
  <c r="D28" i="171"/>
  <c r="B8" i="211"/>
  <c r="D24" i="171"/>
  <c r="B8" i="215"/>
  <c r="D20" i="171"/>
  <c r="B8" i="202"/>
  <c r="B8" i="199"/>
  <c r="D19" i="199"/>
  <c r="D13" i="171"/>
  <c r="B8" i="195"/>
  <c r="D9" i="171"/>
  <c r="B8" i="191"/>
  <c r="D16" i="171"/>
  <c r="B16" i="171" s="1"/>
  <c r="H16" i="179" s="1"/>
  <c r="B8" i="198"/>
  <c r="D12" i="171"/>
  <c r="B12" i="171" s="1"/>
  <c r="H12" i="179" s="1"/>
  <c r="B8" i="194"/>
  <c r="D8" i="171"/>
  <c r="B8" i="171" s="1"/>
  <c r="H8" i="179" s="1"/>
  <c r="B8" i="190"/>
  <c r="D6" i="171"/>
  <c r="B8" i="188"/>
  <c r="D8" i="188" s="1"/>
  <c r="H29" i="179"/>
  <c r="B53" i="184"/>
  <c r="D53" i="182" s="1"/>
  <c r="B53" i="182" s="1"/>
  <c r="B49" i="184"/>
  <c r="D49" i="182" s="1"/>
  <c r="B49" i="182" s="1"/>
  <c r="B45" i="184"/>
  <c r="D45" i="182" s="1"/>
  <c r="B45" i="182" s="1"/>
  <c r="B41" i="184"/>
  <c r="D41" i="182" s="1"/>
  <c r="B41" i="182" s="1"/>
  <c r="B37" i="184"/>
  <c r="D37" i="182" s="1"/>
  <c r="B33" i="184"/>
  <c r="D33" i="182" s="1"/>
  <c r="B33" i="182" s="1"/>
  <c r="B29" i="184"/>
  <c r="D29" i="182" s="1"/>
  <c r="B25" i="184"/>
  <c r="D25" i="182" s="1"/>
  <c r="B25" i="182" s="1"/>
  <c r="B21" i="184"/>
  <c r="D21" i="182" s="1"/>
  <c r="B21" i="182" s="1"/>
  <c r="B56" i="184"/>
  <c r="D56" i="182" s="1"/>
  <c r="B56" i="182" s="1"/>
  <c r="B52" i="184"/>
  <c r="D52" i="182" s="1"/>
  <c r="B48" i="184"/>
  <c r="D48" i="182" s="1"/>
  <c r="B48" i="182" s="1"/>
  <c r="B44" i="184"/>
  <c r="D44" i="182" s="1"/>
  <c r="B44" i="182" s="1"/>
  <c r="B40" i="184"/>
  <c r="D40" i="182" s="1"/>
  <c r="B40" i="182" s="1"/>
  <c r="B36" i="184"/>
  <c r="D36" i="182" s="1"/>
  <c r="B36" i="182" s="1"/>
  <c r="B32" i="184"/>
  <c r="D32" i="182" s="1"/>
  <c r="B32" i="182" s="1"/>
  <c r="B28" i="184"/>
  <c r="D28" i="182" s="1"/>
  <c r="B28" i="182" s="1"/>
  <c r="B24" i="184"/>
  <c r="D24" i="182" s="1"/>
  <c r="B24" i="182" s="1"/>
  <c r="B20" i="184"/>
  <c r="D20" i="182" s="1"/>
  <c r="B20" i="182" s="1"/>
  <c r="B17" i="184"/>
  <c r="D17" i="182" s="1"/>
  <c r="B17" i="182" s="1"/>
  <c r="B13" i="184"/>
  <c r="D13" i="182" s="1"/>
  <c r="B13" i="182" s="1"/>
  <c r="B9" i="184"/>
  <c r="D9" i="182" s="1"/>
  <c r="B9" i="182" s="1"/>
  <c r="B16" i="184"/>
  <c r="D16" i="182" s="1"/>
  <c r="B16" i="182" s="1"/>
  <c r="B12" i="184"/>
  <c r="D12" i="182" s="1"/>
  <c r="B12" i="182" s="1"/>
  <c r="B8" i="184"/>
  <c r="D8" i="182" s="1"/>
  <c r="B8" i="182" s="1"/>
  <c r="B22" i="188"/>
  <c r="B6" i="183"/>
  <c r="C6" i="182" s="1"/>
  <c r="B6" i="182" s="1"/>
  <c r="C6" i="171"/>
  <c r="B7" i="174"/>
  <c r="B6" i="174"/>
  <c r="B5" i="174"/>
  <c r="B4" i="174"/>
  <c r="B52" i="182" l="1"/>
  <c r="B29" i="182"/>
  <c r="B37" i="182"/>
  <c r="B50" i="182"/>
  <c r="B27" i="182"/>
  <c r="B35" i="182"/>
  <c r="B43" i="182"/>
  <c r="B50" i="171"/>
  <c r="H50" i="179" s="1"/>
  <c r="H17" i="179"/>
  <c r="H31" i="179"/>
  <c r="H34" i="179"/>
  <c r="H36" i="179"/>
  <c r="H37" i="179"/>
  <c r="H39" i="179"/>
  <c r="H42" i="179"/>
  <c r="H44" i="179"/>
  <c r="H47" i="179"/>
  <c r="H49" i="179"/>
  <c r="H55" i="179"/>
  <c r="H52" i="179"/>
  <c r="B32" i="171"/>
  <c r="H32" i="179" s="1"/>
  <c r="B40" i="171"/>
  <c r="H40" i="179" s="1"/>
  <c r="B48" i="171"/>
  <c r="H48" i="179" s="1"/>
  <c r="B56" i="171"/>
  <c r="H56" i="179" s="1"/>
  <c r="B33" i="171"/>
  <c r="H33" i="179" s="1"/>
  <c r="B45" i="171"/>
  <c r="H45" i="179" s="1"/>
  <c r="B53" i="171"/>
  <c r="H53" i="179" s="1"/>
  <c r="B30" i="171"/>
  <c r="H30" i="179" s="1"/>
  <c r="B38" i="171"/>
  <c r="H38" i="179" s="1"/>
  <c r="B46" i="171"/>
  <c r="H46" i="179" s="1"/>
  <c r="B54" i="171"/>
  <c r="H54" i="179" s="1"/>
  <c r="B35" i="171"/>
  <c r="H35" i="179" s="1"/>
  <c r="B43" i="171"/>
  <c r="H43" i="179" s="1"/>
  <c r="B51" i="171"/>
  <c r="H51" i="179" s="1"/>
  <c r="D5" i="171"/>
  <c r="B6" i="171"/>
  <c r="H6" i="179" s="1"/>
  <c r="B9" i="171"/>
  <c r="H9" i="179" s="1"/>
  <c r="B13" i="171"/>
  <c r="H13" i="179" s="1"/>
  <c r="B20" i="171"/>
  <c r="H20" i="179" s="1"/>
  <c r="B24" i="171"/>
  <c r="H24" i="179" s="1"/>
  <c r="B28" i="171"/>
  <c r="H28" i="179" s="1"/>
  <c r="B41" i="171"/>
  <c r="H41" i="179" s="1"/>
  <c r="C5" i="177"/>
  <c r="D5" i="177" s="1"/>
  <c r="E5" i="177" s="1"/>
  <c r="D3" i="177"/>
  <c r="E3" i="177" s="1"/>
  <c r="G29" i="176"/>
  <c r="G28" i="176"/>
  <c r="B9" i="174"/>
  <c r="B11" i="174"/>
  <c r="B13" i="174"/>
  <c r="B15" i="174"/>
  <c r="B17" i="174"/>
  <c r="B19" i="174"/>
  <c r="B21" i="174"/>
  <c r="D8" i="199"/>
  <c r="B22" i="199"/>
  <c r="D8" i="209"/>
  <c r="B22" i="209"/>
  <c r="D8" i="216"/>
  <c r="B22" i="216"/>
  <c r="B22" i="238"/>
  <c r="D8" i="238"/>
  <c r="D8" i="222"/>
  <c r="B22" i="222"/>
  <c r="D8" i="227"/>
  <c r="B22" i="227"/>
  <c r="B22" i="223"/>
  <c r="D8" i="223"/>
  <c r="D8" i="235"/>
  <c r="B22" i="235"/>
  <c r="B22" i="214"/>
  <c r="D8" i="214"/>
  <c r="D8" i="208"/>
  <c r="B22" i="208"/>
  <c r="D8" i="217"/>
  <c r="B22" i="217"/>
  <c r="B22" i="220"/>
  <c r="D8" i="220"/>
  <c r="D8" i="230"/>
  <c r="B22" i="230"/>
  <c r="D8" i="226"/>
  <c r="B22" i="226"/>
  <c r="D8" i="232"/>
  <c r="B22" i="232"/>
  <c r="D8" i="234"/>
  <c r="B22" i="234"/>
  <c r="D8" i="207"/>
  <c r="B22" i="207"/>
  <c r="D8" i="218"/>
  <c r="B22" i="218"/>
  <c r="B22" i="221"/>
  <c r="D8" i="221"/>
  <c r="B22" i="229"/>
  <c r="D8" i="229"/>
  <c r="D8" i="225"/>
  <c r="B22" i="225"/>
  <c r="D8" i="237"/>
  <c r="B22" i="237"/>
  <c r="B22" i="233"/>
  <c r="D8" i="233"/>
  <c r="D8" i="206"/>
  <c r="B22" i="206"/>
  <c r="B22" i="219"/>
  <c r="D8" i="219"/>
  <c r="B22" i="228"/>
  <c r="D8" i="228"/>
  <c r="D8" i="224"/>
  <c r="B22" i="224"/>
  <c r="D8" i="236"/>
  <c r="B22" i="236"/>
  <c r="B10" i="174"/>
  <c r="B12" i="174"/>
  <c r="B14" i="174"/>
  <c r="B16" i="174"/>
  <c r="B18" i="174"/>
  <c r="B20" i="174"/>
  <c r="N5" i="184"/>
  <c r="C21" i="177" s="1"/>
  <c r="D21" i="177" s="1"/>
  <c r="E21" i="177" s="1"/>
  <c r="B22" i="190"/>
  <c r="D8" i="190"/>
  <c r="B22" i="194"/>
  <c r="D8" i="194"/>
  <c r="B22" i="198"/>
  <c r="D8" i="198"/>
  <c r="B22" i="191"/>
  <c r="D8" i="191"/>
  <c r="B22" i="195"/>
  <c r="D8" i="195"/>
  <c r="D8" i="202"/>
  <c r="B22" i="202"/>
  <c r="B22" i="215"/>
  <c r="D8" i="215"/>
  <c r="B22" i="211"/>
  <c r="D8" i="211"/>
  <c r="B22" i="203"/>
  <c r="D8" i="203"/>
  <c r="B22" i="210"/>
  <c r="D8" i="210"/>
  <c r="D8" i="231"/>
  <c r="B22" i="231"/>
  <c r="B22" i="192"/>
  <c r="D8" i="192"/>
  <c r="B22" i="196"/>
  <c r="D8" i="196"/>
  <c r="D8" i="189"/>
  <c r="B22" i="189"/>
  <c r="B22" i="193"/>
  <c r="D8" i="193"/>
  <c r="B22" i="197"/>
  <c r="D8" i="197"/>
  <c r="B22" i="200"/>
  <c r="D8" i="200"/>
  <c r="B22" i="213"/>
  <c r="D8" i="213"/>
  <c r="B22" i="201"/>
  <c r="D8" i="201"/>
  <c r="D8" i="205"/>
  <c r="B22" i="205"/>
  <c r="D8" i="212"/>
  <c r="B22" i="212"/>
  <c r="D22" i="188"/>
  <c r="B26" i="188"/>
  <c r="D26" i="188" s="1"/>
  <c r="F5" i="183"/>
  <c r="C20" i="177" s="1"/>
  <c r="C8" i="176"/>
  <c r="D7" i="174"/>
  <c r="C5" i="176"/>
  <c r="B3" i="174"/>
  <c r="C7" i="176"/>
  <c r="C5" i="171"/>
  <c r="C6" i="176"/>
  <c r="B4" i="14"/>
  <c r="B4" i="35" s="1"/>
  <c r="B5" i="171" l="1"/>
  <c r="H5" i="179" s="1"/>
  <c r="B5" i="185"/>
  <c r="D22" i="213"/>
  <c r="B26" i="213"/>
  <c r="D26" i="213" s="1"/>
  <c r="D22" i="200"/>
  <c r="B26" i="200"/>
  <c r="D26" i="200" s="1"/>
  <c r="E8" i="200" s="1"/>
  <c r="D22" i="193"/>
  <c r="B26" i="193"/>
  <c r="D26" i="193" s="1"/>
  <c r="E8" i="193" s="1"/>
  <c r="D22" i="196"/>
  <c r="B26" i="196"/>
  <c r="D26" i="196" s="1"/>
  <c r="E8" i="196" s="1"/>
  <c r="D22" i="192"/>
  <c r="B26" i="192"/>
  <c r="D26" i="192" s="1"/>
  <c r="E8" i="192" s="1"/>
  <c r="D22" i="210"/>
  <c r="B26" i="210"/>
  <c r="D26" i="210" s="1"/>
  <c r="E8" i="210" s="1"/>
  <c r="D22" i="211"/>
  <c r="B26" i="211"/>
  <c r="D26" i="211" s="1"/>
  <c r="E8" i="211" s="1"/>
  <c r="D22" i="215"/>
  <c r="B26" i="215"/>
  <c r="D26" i="215" s="1"/>
  <c r="E8" i="215" s="1"/>
  <c r="D22" i="195"/>
  <c r="B26" i="195"/>
  <c r="D26" i="195" s="1"/>
  <c r="E8" i="195" s="1"/>
  <c r="D22" i="191"/>
  <c r="B26" i="191"/>
  <c r="D26" i="191" s="1"/>
  <c r="E8" i="191" s="1"/>
  <c r="D22" i="198"/>
  <c r="B26" i="198"/>
  <c r="D26" i="198" s="1"/>
  <c r="E8" i="198" s="1"/>
  <c r="D22" i="194"/>
  <c r="B26" i="194"/>
  <c r="D26" i="194" s="1"/>
  <c r="E8" i="194" s="1"/>
  <c r="D22" i="190"/>
  <c r="B26" i="190"/>
  <c r="D26" i="190" s="1"/>
  <c r="E8" i="190" s="1"/>
  <c r="C19" i="176"/>
  <c r="C15" i="176"/>
  <c r="C13" i="176"/>
  <c r="D22" i="228"/>
  <c r="B26" i="228"/>
  <c r="D26" i="228" s="1"/>
  <c r="E8" i="228" s="1"/>
  <c r="D22" i="219"/>
  <c r="B26" i="219"/>
  <c r="D26" i="219" s="1"/>
  <c r="D22" i="233"/>
  <c r="B26" i="233"/>
  <c r="D26" i="233" s="1"/>
  <c r="E8" i="233" s="1"/>
  <c r="D22" i="221"/>
  <c r="B26" i="221"/>
  <c r="D26" i="221" s="1"/>
  <c r="E8" i="221" s="1"/>
  <c r="D22" i="220"/>
  <c r="B26" i="220"/>
  <c r="D26" i="220" s="1"/>
  <c r="E8" i="220" s="1"/>
  <c r="B26" i="214"/>
  <c r="D26" i="214" s="1"/>
  <c r="E8" i="214" s="1"/>
  <c r="D22" i="214"/>
  <c r="D22" i="223"/>
  <c r="B26" i="223"/>
  <c r="D26" i="223" s="1"/>
  <c r="E8" i="223" s="1"/>
  <c r="D22" i="238"/>
  <c r="B26" i="238"/>
  <c r="D26" i="238" s="1"/>
  <c r="E8" i="238" s="1"/>
  <c r="C22" i="176"/>
  <c r="C20" i="176"/>
  <c r="C18" i="176"/>
  <c r="C16" i="176"/>
  <c r="C14" i="176"/>
  <c r="C12" i="176"/>
  <c r="C10" i="176"/>
  <c r="B26" i="201"/>
  <c r="D26" i="201" s="1"/>
  <c r="D22" i="201"/>
  <c r="D22" i="197"/>
  <c r="B26" i="197"/>
  <c r="D26" i="197" s="1"/>
  <c r="E8" i="197" s="1"/>
  <c r="D22" i="203"/>
  <c r="B26" i="203"/>
  <c r="D26" i="203" s="1"/>
  <c r="E8" i="203" s="1"/>
  <c r="C21" i="176"/>
  <c r="D20" i="174"/>
  <c r="C17" i="176"/>
  <c r="C11" i="176"/>
  <c r="D22" i="229"/>
  <c r="B26" i="229"/>
  <c r="D26" i="229" s="1"/>
  <c r="E8" i="229" s="1"/>
  <c r="B8" i="174"/>
  <c r="B22" i="174" s="1"/>
  <c r="D22" i="212"/>
  <c r="B26" i="212"/>
  <c r="D26" i="212" s="1"/>
  <c r="E8" i="212" s="1"/>
  <c r="D22" i="205"/>
  <c r="B26" i="205"/>
  <c r="D26" i="205" s="1"/>
  <c r="E8" i="205" s="1"/>
  <c r="B26" i="189"/>
  <c r="D26" i="189" s="1"/>
  <c r="D22" i="189"/>
  <c r="D22" i="231"/>
  <c r="B26" i="231"/>
  <c r="D26" i="231" s="1"/>
  <c r="E8" i="231" s="1"/>
  <c r="D22" i="202"/>
  <c r="B26" i="202"/>
  <c r="D26" i="202" s="1"/>
  <c r="D22" i="236"/>
  <c r="B26" i="236"/>
  <c r="D26" i="236" s="1"/>
  <c r="B26" i="224"/>
  <c r="D26" i="224" s="1"/>
  <c r="D22" i="224"/>
  <c r="B26" i="206"/>
  <c r="D26" i="206" s="1"/>
  <c r="E8" i="206" s="1"/>
  <c r="D22" i="206"/>
  <c r="B26" i="237"/>
  <c r="D26" i="237" s="1"/>
  <c r="D22" i="237"/>
  <c r="D22" i="225"/>
  <c r="B26" i="225"/>
  <c r="D26" i="225" s="1"/>
  <c r="D22" i="218"/>
  <c r="B26" i="218"/>
  <c r="D26" i="218" s="1"/>
  <c r="E8" i="218" s="1"/>
  <c r="D22" i="207"/>
  <c r="B26" i="207"/>
  <c r="D26" i="207" s="1"/>
  <c r="B26" i="234"/>
  <c r="D26" i="234" s="1"/>
  <c r="D22" i="234"/>
  <c r="D22" i="232"/>
  <c r="B26" i="232"/>
  <c r="D26" i="232" s="1"/>
  <c r="D22" i="226"/>
  <c r="B26" i="226"/>
  <c r="D26" i="226" s="1"/>
  <c r="E8" i="226" s="1"/>
  <c r="B26" i="230"/>
  <c r="D26" i="230" s="1"/>
  <c r="E8" i="230" s="1"/>
  <c r="D22" i="230"/>
  <c r="B26" i="217"/>
  <c r="D26" i="217" s="1"/>
  <c r="D22" i="217"/>
  <c r="D22" i="208"/>
  <c r="B26" i="208"/>
  <c r="D26" i="208" s="1"/>
  <c r="D22" i="235"/>
  <c r="B26" i="235"/>
  <c r="D26" i="235" s="1"/>
  <c r="E8" i="235" s="1"/>
  <c r="D22" i="227"/>
  <c r="B26" i="227"/>
  <c r="D26" i="227" s="1"/>
  <c r="D22" i="222"/>
  <c r="B26" i="222"/>
  <c r="D26" i="222" s="1"/>
  <c r="E8" i="222" s="1"/>
  <c r="D22" i="216"/>
  <c r="B26" i="216"/>
  <c r="D26" i="216" s="1"/>
  <c r="D22" i="209"/>
  <c r="B26" i="209"/>
  <c r="D26" i="209" s="1"/>
  <c r="D22" i="199"/>
  <c r="B26" i="199"/>
  <c r="D26" i="199" s="1"/>
  <c r="E8" i="189"/>
  <c r="E8" i="202"/>
  <c r="E8" i="224"/>
  <c r="E8" i="201"/>
  <c r="E8" i="213"/>
  <c r="E8" i="219"/>
  <c r="E22" i="188"/>
  <c r="E9" i="188"/>
  <c r="E13" i="188"/>
  <c r="E17" i="188"/>
  <c r="E23" i="188"/>
  <c r="E10" i="188"/>
  <c r="E14" i="188"/>
  <c r="E18" i="188"/>
  <c r="E24" i="188"/>
  <c r="E21" i="188"/>
  <c r="E11" i="188"/>
  <c r="E15" i="188"/>
  <c r="E19" i="188"/>
  <c r="E20" i="188"/>
  <c r="E12" i="188"/>
  <c r="E16" i="188"/>
  <c r="E8" i="188"/>
  <c r="E25" i="188"/>
  <c r="E6" i="188"/>
  <c r="E5" i="188"/>
  <c r="E4" i="188"/>
  <c r="E7" i="188"/>
  <c r="E3" i="188"/>
  <c r="C19" i="177"/>
  <c r="D19" i="177" s="1"/>
  <c r="E19" i="177" s="1"/>
  <c r="D20" i="177"/>
  <c r="E20" i="177" s="1"/>
  <c r="C4" i="176"/>
  <c r="G8" i="176"/>
  <c r="C6" i="43"/>
  <c r="G6" i="43"/>
  <c r="E6" i="43"/>
  <c r="B5" i="12"/>
  <c r="C5" i="12"/>
  <c r="D5" i="12"/>
  <c r="E5" i="12"/>
  <c r="B5" i="13"/>
  <c r="B5" i="11" s="1"/>
  <c r="B4" i="27" s="1"/>
  <c r="C3" i="157" s="1"/>
  <c r="C5" i="13"/>
  <c r="D5" i="13"/>
  <c r="E5" i="13"/>
  <c r="F5" i="13"/>
  <c r="G5" i="13"/>
  <c r="H5" i="13"/>
  <c r="I5" i="13"/>
  <c r="J5" i="13"/>
  <c r="K5" i="13"/>
  <c r="L5" i="13"/>
  <c r="M5" i="13"/>
  <c r="O5" i="13"/>
  <c r="F4" i="14"/>
  <c r="F4" i="35" s="1"/>
  <c r="G4" i="14"/>
  <c r="H4" i="14"/>
  <c r="B6" i="43" l="1"/>
  <c r="F5" i="185"/>
  <c r="E26" i="188"/>
  <c r="E22" i="214"/>
  <c r="E22" i="217"/>
  <c r="E22" i="230"/>
  <c r="E22" i="234"/>
  <c r="E22" i="237"/>
  <c r="E22" i="206"/>
  <c r="E22" i="224"/>
  <c r="E22" i="189"/>
  <c r="E22" i="201"/>
  <c r="E25" i="209"/>
  <c r="E4" i="209"/>
  <c r="E24" i="209"/>
  <c r="E7" i="209"/>
  <c r="E23" i="209"/>
  <c r="E6" i="209"/>
  <c r="E5" i="209"/>
  <c r="E3" i="209"/>
  <c r="E17" i="209"/>
  <c r="E13" i="209"/>
  <c r="E18" i="209"/>
  <c r="E14" i="209"/>
  <c r="E10" i="209"/>
  <c r="E19" i="209"/>
  <c r="E15" i="209"/>
  <c r="E11" i="209"/>
  <c r="E20" i="209"/>
  <c r="E16" i="209"/>
  <c r="E12" i="209"/>
  <c r="E9" i="209"/>
  <c r="E21" i="209"/>
  <c r="E6" i="227"/>
  <c r="E4" i="227"/>
  <c r="E23" i="227"/>
  <c r="E25" i="227"/>
  <c r="E3" i="227"/>
  <c r="E5" i="227"/>
  <c r="E24" i="227"/>
  <c r="E7" i="227"/>
  <c r="E17" i="227"/>
  <c r="E13" i="227"/>
  <c r="E18" i="227"/>
  <c r="E14" i="227"/>
  <c r="E10" i="227"/>
  <c r="E19" i="227"/>
  <c r="E15" i="227"/>
  <c r="E11" i="227"/>
  <c r="E20" i="227"/>
  <c r="E16" i="227"/>
  <c r="E12" i="227"/>
  <c r="E9" i="227"/>
  <c r="E21" i="227"/>
  <c r="E6" i="217"/>
  <c r="E4" i="217"/>
  <c r="E23" i="217"/>
  <c r="E7" i="217"/>
  <c r="E25" i="217"/>
  <c r="E26" i="217" s="1"/>
  <c r="E3" i="217"/>
  <c r="E5" i="217"/>
  <c r="E24" i="217"/>
  <c r="E17" i="217"/>
  <c r="E13" i="217"/>
  <c r="E20" i="217"/>
  <c r="E16" i="217"/>
  <c r="E12" i="217"/>
  <c r="E19" i="217"/>
  <c r="E15" i="217"/>
  <c r="E11" i="217"/>
  <c r="E18" i="217"/>
  <c r="E14" i="217"/>
  <c r="E10" i="217"/>
  <c r="E9" i="217"/>
  <c r="E21" i="217"/>
  <c r="E21" i="230"/>
  <c r="E4" i="230"/>
  <c r="E6" i="230"/>
  <c r="E23" i="230"/>
  <c r="E5" i="230"/>
  <c r="E3" i="230"/>
  <c r="E24" i="230"/>
  <c r="E7" i="230"/>
  <c r="E25" i="230"/>
  <c r="E26" i="230" s="1"/>
  <c r="E19" i="230"/>
  <c r="E15" i="230"/>
  <c r="E11" i="230"/>
  <c r="E20" i="230"/>
  <c r="E16" i="230"/>
  <c r="E12" i="230"/>
  <c r="E17" i="230"/>
  <c r="E13" i="230"/>
  <c r="E18" i="230"/>
  <c r="E14" i="230"/>
  <c r="E10" i="230"/>
  <c r="E9" i="230"/>
  <c r="E21" i="234"/>
  <c r="E4" i="234"/>
  <c r="E23" i="234"/>
  <c r="E6" i="234"/>
  <c r="E3" i="234"/>
  <c r="E5" i="234"/>
  <c r="E24" i="234"/>
  <c r="E7" i="234"/>
  <c r="E25" i="234"/>
  <c r="E26" i="234" s="1"/>
  <c r="E17" i="234"/>
  <c r="E13" i="234"/>
  <c r="E18" i="234"/>
  <c r="E14" i="234"/>
  <c r="E10" i="234"/>
  <c r="E9" i="234"/>
  <c r="E19" i="234"/>
  <c r="E15" i="234"/>
  <c r="E11" i="234"/>
  <c r="E20" i="234"/>
  <c r="E16" i="234"/>
  <c r="E12" i="234"/>
  <c r="E6" i="237"/>
  <c r="E4" i="237"/>
  <c r="E23" i="237"/>
  <c r="E7" i="237"/>
  <c r="E25" i="237"/>
  <c r="E3" i="237"/>
  <c r="E5" i="237"/>
  <c r="E24" i="237"/>
  <c r="E26" i="237"/>
  <c r="E20" i="237"/>
  <c r="E16" i="237"/>
  <c r="E12" i="237"/>
  <c r="E19" i="237"/>
  <c r="E15" i="237"/>
  <c r="E11" i="237"/>
  <c r="E18" i="237"/>
  <c r="E14" i="237"/>
  <c r="E10" i="237"/>
  <c r="E9" i="237"/>
  <c r="E17" i="237"/>
  <c r="E13" i="237"/>
  <c r="E21" i="237"/>
  <c r="E5" i="206"/>
  <c r="E4" i="206"/>
  <c r="E23" i="206"/>
  <c r="E6" i="206"/>
  <c r="E24" i="206"/>
  <c r="E7" i="206"/>
  <c r="E3" i="206"/>
  <c r="E25" i="206"/>
  <c r="E26" i="206" s="1"/>
  <c r="E19" i="206"/>
  <c r="E15" i="206"/>
  <c r="E11" i="206"/>
  <c r="E18" i="206"/>
  <c r="E14" i="206"/>
  <c r="E10" i="206"/>
  <c r="E9" i="206"/>
  <c r="E17" i="206"/>
  <c r="E13" i="206"/>
  <c r="E20" i="206"/>
  <c r="E16" i="206"/>
  <c r="E12" i="206"/>
  <c r="E21" i="206"/>
  <c r="E21" i="224"/>
  <c r="E4" i="224"/>
  <c r="E23" i="224"/>
  <c r="E6" i="224"/>
  <c r="E3" i="224"/>
  <c r="E5" i="224"/>
  <c r="E24" i="224"/>
  <c r="E7" i="224"/>
  <c r="E25" i="224"/>
  <c r="E9" i="224"/>
  <c r="E19" i="224"/>
  <c r="E15" i="224"/>
  <c r="E11" i="224"/>
  <c r="E18" i="224"/>
  <c r="E14" i="224"/>
  <c r="E10" i="224"/>
  <c r="E17" i="224"/>
  <c r="E13" i="224"/>
  <c r="E20" i="224"/>
  <c r="E16" i="224"/>
  <c r="E12" i="224"/>
  <c r="E3" i="189"/>
  <c r="E5" i="189"/>
  <c r="E4" i="189"/>
  <c r="E7" i="189"/>
  <c r="E23" i="189"/>
  <c r="E6" i="189"/>
  <c r="E25" i="189"/>
  <c r="E24" i="189"/>
  <c r="E19" i="189"/>
  <c r="E15" i="189"/>
  <c r="E11" i="189"/>
  <c r="E20" i="189"/>
  <c r="E16" i="189"/>
  <c r="E12" i="189"/>
  <c r="E9" i="189"/>
  <c r="E17" i="189"/>
  <c r="E13" i="189"/>
  <c r="E18" i="189"/>
  <c r="E14" i="189"/>
  <c r="E10" i="189"/>
  <c r="E21" i="189"/>
  <c r="E3" i="201"/>
  <c r="E25" i="201"/>
  <c r="E26" i="201" s="1"/>
  <c r="E4" i="201"/>
  <c r="E7" i="201"/>
  <c r="E6" i="201"/>
  <c r="E23" i="201"/>
  <c r="E5" i="201"/>
  <c r="E24" i="201"/>
  <c r="E19" i="201"/>
  <c r="E15" i="201"/>
  <c r="E11" i="201"/>
  <c r="E20" i="201"/>
  <c r="E16" i="201"/>
  <c r="E12" i="201"/>
  <c r="E9" i="201"/>
  <c r="E17" i="201"/>
  <c r="E13" i="201"/>
  <c r="E18" i="201"/>
  <c r="E14" i="201"/>
  <c r="E10" i="201"/>
  <c r="E21" i="201"/>
  <c r="E25" i="214"/>
  <c r="E26" i="214" s="1"/>
  <c r="E4" i="214"/>
  <c r="E5" i="214"/>
  <c r="E3" i="214"/>
  <c r="E23" i="214"/>
  <c r="E24" i="214"/>
  <c r="E7" i="214"/>
  <c r="E6" i="214"/>
  <c r="E21" i="214"/>
  <c r="E19" i="214"/>
  <c r="E13" i="214"/>
  <c r="E20" i="214"/>
  <c r="E16" i="214"/>
  <c r="E12" i="214"/>
  <c r="E9" i="214"/>
  <c r="E17" i="214"/>
  <c r="E11" i="214"/>
  <c r="E18" i="214"/>
  <c r="E14" i="214"/>
  <c r="E10" i="214"/>
  <c r="E15" i="214"/>
  <c r="E22" i="199"/>
  <c r="E22" i="209"/>
  <c r="E22" i="216"/>
  <c r="E22" i="222"/>
  <c r="E22" i="227"/>
  <c r="E26" i="227" s="1"/>
  <c r="E22" i="235"/>
  <c r="E22" i="208"/>
  <c r="E22" i="226"/>
  <c r="E22" i="232"/>
  <c r="E22" i="207"/>
  <c r="E22" i="218"/>
  <c r="E22" i="225"/>
  <c r="E22" i="236"/>
  <c r="E22" i="202"/>
  <c r="E22" i="205"/>
  <c r="E22" i="212"/>
  <c r="E22" i="229"/>
  <c r="G21" i="176"/>
  <c r="E22" i="203"/>
  <c r="E22" i="197"/>
  <c r="E8" i="209"/>
  <c r="E8" i="217"/>
  <c r="E8" i="234"/>
  <c r="E8" i="237"/>
  <c r="E22" i="238"/>
  <c r="E22" i="223"/>
  <c r="E22" i="220"/>
  <c r="E22" i="221"/>
  <c r="E22" i="233"/>
  <c r="E22" i="219"/>
  <c r="E22" i="228"/>
  <c r="E22" i="190"/>
  <c r="E22" i="194"/>
  <c r="E22" i="198"/>
  <c r="E22" i="191"/>
  <c r="E22" i="195"/>
  <c r="E22" i="215"/>
  <c r="E22" i="211"/>
  <c r="E22" i="210"/>
  <c r="E22" i="192"/>
  <c r="E22" i="196"/>
  <c r="E22" i="193"/>
  <c r="E22" i="200"/>
  <c r="E22" i="213"/>
  <c r="E3" i="199"/>
  <c r="E25" i="199"/>
  <c r="E5" i="199"/>
  <c r="E4" i="199"/>
  <c r="E24" i="199"/>
  <c r="E7" i="199"/>
  <c r="E23" i="199"/>
  <c r="E6" i="199"/>
  <c r="E21" i="199"/>
  <c r="E20" i="199"/>
  <c r="E17" i="199"/>
  <c r="E13" i="199"/>
  <c r="E14" i="199"/>
  <c r="E10" i="199"/>
  <c r="E9" i="199"/>
  <c r="E18" i="199"/>
  <c r="E15" i="199"/>
  <c r="E11" i="199"/>
  <c r="E16" i="199"/>
  <c r="E12" i="199"/>
  <c r="E19" i="199"/>
  <c r="E5" i="216"/>
  <c r="E6" i="216"/>
  <c r="E24" i="216"/>
  <c r="E4" i="216"/>
  <c r="E23" i="216"/>
  <c r="E7" i="216"/>
  <c r="E3" i="216"/>
  <c r="E25" i="216"/>
  <c r="E26" i="216" s="1"/>
  <c r="E19" i="216"/>
  <c r="E15" i="216"/>
  <c r="E11" i="216"/>
  <c r="E20" i="216"/>
  <c r="E16" i="216"/>
  <c r="E12" i="216"/>
  <c r="E9" i="216"/>
  <c r="E17" i="216"/>
  <c r="E13" i="216"/>
  <c r="E18" i="216"/>
  <c r="E14" i="216"/>
  <c r="E10" i="216"/>
  <c r="E21" i="216"/>
  <c r="E21" i="222"/>
  <c r="E6" i="222"/>
  <c r="E4" i="222"/>
  <c r="E23" i="222"/>
  <c r="E25" i="222"/>
  <c r="E3" i="222"/>
  <c r="E5" i="222"/>
  <c r="E24" i="222"/>
  <c r="E7" i="222"/>
  <c r="E19" i="222"/>
  <c r="E15" i="222"/>
  <c r="E11" i="222"/>
  <c r="E20" i="222"/>
  <c r="E16" i="222"/>
  <c r="E12" i="222"/>
  <c r="E9" i="222"/>
  <c r="E17" i="222"/>
  <c r="E13" i="222"/>
  <c r="E18" i="222"/>
  <c r="E14" i="222"/>
  <c r="E10" i="222"/>
  <c r="E21" i="235"/>
  <c r="E6" i="235"/>
  <c r="E4" i="235"/>
  <c r="E23" i="235"/>
  <c r="E25" i="235"/>
  <c r="E26" i="235" s="1"/>
  <c r="E3" i="235"/>
  <c r="E5" i="235"/>
  <c r="E24" i="235"/>
  <c r="E7" i="235"/>
  <c r="E17" i="235"/>
  <c r="E13" i="235"/>
  <c r="E18" i="235"/>
  <c r="E14" i="235"/>
  <c r="E10" i="235"/>
  <c r="E19" i="235"/>
  <c r="E15" i="235"/>
  <c r="E11" i="235"/>
  <c r="E20" i="235"/>
  <c r="E16" i="235"/>
  <c r="E12" i="235"/>
  <c r="E9" i="235"/>
  <c r="E3" i="208"/>
  <c r="E4" i="208"/>
  <c r="E24" i="208"/>
  <c r="E7" i="208"/>
  <c r="E25" i="208"/>
  <c r="E26" i="208" s="1"/>
  <c r="E23" i="208"/>
  <c r="E6" i="208"/>
  <c r="E5" i="208"/>
  <c r="E19" i="208"/>
  <c r="E15" i="208"/>
  <c r="E11" i="208"/>
  <c r="E18" i="208"/>
  <c r="E14" i="208"/>
  <c r="E10" i="208"/>
  <c r="E9" i="208"/>
  <c r="E17" i="208"/>
  <c r="E13" i="208"/>
  <c r="E20" i="208"/>
  <c r="E16" i="208"/>
  <c r="E12" i="208"/>
  <c r="E21" i="208"/>
  <c r="E3" i="226"/>
  <c r="E4" i="226"/>
  <c r="E24" i="226"/>
  <c r="E7" i="226"/>
  <c r="E25" i="226"/>
  <c r="E26" i="226" s="1"/>
  <c r="E23" i="226"/>
  <c r="E6" i="226"/>
  <c r="E5" i="226"/>
  <c r="E17" i="226"/>
  <c r="E13" i="226"/>
  <c r="E18" i="226"/>
  <c r="E14" i="226"/>
  <c r="E10" i="226"/>
  <c r="E9" i="226"/>
  <c r="E19" i="226"/>
  <c r="E15" i="226"/>
  <c r="E11" i="226"/>
  <c r="E20" i="226"/>
  <c r="E16" i="226"/>
  <c r="E12" i="226"/>
  <c r="E21" i="226"/>
  <c r="E5" i="232"/>
  <c r="E6" i="232"/>
  <c r="E24" i="232"/>
  <c r="E4" i="232"/>
  <c r="E23" i="232"/>
  <c r="E7" i="232"/>
  <c r="E3" i="232"/>
  <c r="E25" i="232"/>
  <c r="E19" i="232"/>
  <c r="E15" i="232"/>
  <c r="E11" i="232"/>
  <c r="E20" i="232"/>
  <c r="E16" i="232"/>
  <c r="E12" i="232"/>
  <c r="E17" i="232"/>
  <c r="E13" i="232"/>
  <c r="E18" i="232"/>
  <c r="E14" i="232"/>
  <c r="E10" i="232"/>
  <c r="E9" i="232"/>
  <c r="E21" i="232"/>
  <c r="E3" i="207"/>
  <c r="E25" i="207"/>
  <c r="E23" i="207"/>
  <c r="E6" i="207"/>
  <c r="E5" i="207"/>
  <c r="E4" i="207"/>
  <c r="E24" i="207"/>
  <c r="E7" i="207"/>
  <c r="E20" i="207"/>
  <c r="E16" i="207"/>
  <c r="E12" i="207"/>
  <c r="E9" i="207"/>
  <c r="E17" i="207"/>
  <c r="E13" i="207"/>
  <c r="E18" i="207"/>
  <c r="E14" i="207"/>
  <c r="E10" i="207"/>
  <c r="E19" i="207"/>
  <c r="E15" i="207"/>
  <c r="E11" i="207"/>
  <c r="E21" i="207"/>
  <c r="E3" i="218"/>
  <c r="E25" i="218"/>
  <c r="E24" i="218"/>
  <c r="E6" i="218"/>
  <c r="E23" i="218"/>
  <c r="E5" i="218"/>
  <c r="E4" i="218"/>
  <c r="E7" i="218"/>
  <c r="E18" i="218"/>
  <c r="E14" i="218"/>
  <c r="E10" i="218"/>
  <c r="E19" i="218"/>
  <c r="E15" i="218"/>
  <c r="E11" i="218"/>
  <c r="E20" i="218"/>
  <c r="E16" i="218"/>
  <c r="E12" i="218"/>
  <c r="E9" i="218"/>
  <c r="E17" i="218"/>
  <c r="E13" i="218"/>
  <c r="E21" i="218"/>
  <c r="E3" i="225"/>
  <c r="E25" i="225"/>
  <c r="E23" i="225"/>
  <c r="E6" i="225"/>
  <c r="E5" i="225"/>
  <c r="E4" i="225"/>
  <c r="E24" i="225"/>
  <c r="E7" i="225"/>
  <c r="E18" i="225"/>
  <c r="E14" i="225"/>
  <c r="E10" i="225"/>
  <c r="E9" i="225"/>
  <c r="E17" i="225"/>
  <c r="E13" i="225"/>
  <c r="E20" i="225"/>
  <c r="E16" i="225"/>
  <c r="E12" i="225"/>
  <c r="E19" i="225"/>
  <c r="E15" i="225"/>
  <c r="E11" i="225"/>
  <c r="E21" i="225"/>
  <c r="E21" i="236"/>
  <c r="E3" i="236"/>
  <c r="E25" i="236"/>
  <c r="E7" i="236"/>
  <c r="E4" i="236"/>
  <c r="E23" i="236"/>
  <c r="E5" i="236"/>
  <c r="E24" i="236"/>
  <c r="E6" i="236"/>
  <c r="E17" i="236"/>
  <c r="E13" i="236"/>
  <c r="E20" i="236"/>
  <c r="E16" i="236"/>
  <c r="E12" i="236"/>
  <c r="E9" i="236"/>
  <c r="E19" i="236"/>
  <c r="E15" i="236"/>
  <c r="E11" i="236"/>
  <c r="E18" i="236"/>
  <c r="E14" i="236"/>
  <c r="E10" i="236"/>
  <c r="E25" i="202"/>
  <c r="E6" i="202"/>
  <c r="E24" i="202"/>
  <c r="E7" i="202"/>
  <c r="E4" i="202"/>
  <c r="E3" i="202"/>
  <c r="E5" i="202"/>
  <c r="E23" i="202"/>
  <c r="E20" i="202"/>
  <c r="E16" i="202"/>
  <c r="E12" i="202"/>
  <c r="E21" i="202"/>
  <c r="E19" i="202"/>
  <c r="E15" i="202"/>
  <c r="E11" i="202"/>
  <c r="E18" i="202"/>
  <c r="E14" i="202"/>
  <c r="E10" i="202"/>
  <c r="E9" i="202"/>
  <c r="E17" i="202"/>
  <c r="E13" i="202"/>
  <c r="E22" i="231"/>
  <c r="E3" i="231"/>
  <c r="E4" i="231"/>
  <c r="E23" i="231"/>
  <c r="E5" i="231"/>
  <c r="E24" i="231"/>
  <c r="E6" i="231"/>
  <c r="E7" i="231"/>
  <c r="E25" i="231"/>
  <c r="E26" i="231" s="1"/>
  <c r="E21" i="231"/>
  <c r="E19" i="231"/>
  <c r="E15" i="231"/>
  <c r="E11" i="231"/>
  <c r="E18" i="231"/>
  <c r="E14" i="231"/>
  <c r="E10" i="231"/>
  <c r="E9" i="231"/>
  <c r="E17" i="231"/>
  <c r="E13" i="231"/>
  <c r="E20" i="231"/>
  <c r="E16" i="231"/>
  <c r="E12" i="231"/>
  <c r="E4" i="205"/>
  <c r="E6" i="205"/>
  <c r="E7" i="205"/>
  <c r="E23" i="205"/>
  <c r="E24" i="205"/>
  <c r="E3" i="205"/>
  <c r="E25" i="205"/>
  <c r="E5" i="205"/>
  <c r="E19" i="205"/>
  <c r="E15" i="205"/>
  <c r="E11" i="205"/>
  <c r="E18" i="205"/>
  <c r="E14" i="205"/>
  <c r="E10" i="205"/>
  <c r="E9" i="205"/>
  <c r="E17" i="205"/>
  <c r="E13" i="205"/>
  <c r="E20" i="205"/>
  <c r="E16" i="205"/>
  <c r="E12" i="205"/>
  <c r="E21" i="205"/>
  <c r="E21" i="212"/>
  <c r="E3" i="212"/>
  <c r="E25" i="212"/>
  <c r="E7" i="212"/>
  <c r="E4" i="212"/>
  <c r="E23" i="212"/>
  <c r="E5" i="212"/>
  <c r="E24" i="212"/>
  <c r="E6" i="212"/>
  <c r="E19" i="212"/>
  <c r="E15" i="212"/>
  <c r="E11" i="212"/>
  <c r="E18" i="212"/>
  <c r="E14" i="212"/>
  <c r="E10" i="212"/>
  <c r="E17" i="212"/>
  <c r="E13" i="212"/>
  <c r="E20" i="212"/>
  <c r="E16" i="212"/>
  <c r="E12" i="212"/>
  <c r="E9" i="212"/>
  <c r="C9" i="176"/>
  <c r="E3" i="229"/>
  <c r="E25" i="229"/>
  <c r="E5" i="229"/>
  <c r="E23" i="229"/>
  <c r="E4" i="229"/>
  <c r="E7" i="229"/>
  <c r="E24" i="229"/>
  <c r="E6" i="229"/>
  <c r="E20" i="229"/>
  <c r="E16" i="229"/>
  <c r="E12" i="229"/>
  <c r="E19" i="229"/>
  <c r="E15" i="229"/>
  <c r="E11" i="229"/>
  <c r="E18" i="229"/>
  <c r="E14" i="229"/>
  <c r="E10" i="229"/>
  <c r="E9" i="229"/>
  <c r="E17" i="229"/>
  <c r="E13" i="229"/>
  <c r="E21" i="229"/>
  <c r="E7" i="203"/>
  <c r="E5" i="203"/>
  <c r="E25" i="203"/>
  <c r="E6" i="203"/>
  <c r="E23" i="203"/>
  <c r="E24" i="203"/>
  <c r="E3" i="203"/>
  <c r="E4" i="203"/>
  <c r="E21" i="203"/>
  <c r="E17" i="203"/>
  <c r="E13" i="203"/>
  <c r="E20" i="203"/>
  <c r="E16" i="203"/>
  <c r="E12" i="203"/>
  <c r="E9" i="203"/>
  <c r="E19" i="203"/>
  <c r="E15" i="203"/>
  <c r="E11" i="203"/>
  <c r="E18" i="203"/>
  <c r="E14" i="203"/>
  <c r="E10" i="203"/>
  <c r="E25" i="197"/>
  <c r="E4" i="197"/>
  <c r="E24" i="197"/>
  <c r="E7" i="197"/>
  <c r="E6" i="197"/>
  <c r="E3" i="197"/>
  <c r="E5" i="197"/>
  <c r="E23" i="197"/>
  <c r="E19" i="197"/>
  <c r="E15" i="197"/>
  <c r="E11" i="197"/>
  <c r="E20" i="197"/>
  <c r="E16" i="197"/>
  <c r="E12" i="197"/>
  <c r="E9" i="197"/>
  <c r="E17" i="197"/>
  <c r="E13" i="197"/>
  <c r="E18" i="197"/>
  <c r="E14" i="197"/>
  <c r="E10" i="197"/>
  <c r="E21" i="197"/>
  <c r="E3" i="238"/>
  <c r="E4" i="238"/>
  <c r="E24" i="238"/>
  <c r="E7" i="238"/>
  <c r="E25" i="238"/>
  <c r="E23" i="238"/>
  <c r="E6" i="238"/>
  <c r="E5" i="238"/>
  <c r="E17" i="238"/>
  <c r="E13" i="238"/>
  <c r="E18" i="238"/>
  <c r="E14" i="238"/>
  <c r="E10" i="238"/>
  <c r="E19" i="238"/>
  <c r="E15" i="238"/>
  <c r="E11" i="238"/>
  <c r="E20" i="238"/>
  <c r="E16" i="238"/>
  <c r="E12" i="238"/>
  <c r="E9" i="238"/>
  <c r="E21" i="238"/>
  <c r="E3" i="223"/>
  <c r="E4" i="223"/>
  <c r="E24" i="223"/>
  <c r="E7" i="223"/>
  <c r="E25" i="223"/>
  <c r="E23" i="223"/>
  <c r="E6" i="223"/>
  <c r="E5" i="223"/>
  <c r="E19" i="223"/>
  <c r="E15" i="223"/>
  <c r="E11" i="223"/>
  <c r="E20" i="223"/>
  <c r="E16" i="223"/>
  <c r="E12" i="223"/>
  <c r="E9" i="223"/>
  <c r="E17" i="223"/>
  <c r="E13" i="223"/>
  <c r="E18" i="223"/>
  <c r="E14" i="223"/>
  <c r="E10" i="223"/>
  <c r="E21" i="223"/>
  <c r="E3" i="220"/>
  <c r="E25" i="220"/>
  <c r="E23" i="220"/>
  <c r="E6" i="220"/>
  <c r="E5" i="220"/>
  <c r="E4" i="220"/>
  <c r="E24" i="220"/>
  <c r="E7" i="220"/>
  <c r="E19" i="220"/>
  <c r="E15" i="220"/>
  <c r="E11" i="220"/>
  <c r="E18" i="220"/>
  <c r="E14" i="220"/>
  <c r="E10" i="220"/>
  <c r="E9" i="220"/>
  <c r="E17" i="220"/>
  <c r="E13" i="220"/>
  <c r="E20" i="220"/>
  <c r="E16" i="220"/>
  <c r="E12" i="220"/>
  <c r="E21" i="220"/>
  <c r="E3" i="221"/>
  <c r="E4" i="221"/>
  <c r="E24" i="221"/>
  <c r="E7" i="221"/>
  <c r="E25" i="221"/>
  <c r="E23" i="221"/>
  <c r="E6" i="221"/>
  <c r="E5" i="221"/>
  <c r="E20" i="221"/>
  <c r="E16" i="221"/>
  <c r="E12" i="221"/>
  <c r="E9" i="221"/>
  <c r="E17" i="221"/>
  <c r="E13" i="221"/>
  <c r="E18" i="221"/>
  <c r="E14" i="221"/>
  <c r="E10" i="221"/>
  <c r="E19" i="221"/>
  <c r="E15" i="221"/>
  <c r="E11" i="221"/>
  <c r="E21" i="221"/>
  <c r="E3" i="233"/>
  <c r="E25" i="233"/>
  <c r="E23" i="233"/>
  <c r="E6" i="233"/>
  <c r="E5" i="233"/>
  <c r="E4" i="233"/>
  <c r="E24" i="233"/>
  <c r="E7" i="233"/>
  <c r="E18" i="233"/>
  <c r="E14" i="233"/>
  <c r="E10" i="233"/>
  <c r="E9" i="233"/>
  <c r="E17" i="233"/>
  <c r="E13" i="233"/>
  <c r="E20" i="233"/>
  <c r="E16" i="233"/>
  <c r="E12" i="233"/>
  <c r="E19" i="233"/>
  <c r="E15" i="233"/>
  <c r="E11" i="233"/>
  <c r="E21" i="233"/>
  <c r="E3" i="219"/>
  <c r="E25" i="219"/>
  <c r="E4" i="219"/>
  <c r="E24" i="219"/>
  <c r="E7" i="219"/>
  <c r="E23" i="219"/>
  <c r="E6" i="219"/>
  <c r="E5" i="219"/>
  <c r="E9" i="219"/>
  <c r="E17" i="219"/>
  <c r="E13" i="219"/>
  <c r="E20" i="219"/>
  <c r="E16" i="219"/>
  <c r="E12" i="219"/>
  <c r="E19" i="219"/>
  <c r="E15" i="219"/>
  <c r="E11" i="219"/>
  <c r="E18" i="219"/>
  <c r="E14" i="219"/>
  <c r="E10" i="219"/>
  <c r="E21" i="219"/>
  <c r="E3" i="228"/>
  <c r="E4" i="228"/>
  <c r="E24" i="228"/>
  <c r="E7" i="228"/>
  <c r="E25" i="228"/>
  <c r="E23" i="228"/>
  <c r="E6" i="228"/>
  <c r="E5" i="228"/>
  <c r="E17" i="228"/>
  <c r="E13" i="228"/>
  <c r="E20" i="228"/>
  <c r="E16" i="228"/>
  <c r="E12" i="228"/>
  <c r="E9" i="228"/>
  <c r="E19" i="228"/>
  <c r="E15" i="228"/>
  <c r="E11" i="228"/>
  <c r="E18" i="228"/>
  <c r="E14" i="228"/>
  <c r="E10" i="228"/>
  <c r="E21" i="228"/>
  <c r="E25" i="190"/>
  <c r="E5" i="190"/>
  <c r="E6" i="190"/>
  <c r="E3" i="190"/>
  <c r="E23" i="190"/>
  <c r="E7" i="190"/>
  <c r="E24" i="190"/>
  <c r="E4" i="190"/>
  <c r="E20" i="190"/>
  <c r="E16" i="190"/>
  <c r="E12" i="190"/>
  <c r="E21" i="190"/>
  <c r="E17" i="190"/>
  <c r="E13" i="190"/>
  <c r="E18" i="190"/>
  <c r="E14" i="190"/>
  <c r="E10" i="190"/>
  <c r="E9" i="190"/>
  <c r="E19" i="190"/>
  <c r="E15" i="190"/>
  <c r="E11" i="190"/>
  <c r="E25" i="194"/>
  <c r="E5" i="194"/>
  <c r="E23" i="194"/>
  <c r="E6" i="194"/>
  <c r="E3" i="194"/>
  <c r="E24" i="194"/>
  <c r="E7" i="194"/>
  <c r="E4" i="194"/>
  <c r="E20" i="194"/>
  <c r="E16" i="194"/>
  <c r="E12" i="194"/>
  <c r="E21" i="194"/>
  <c r="E17" i="194"/>
  <c r="E13" i="194"/>
  <c r="E18" i="194"/>
  <c r="E14" i="194"/>
  <c r="E10" i="194"/>
  <c r="E9" i="194"/>
  <c r="E19" i="194"/>
  <c r="E15" i="194"/>
  <c r="E11" i="194"/>
  <c r="E25" i="198"/>
  <c r="E6" i="198"/>
  <c r="E24" i="198"/>
  <c r="E7" i="198"/>
  <c r="E4" i="198"/>
  <c r="E3" i="198"/>
  <c r="E5" i="198"/>
  <c r="E23" i="198"/>
  <c r="E20" i="198"/>
  <c r="E16" i="198"/>
  <c r="E12" i="198"/>
  <c r="E21" i="198"/>
  <c r="E17" i="198"/>
  <c r="E13" i="198"/>
  <c r="E18" i="198"/>
  <c r="E14" i="198"/>
  <c r="E10" i="198"/>
  <c r="E9" i="198"/>
  <c r="E19" i="198"/>
  <c r="E15" i="198"/>
  <c r="E11" i="198"/>
  <c r="E25" i="191"/>
  <c r="E3" i="191"/>
  <c r="E24" i="191"/>
  <c r="E7" i="191"/>
  <c r="E4" i="191"/>
  <c r="E5" i="191"/>
  <c r="E23" i="191"/>
  <c r="E6" i="191"/>
  <c r="E21" i="191"/>
  <c r="E17" i="191"/>
  <c r="E13" i="191"/>
  <c r="E18" i="191"/>
  <c r="E14" i="191"/>
  <c r="E10" i="191"/>
  <c r="E9" i="191"/>
  <c r="E19" i="191"/>
  <c r="E15" i="191"/>
  <c r="E11" i="191"/>
  <c r="E20" i="191"/>
  <c r="E16" i="191"/>
  <c r="E12" i="191"/>
  <c r="E25" i="195"/>
  <c r="E5" i="195"/>
  <c r="E23" i="195"/>
  <c r="E6" i="195"/>
  <c r="E3" i="195"/>
  <c r="E24" i="195"/>
  <c r="E7" i="195"/>
  <c r="E4" i="195"/>
  <c r="E21" i="195"/>
  <c r="E17" i="195"/>
  <c r="E13" i="195"/>
  <c r="E18" i="195"/>
  <c r="E14" i="195"/>
  <c r="E10" i="195"/>
  <c r="E9" i="195"/>
  <c r="E19" i="195"/>
  <c r="E15" i="195"/>
  <c r="E11" i="195"/>
  <c r="E20" i="195"/>
  <c r="E16" i="195"/>
  <c r="E12" i="195"/>
  <c r="E3" i="215"/>
  <c r="E23" i="215"/>
  <c r="E5" i="215"/>
  <c r="E6" i="215"/>
  <c r="E25" i="215"/>
  <c r="E4" i="215"/>
  <c r="E24" i="215"/>
  <c r="E7" i="215"/>
  <c r="E20" i="215"/>
  <c r="E16" i="215"/>
  <c r="E12" i="215"/>
  <c r="E9" i="215"/>
  <c r="E19" i="215"/>
  <c r="E15" i="215"/>
  <c r="E11" i="215"/>
  <c r="E18" i="215"/>
  <c r="E14" i="215"/>
  <c r="E10" i="215"/>
  <c r="E21" i="215"/>
  <c r="E17" i="215"/>
  <c r="E13" i="215"/>
  <c r="E3" i="211"/>
  <c r="E25" i="211"/>
  <c r="E4" i="211"/>
  <c r="E24" i="211"/>
  <c r="E7" i="211"/>
  <c r="E23" i="211"/>
  <c r="E6" i="211"/>
  <c r="E5" i="211"/>
  <c r="E20" i="211"/>
  <c r="E16" i="211"/>
  <c r="E12" i="211"/>
  <c r="E9" i="211"/>
  <c r="E19" i="211"/>
  <c r="E15" i="211"/>
  <c r="E11" i="211"/>
  <c r="E18" i="211"/>
  <c r="E14" i="211"/>
  <c r="E10" i="211"/>
  <c r="E21" i="211"/>
  <c r="E17" i="211"/>
  <c r="E13" i="211"/>
  <c r="E3" i="210"/>
  <c r="E25" i="210"/>
  <c r="E26" i="210" s="1"/>
  <c r="E4" i="210"/>
  <c r="E5" i="210"/>
  <c r="E23" i="210"/>
  <c r="E6" i="210"/>
  <c r="E24" i="210"/>
  <c r="E7" i="210"/>
  <c r="E21" i="210"/>
  <c r="E17" i="210"/>
  <c r="E13" i="210"/>
  <c r="E20" i="210"/>
  <c r="E16" i="210"/>
  <c r="E12" i="210"/>
  <c r="E9" i="210"/>
  <c r="E19" i="210"/>
  <c r="E15" i="210"/>
  <c r="E11" i="210"/>
  <c r="E18" i="210"/>
  <c r="E14" i="210"/>
  <c r="E10" i="210"/>
  <c r="E25" i="192"/>
  <c r="E3" i="192"/>
  <c r="E7" i="192"/>
  <c r="E23" i="192"/>
  <c r="E5" i="192"/>
  <c r="E6" i="192"/>
  <c r="E24" i="192"/>
  <c r="E4" i="192"/>
  <c r="E19" i="192"/>
  <c r="E15" i="192"/>
  <c r="E11" i="192"/>
  <c r="E18" i="192"/>
  <c r="E14" i="192"/>
  <c r="E10" i="192"/>
  <c r="E9" i="192"/>
  <c r="E17" i="192"/>
  <c r="E13" i="192"/>
  <c r="E20" i="192"/>
  <c r="E16" i="192"/>
  <c r="E12" i="192"/>
  <c r="E21" i="192"/>
  <c r="E25" i="196"/>
  <c r="E3" i="196"/>
  <c r="E5" i="196"/>
  <c r="E23" i="196"/>
  <c r="E4" i="196"/>
  <c r="E24" i="196"/>
  <c r="E7" i="196"/>
  <c r="E6" i="196"/>
  <c r="E19" i="196"/>
  <c r="E15" i="196"/>
  <c r="E11" i="196"/>
  <c r="E18" i="196"/>
  <c r="E14" i="196"/>
  <c r="E10" i="196"/>
  <c r="E9" i="196"/>
  <c r="E17" i="196"/>
  <c r="E13" i="196"/>
  <c r="E20" i="196"/>
  <c r="E16" i="196"/>
  <c r="E12" i="196"/>
  <c r="E21" i="196"/>
  <c r="E25" i="193"/>
  <c r="E3" i="193"/>
  <c r="E24" i="193"/>
  <c r="E7" i="193"/>
  <c r="E4" i="193"/>
  <c r="E5" i="193"/>
  <c r="E23" i="193"/>
  <c r="E6" i="193"/>
  <c r="E19" i="193"/>
  <c r="E15" i="193"/>
  <c r="E11" i="193"/>
  <c r="E20" i="193"/>
  <c r="E16" i="193"/>
  <c r="E12" i="193"/>
  <c r="E9" i="193"/>
  <c r="E17" i="193"/>
  <c r="E13" i="193"/>
  <c r="E18" i="193"/>
  <c r="E14" i="193"/>
  <c r="E10" i="193"/>
  <c r="E21" i="193"/>
  <c r="E3" i="200"/>
  <c r="E25" i="200"/>
  <c r="E26" i="200" s="1"/>
  <c r="E5" i="200"/>
  <c r="E4" i="200"/>
  <c r="E24" i="200"/>
  <c r="E7" i="200"/>
  <c r="E23" i="200"/>
  <c r="E6" i="200"/>
  <c r="E19" i="200"/>
  <c r="E15" i="200"/>
  <c r="E11" i="200"/>
  <c r="E21" i="200"/>
  <c r="E20" i="200"/>
  <c r="E16" i="200"/>
  <c r="E12" i="200"/>
  <c r="E17" i="200"/>
  <c r="E13" i="200"/>
  <c r="E9" i="200"/>
  <c r="E18" i="200"/>
  <c r="E14" i="200"/>
  <c r="E10" i="200"/>
  <c r="E25" i="213"/>
  <c r="E4" i="213"/>
  <c r="E24" i="213"/>
  <c r="E7" i="213"/>
  <c r="E23" i="213"/>
  <c r="E6" i="213"/>
  <c r="E5" i="213"/>
  <c r="E3" i="213"/>
  <c r="E17" i="213"/>
  <c r="E13" i="213"/>
  <c r="E20" i="213"/>
  <c r="E16" i="213"/>
  <c r="E12" i="213"/>
  <c r="E21" i="213"/>
  <c r="E19" i="213"/>
  <c r="E15" i="213"/>
  <c r="E11" i="213"/>
  <c r="E18" i="213"/>
  <c r="E14" i="213"/>
  <c r="E10" i="213"/>
  <c r="E9" i="213"/>
  <c r="E8" i="199"/>
  <c r="E8" i="216"/>
  <c r="E8" i="227"/>
  <c r="E8" i="208"/>
  <c r="E8" i="232"/>
  <c r="E8" i="207"/>
  <c r="E8" i="225"/>
  <c r="E8" i="236"/>
  <c r="C23" i="176"/>
  <c r="B26" i="174"/>
  <c r="D4" i="35"/>
  <c r="D5" i="185" s="1"/>
  <c r="C24" i="177" s="1"/>
  <c r="D24" i="177" s="1"/>
  <c r="E24" i="177" s="1"/>
  <c r="M5" i="34"/>
  <c r="E5" i="33"/>
  <c r="O5" i="34"/>
  <c r="L5" i="34"/>
  <c r="H5" i="34"/>
  <c r="C5" i="33"/>
  <c r="D5" i="33"/>
  <c r="J5" i="34"/>
  <c r="F5" i="34"/>
  <c r="D5" i="34"/>
  <c r="G4" i="35"/>
  <c r="G5" i="185" s="1"/>
  <c r="B5" i="34"/>
  <c r="K5" i="34"/>
  <c r="I5" i="34"/>
  <c r="G5" i="34"/>
  <c r="E5" i="34"/>
  <c r="B5" i="33"/>
  <c r="C4" i="35"/>
  <c r="C5" i="185" s="1"/>
  <c r="C23" i="177" s="1"/>
  <c r="H4" i="35"/>
  <c r="H5" i="185" s="1"/>
  <c r="C5" i="34"/>
  <c r="E4" i="35"/>
  <c r="E5" i="185" s="1"/>
  <c r="C25" i="177" s="1"/>
  <c r="D25" i="177" s="1"/>
  <c r="E25" i="177" s="1"/>
  <c r="E26" i="225" l="1"/>
  <c r="E26" i="213"/>
  <c r="E26" i="193"/>
  <c r="E26" i="192"/>
  <c r="E26" i="195"/>
  <c r="E26" i="198"/>
  <c r="E26" i="190"/>
  <c r="E26" i="221"/>
  <c r="E26" i="212"/>
  <c r="E26" i="202"/>
  <c r="E26" i="220"/>
  <c r="E26" i="229"/>
  <c r="E26" i="205"/>
  <c r="E26" i="236"/>
  <c r="E26" i="218"/>
  <c r="E26" i="233"/>
  <c r="E26" i="207"/>
  <c r="E26" i="211"/>
  <c r="E26" i="219"/>
  <c r="E26" i="223"/>
  <c r="E26" i="197"/>
  <c r="E26" i="224"/>
  <c r="E26" i="196"/>
  <c r="E26" i="215"/>
  <c r="E26" i="191"/>
  <c r="E26" i="194"/>
  <c r="E26" i="228"/>
  <c r="E26" i="238"/>
  <c r="E26" i="203"/>
  <c r="E26" i="232"/>
  <c r="E26" i="189"/>
  <c r="E26" i="222"/>
  <c r="E26" i="199"/>
  <c r="B5" i="183"/>
  <c r="C13" i="174"/>
  <c r="G5" i="184"/>
  <c r="C17" i="174"/>
  <c r="K5" i="184"/>
  <c r="C30" i="177" s="1"/>
  <c r="D30" i="177" s="1"/>
  <c r="E30" i="177" s="1"/>
  <c r="C12" i="174"/>
  <c r="F5" i="184"/>
  <c r="C26" i="177" s="1"/>
  <c r="D26" i="177" s="1"/>
  <c r="E26" i="177" s="1"/>
  <c r="C5" i="174"/>
  <c r="D5" i="183"/>
  <c r="C14" i="174"/>
  <c r="H5" i="184"/>
  <c r="C21" i="174"/>
  <c r="O5" i="184"/>
  <c r="C32" i="177" s="1"/>
  <c r="D32" i="177" s="1"/>
  <c r="E32" i="177" s="1"/>
  <c r="C19" i="174"/>
  <c r="M5" i="184"/>
  <c r="C9" i="174"/>
  <c r="C5" i="184"/>
  <c r="D23" i="177"/>
  <c r="E23" i="177" s="1"/>
  <c r="C22" i="177"/>
  <c r="D22" i="177" s="1"/>
  <c r="E22" i="177" s="1"/>
  <c r="C11" i="174"/>
  <c r="E5" i="184"/>
  <c r="C15" i="174"/>
  <c r="I5" i="184"/>
  <c r="C28" i="177" s="1"/>
  <c r="D28" i="177" s="1"/>
  <c r="E28" i="177" s="1"/>
  <c r="B5" i="184"/>
  <c r="D5" i="182" s="1"/>
  <c r="C10" i="174"/>
  <c r="D5" i="184"/>
  <c r="C16" i="174"/>
  <c r="J5" i="184"/>
  <c r="C29" i="177" s="1"/>
  <c r="D29" i="177" s="1"/>
  <c r="E29" i="177" s="1"/>
  <c r="C4" i="174"/>
  <c r="C5" i="183"/>
  <c r="C13" i="177" s="1"/>
  <c r="D13" i="177" s="1"/>
  <c r="E13" i="177" s="1"/>
  <c r="C18" i="174"/>
  <c r="L5" i="184"/>
  <c r="C6" i="174"/>
  <c r="E5" i="183"/>
  <c r="E26" i="209"/>
  <c r="C27" i="176"/>
  <c r="F7" i="43"/>
  <c r="D7" i="43"/>
  <c r="H7" i="43"/>
  <c r="D6" i="43"/>
  <c r="F6" i="43"/>
  <c r="H6" i="43"/>
  <c r="D11" i="157"/>
  <c r="D23" i="157"/>
  <c r="D26" i="157"/>
  <c r="D53" i="157"/>
  <c r="D37" i="157"/>
  <c r="D21" i="157"/>
  <c r="D5" i="157"/>
  <c r="D54" i="157"/>
  <c r="D22" i="157"/>
  <c r="D48" i="157"/>
  <c r="D32" i="157"/>
  <c r="D16" i="157"/>
  <c r="D35" i="157"/>
  <c r="D47" i="157"/>
  <c r="D15" i="157"/>
  <c r="D34" i="157"/>
  <c r="D49" i="157"/>
  <c r="D33" i="157"/>
  <c r="D17" i="157"/>
  <c r="D51" i="157"/>
  <c r="D46" i="157"/>
  <c r="D14" i="157"/>
  <c r="D44" i="157"/>
  <c r="D36" i="157"/>
  <c r="D20" i="157"/>
  <c r="D4" i="157"/>
  <c r="D7" i="157"/>
  <c r="D41" i="157"/>
  <c r="D25" i="157"/>
  <c r="D9" i="157"/>
  <c r="D3" i="157"/>
  <c r="D30" i="157"/>
  <c r="D52" i="157"/>
  <c r="D28" i="157"/>
  <c r="D12" i="157"/>
  <c r="D27" i="157"/>
  <c r="D39" i="157"/>
  <c r="D42" i="157"/>
  <c r="D10" i="157"/>
  <c r="D45" i="157"/>
  <c r="D29" i="157"/>
  <c r="D13" i="157"/>
  <c r="D43" i="157"/>
  <c r="D38" i="157"/>
  <c r="D6" i="157"/>
  <c r="D40" i="157"/>
  <c r="D24" i="157"/>
  <c r="D8" i="157"/>
  <c r="D19" i="157"/>
  <c r="D31" i="157"/>
  <c r="D50" i="157"/>
  <c r="D18" i="157"/>
  <c r="C31" i="177" l="1"/>
  <c r="D31" i="177" s="1"/>
  <c r="E31" i="177" s="1"/>
  <c r="C3" i="174"/>
  <c r="E4" i="176" s="1"/>
  <c r="E20" i="176"/>
  <c r="D19" i="174"/>
  <c r="E22" i="176"/>
  <c r="D21" i="174"/>
  <c r="E15" i="176"/>
  <c r="D14" i="174"/>
  <c r="E6" i="176"/>
  <c r="D5" i="174"/>
  <c r="E13" i="176"/>
  <c r="D12" i="174"/>
  <c r="E18" i="176"/>
  <c r="D17" i="174"/>
  <c r="E14" i="176"/>
  <c r="D13" i="174"/>
  <c r="C18" i="177"/>
  <c r="D18" i="177" s="1"/>
  <c r="E18" i="177" s="1"/>
  <c r="E7" i="176"/>
  <c r="D6" i="174"/>
  <c r="E19" i="176"/>
  <c r="D18" i="174"/>
  <c r="E5" i="176"/>
  <c r="D4" i="174"/>
  <c r="E17" i="176"/>
  <c r="D16" i="174"/>
  <c r="E11" i="176"/>
  <c r="D10" i="174"/>
  <c r="E16" i="176"/>
  <c r="D15" i="174"/>
  <c r="E12" i="176"/>
  <c r="D11" i="174"/>
  <c r="E10" i="176"/>
  <c r="D9" i="174"/>
  <c r="C5" i="182"/>
  <c r="B5" i="182"/>
  <c r="C7" i="177" s="1"/>
  <c r="C8" i="174"/>
  <c r="C15" i="177"/>
  <c r="C27" i="177"/>
  <c r="D27" i="177" s="1"/>
  <c r="E27" i="177" s="1"/>
  <c r="F56" i="43"/>
  <c r="F48" i="43"/>
  <c r="F40" i="43"/>
  <c r="F32" i="43"/>
  <c r="H51" i="43"/>
  <c r="H43" i="43"/>
  <c r="H35" i="43"/>
  <c r="H27" i="43"/>
  <c r="H19" i="43"/>
  <c r="H11" i="43"/>
  <c r="F50" i="43"/>
  <c r="F42" i="43"/>
  <c r="F34" i="43"/>
  <c r="H53" i="43"/>
  <c r="H45" i="43"/>
  <c r="H37" i="43"/>
  <c r="H29" i="43"/>
  <c r="H21" i="43"/>
  <c r="H13" i="43"/>
  <c r="F52" i="43"/>
  <c r="F44" i="43"/>
  <c r="F36" i="43"/>
  <c r="F28" i="43"/>
  <c r="H55" i="43"/>
  <c r="H47" i="43"/>
  <c r="H39" i="43"/>
  <c r="H31" i="43"/>
  <c r="H23" i="43"/>
  <c r="H15" i="43"/>
  <c r="H54" i="43"/>
  <c r="D46" i="43"/>
  <c r="H38" i="43"/>
  <c r="D30" i="43"/>
  <c r="D57" i="43"/>
  <c r="F49" i="43"/>
  <c r="D41" i="43"/>
  <c r="F33" i="43"/>
  <c r="F25" i="43"/>
  <c r="F17" i="43"/>
  <c r="D9" i="43"/>
  <c r="F24" i="43"/>
  <c r="H16" i="43"/>
  <c r="D8" i="43"/>
  <c r="D26" i="43"/>
  <c r="H18" i="43"/>
  <c r="F10" i="43"/>
  <c r="H20" i="43"/>
  <c r="D12" i="43"/>
  <c r="H22" i="43"/>
  <c r="D14" i="43"/>
  <c r="C22" i="174" l="1"/>
  <c r="C26" i="174" s="1"/>
  <c r="E27" i="176" s="1"/>
  <c r="D3" i="174"/>
  <c r="G14" i="176"/>
  <c r="G18" i="176"/>
  <c r="G13" i="176"/>
  <c r="G6" i="176"/>
  <c r="G15" i="176"/>
  <c r="G22" i="176"/>
  <c r="G20" i="176"/>
  <c r="E9" i="176"/>
  <c r="D8" i="174"/>
  <c r="G10" i="176"/>
  <c r="G12" i="176"/>
  <c r="G16" i="176"/>
  <c r="G11" i="176"/>
  <c r="G17" i="176"/>
  <c r="G5" i="176"/>
  <c r="G19" i="176"/>
  <c r="G7" i="176"/>
  <c r="G4" i="176"/>
  <c r="C14" i="177"/>
  <c r="D14" i="177" s="1"/>
  <c r="E14" i="177" s="1"/>
  <c r="D15" i="177"/>
  <c r="E15" i="177" s="1"/>
  <c r="D7" i="177"/>
  <c r="E7" i="177" s="1"/>
  <c r="C10" i="177"/>
  <c r="D10" i="177" s="1"/>
  <c r="E10" i="177" s="1"/>
  <c r="E23" i="176"/>
  <c r="D20" i="43"/>
  <c r="F8" i="43"/>
  <c r="D22" i="43"/>
  <c r="D18" i="43"/>
  <c r="F9" i="43"/>
  <c r="S13" i="245"/>
  <c r="D13" i="245" s="1"/>
  <c r="S21" i="245"/>
  <c r="D21" i="245" s="1"/>
  <c r="S9" i="245"/>
  <c r="D9" i="245" s="1"/>
  <c r="S17" i="245"/>
  <c r="D17" i="245" s="1"/>
  <c r="S23" i="245"/>
  <c r="D23" i="245" s="1"/>
  <c r="S8" i="245"/>
  <c r="D8" i="245" s="1"/>
  <c r="S11" i="245"/>
  <c r="D11" i="245" s="1"/>
  <c r="S19" i="245"/>
  <c r="D19" i="245" s="1"/>
  <c r="S25" i="245"/>
  <c r="D25" i="245" s="1"/>
  <c r="R5" i="245"/>
  <c r="C5" i="245" s="1"/>
  <c r="S7" i="245"/>
  <c r="D7" i="245" s="1"/>
  <c r="S16" i="245"/>
  <c r="D16" i="245" s="1"/>
  <c r="S24" i="245"/>
  <c r="D24" i="245" s="1"/>
  <c r="S32" i="245"/>
  <c r="D32" i="245" s="1"/>
  <c r="S40" i="245"/>
  <c r="D40" i="245" s="1"/>
  <c r="S48" i="245"/>
  <c r="D48" i="245" s="1"/>
  <c r="S56" i="245"/>
  <c r="D56" i="245" s="1"/>
  <c r="S29" i="245"/>
  <c r="D29" i="245" s="1"/>
  <c r="S37" i="245"/>
  <c r="D37" i="245" s="1"/>
  <c r="S45" i="245"/>
  <c r="D45" i="245" s="1"/>
  <c r="S53" i="245"/>
  <c r="D53" i="245" s="1"/>
  <c r="S14" i="245"/>
  <c r="D14" i="245" s="1"/>
  <c r="S22" i="245"/>
  <c r="D22" i="245" s="1"/>
  <c r="S30" i="245"/>
  <c r="D30" i="245" s="1"/>
  <c r="S38" i="245"/>
  <c r="D38" i="245" s="1"/>
  <c r="S46" i="245"/>
  <c r="D46" i="245" s="1"/>
  <c r="S54" i="245"/>
  <c r="D54" i="245" s="1"/>
  <c r="S27" i="245"/>
  <c r="D27" i="245" s="1"/>
  <c r="S35" i="245"/>
  <c r="D35" i="245" s="1"/>
  <c r="S43" i="245"/>
  <c r="D43" i="245" s="1"/>
  <c r="S51" i="245"/>
  <c r="D51" i="245" s="1"/>
  <c r="S12" i="245"/>
  <c r="D12" i="245" s="1"/>
  <c r="S20" i="245"/>
  <c r="D20" i="245" s="1"/>
  <c r="S28" i="245"/>
  <c r="D28" i="245" s="1"/>
  <c r="S36" i="245"/>
  <c r="D36" i="245" s="1"/>
  <c r="S44" i="245"/>
  <c r="D44" i="245" s="1"/>
  <c r="S52" i="245"/>
  <c r="D52" i="245" s="1"/>
  <c r="S33" i="245"/>
  <c r="D33" i="245" s="1"/>
  <c r="S41" i="245"/>
  <c r="D41" i="245" s="1"/>
  <c r="S49" i="245"/>
  <c r="D49" i="245" s="1"/>
  <c r="S10" i="245"/>
  <c r="D10" i="245" s="1"/>
  <c r="S18" i="245"/>
  <c r="D18" i="245" s="1"/>
  <c r="S26" i="245"/>
  <c r="D26" i="245" s="1"/>
  <c r="S34" i="245"/>
  <c r="D34" i="245" s="1"/>
  <c r="S42" i="245"/>
  <c r="D42" i="245" s="1"/>
  <c r="S50" i="245"/>
  <c r="D50" i="245" s="1"/>
  <c r="S31" i="245"/>
  <c r="D31" i="245" s="1"/>
  <c r="S39" i="245"/>
  <c r="D39" i="245" s="1"/>
  <c r="S47" i="245"/>
  <c r="D47" i="245" s="1"/>
  <c r="S55" i="245"/>
  <c r="D55" i="245" s="1"/>
  <c r="S15" i="245"/>
  <c r="D15" i="245" s="1"/>
  <c r="H14" i="43"/>
  <c r="H12" i="43"/>
  <c r="H10" i="43"/>
  <c r="D10" i="43"/>
  <c r="H26" i="43"/>
  <c r="F16" i="43"/>
  <c r="F14" i="43"/>
  <c r="F22" i="43"/>
  <c r="F12" i="43"/>
  <c r="F20" i="43"/>
  <c r="F18" i="43"/>
  <c r="F26" i="43"/>
  <c r="H8" i="43"/>
  <c r="D16" i="43"/>
  <c r="H9" i="43"/>
  <c r="D24" i="43"/>
  <c r="D17" i="43"/>
  <c r="H17" i="43"/>
  <c r="D25" i="43"/>
  <c r="D33" i="43"/>
  <c r="H33" i="43"/>
  <c r="H41" i="43"/>
  <c r="D49" i="43"/>
  <c r="H49" i="43"/>
  <c r="H57" i="43"/>
  <c r="H30" i="43"/>
  <c r="F30" i="43"/>
  <c r="F38" i="43"/>
  <c r="H46" i="43"/>
  <c r="F46" i="43"/>
  <c r="F54" i="43"/>
  <c r="D15" i="43"/>
  <c r="F15" i="43"/>
  <c r="D23" i="43"/>
  <c r="F31" i="43"/>
  <c r="D31" i="43"/>
  <c r="F39" i="43"/>
  <c r="F47" i="43"/>
  <c r="D47" i="43"/>
  <c r="F55" i="43"/>
  <c r="D28" i="43"/>
  <c r="H28" i="43"/>
  <c r="D36" i="43"/>
  <c r="D44" i="43"/>
  <c r="H44" i="43"/>
  <c r="D52" i="43"/>
  <c r="D13" i="43"/>
  <c r="F13" i="43"/>
  <c r="D21" i="43"/>
  <c r="F29" i="43"/>
  <c r="D29" i="43"/>
  <c r="F37" i="43"/>
  <c r="F45" i="43"/>
  <c r="D45" i="43"/>
  <c r="F53" i="43"/>
  <c r="D34" i="43"/>
  <c r="H34" i="43"/>
  <c r="D42" i="43"/>
  <c r="D50" i="43"/>
  <c r="H50" i="43"/>
  <c r="D11" i="43"/>
  <c r="D19" i="43"/>
  <c r="F19" i="43"/>
  <c r="F27" i="43"/>
  <c r="F35" i="43"/>
  <c r="D35" i="43"/>
  <c r="F43" i="43"/>
  <c r="F51" i="43"/>
  <c r="D51" i="43"/>
  <c r="D32" i="43"/>
  <c r="D40" i="43"/>
  <c r="H40" i="43"/>
  <c r="D48" i="43"/>
  <c r="D56" i="43"/>
  <c r="H56" i="43"/>
  <c r="H24" i="43"/>
  <c r="H25" i="43"/>
  <c r="F41" i="43"/>
  <c r="F57" i="43"/>
  <c r="D38" i="43"/>
  <c r="D54" i="43"/>
  <c r="F23" i="43"/>
  <c r="D39" i="43"/>
  <c r="D55" i="43"/>
  <c r="H36" i="43"/>
  <c r="H52" i="43"/>
  <c r="F21" i="43"/>
  <c r="D37" i="43"/>
  <c r="D53" i="43"/>
  <c r="H42" i="43"/>
  <c r="F11" i="43"/>
  <c r="D27" i="43"/>
  <c r="D43" i="43"/>
  <c r="H32" i="43"/>
  <c r="H48" i="43"/>
  <c r="D22" i="174" l="1"/>
  <c r="G23" i="176" s="1"/>
  <c r="G9" i="176"/>
  <c r="D26" i="174"/>
  <c r="S5" i="245"/>
  <c r="D5" i="245" s="1"/>
  <c r="B22" i="204"/>
  <c r="B26" i="204" s="1"/>
  <c r="D26" i="204" s="1"/>
  <c r="D8" i="204"/>
  <c r="E26" i="174" l="1"/>
  <c r="E16" i="174"/>
  <c r="E12" i="174"/>
  <c r="E21" i="174"/>
  <c r="E13" i="174"/>
  <c r="E5" i="174"/>
  <c r="E24" i="174"/>
  <c r="E14" i="174"/>
  <c r="E23" i="174"/>
  <c r="E19" i="174"/>
  <c r="E20" i="174"/>
  <c r="E25" i="174"/>
  <c r="E17" i="174"/>
  <c r="E10" i="174"/>
  <c r="E7" i="174"/>
  <c r="E3" i="174"/>
  <c r="E11" i="174"/>
  <c r="E4" i="174"/>
  <c r="E6" i="174"/>
  <c r="E9" i="174"/>
  <c r="E15" i="174"/>
  <c r="E18" i="174"/>
  <c r="G27" i="176"/>
  <c r="I9" i="176" s="1"/>
  <c r="E8" i="174"/>
  <c r="E22" i="174"/>
  <c r="E8" i="204"/>
  <c r="E4" i="204"/>
  <c r="E12" i="204"/>
  <c r="E17" i="204"/>
  <c r="E5" i="204"/>
  <c r="E25" i="204"/>
  <c r="E14" i="204"/>
  <c r="E13" i="204"/>
  <c r="E3" i="204"/>
  <c r="E21" i="204"/>
  <c r="E19" i="204"/>
  <c r="E10" i="204"/>
  <c r="E7" i="204"/>
  <c r="E20" i="204"/>
  <c r="E16" i="204"/>
  <c r="E15" i="204"/>
  <c r="E24" i="204"/>
  <c r="E23" i="204"/>
  <c r="E9" i="204"/>
  <c r="E18" i="204"/>
  <c r="E11" i="204"/>
  <c r="E6" i="204"/>
  <c r="D22" i="204"/>
  <c r="E22" i="204" s="1"/>
  <c r="E26" i="204" l="1"/>
  <c r="I23" i="176"/>
  <c r="I26" i="176"/>
  <c r="I7" i="176"/>
  <c r="I16" i="176"/>
  <c r="I5" i="176"/>
  <c r="I13" i="176"/>
  <c r="I12" i="176"/>
  <c r="I6" i="176"/>
  <c r="I24" i="176"/>
  <c r="I15" i="176"/>
  <c r="I22" i="176"/>
  <c r="I14" i="176"/>
  <c r="I27" i="176"/>
  <c r="I25" i="176"/>
  <c r="I17" i="176"/>
  <c r="I8" i="176"/>
  <c r="I21" i="176"/>
  <c r="I20" i="176"/>
  <c r="I4" i="176"/>
  <c r="I19" i="176"/>
  <c r="I18" i="176"/>
  <c r="I10" i="176"/>
  <c r="I11" i="176"/>
  <c r="C5" i="246" l="1"/>
  <c r="C5" i="179" s="1"/>
  <c r="D5" i="179" s="1"/>
  <c r="G5" i="179" s="1"/>
  <c r="C7" i="179"/>
  <c r="D7" i="179" s="1"/>
  <c r="G7" i="179" s="1"/>
  <c r="D7" i="246"/>
  <c r="D5" i="246" l="1"/>
</calcChain>
</file>

<file path=xl/sharedStrings.xml><?xml version="1.0" encoding="utf-8"?>
<sst xmlns="http://schemas.openxmlformats.org/spreadsheetml/2006/main" count="4089" uniqueCount="321">
  <si>
    <t>TOTAL ASSISTANCE AND NON-ASSISTANCE EXPENDITURES</t>
  </si>
  <si>
    <t xml:space="preserve">TOTAL ASSISTANCE AND NON-ASSISTANCE </t>
  </si>
  <si>
    <t>TOTAL STATE MOE EXPENDITURES</t>
  </si>
  <si>
    <t>STATE MOE AT 80%</t>
  </si>
  <si>
    <t>DIFFERENCE OF MOE AT 80% AND TOTAL STATE SPENDING</t>
  </si>
  <si>
    <t>DIFFERENCE OF MOE AT 75% AND TOTAL STATE SPENDING</t>
  </si>
  <si>
    <t>STATE MOE AT 75%</t>
  </si>
  <si>
    <t xml:space="preserve"> ASSISTANCE</t>
  </si>
  <si>
    <t xml:space="preserve">  NON-ASSISTANCE</t>
  </si>
  <si>
    <t>EXPENDITURES</t>
  </si>
  <si>
    <t>STATE</t>
  </si>
  <si>
    <t>ALABAMA</t>
  </si>
  <si>
    <t>ALASKA</t>
  </si>
  <si>
    <t>ARIZONA</t>
  </si>
  <si>
    <t>ARKANSAS</t>
  </si>
  <si>
    <t>CALIFORNIA</t>
  </si>
  <si>
    <t>COLORADO</t>
  </si>
  <si>
    <t>CONNECTICUT</t>
  </si>
  <si>
    <t>DELAWARE</t>
  </si>
  <si>
    <t>DIST.OF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</si>
  <si>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</si>
  <si>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</si>
  <si>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</si>
  <si>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</si>
  <si>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</si>
  <si>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</si>
  <si>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</si>
  <si>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</si>
  <si>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</si>
  <si>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</si>
  <si>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</si>
  <si>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</si>
  <si>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</si>
  <si>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</si>
  <si>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</si>
  <si>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</si>
  <si>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</si>
  <si>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</si>
  <si>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</si>
  <si>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</si>
  <si>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</si>
  <si>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</si>
  <si>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</si>
  <si>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</si>
  <si>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</si>
  <si>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</si>
  <si>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</si>
  <si>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</si>
  <si>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</si>
  <si>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</si>
  <si>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</si>
  <si>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</si>
  <si>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</si>
  <si>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</si>
  <si>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</si>
  <si>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</si>
  <si>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</si>
  <si>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</si>
  <si>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</si>
  <si>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</si>
  <si>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</si>
  <si>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</si>
  <si>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BASIC ASSISTANCE</t>
  </si>
  <si>
    <t>CHILD CARE</t>
  </si>
  <si>
    <t>TRANSPORTATION</t>
  </si>
  <si>
    <t>TOTAL EXPENDITURES ON NON-ASSISTANCE</t>
  </si>
  <si>
    <t>WORK RELATED ACTIVITIES</t>
  </si>
  <si>
    <t>REFUNDABLE EITC</t>
  </si>
  <si>
    <t>SYSTEMS</t>
  </si>
  <si>
    <t>OTHER</t>
  </si>
  <si>
    <t>JOB ACCESS</t>
  </si>
  <si>
    <t>WORK SUBSIDIES</t>
  </si>
  <si>
    <t>EDUCATION AND TRAINING</t>
  </si>
  <si>
    <t>OTHER WORK ACTIVITIES/ EXPENSES</t>
  </si>
  <si>
    <t>TOTAL EXPENDITURES ON ASSISTANCE</t>
  </si>
  <si>
    <t>TRANSPORTATION AND SUPPORTIVE SERVICES</t>
  </si>
  <si>
    <t xml:space="preserve">ASSISTANCE UNDER PRIOR LAW </t>
  </si>
  <si>
    <t>U.S. TOTAL</t>
  </si>
  <si>
    <t>WORK RELATED ACTIVITIES/ EXPENSES</t>
  </si>
  <si>
    <t>INDIVIDUAL DEVELOPMENT ACCOUNTS</t>
  </si>
  <si>
    <t>OTHER REFUNDABLE TAX CREDITS</t>
  </si>
  <si>
    <t>NON-RECURRENT SHORT-TERM BENEFITS</t>
  </si>
  <si>
    <t xml:space="preserve"> PREVENTION OF OUT OF WEDLOCK PREGNANCIES</t>
  </si>
  <si>
    <t>TOTAL</t>
  </si>
  <si>
    <t>STATE MOE AT 100%</t>
  </si>
  <si>
    <t>DIFFERENCE OF MOE AT 100% AND TOTAL STATE SPENDING</t>
  </si>
  <si>
    <t xml:space="preserve">NON-ASSISTANCE UNDER PRIOR LAW </t>
  </si>
  <si>
    <t xml:space="preserve">NON-ASSISTANCNE UNDER PRIOR LAW </t>
  </si>
  <si>
    <t>ADMINISTRATION</t>
  </si>
  <si>
    <t>TWO-PARENT FAMILY FORMATION AND MAINTENANCE</t>
  </si>
  <si>
    <t>TOTAL EMERGENCY CONTINGENCY FUNDS AVAILABLE</t>
  </si>
  <si>
    <t>TRANSFERS</t>
  </si>
  <si>
    <t>CARRYOVER FROM PREVIOUS FISCAL YEARS</t>
  </si>
  <si>
    <t>TRANSFERRED TO CHILD CARE DEVELOPMENT FUND</t>
  </si>
  <si>
    <t>TRANSFERRED TO SOCIAL SERVICES BLOCK GRANT</t>
  </si>
  <si>
    <t>UNLIQUIDATED OBLIGATIONS</t>
  </si>
  <si>
    <t>UNOBLIGATED BALANCE</t>
  </si>
  <si>
    <r>
      <t>TOTAL USED</t>
    </r>
    <r>
      <rPr>
        <sz val="7.5"/>
        <color indexed="8"/>
        <rFont val="Arial"/>
        <family val="2"/>
      </rPr>
      <t xml:space="preserve"> 
(Total Expenditures + Total Tranfers)</t>
    </r>
  </si>
  <si>
    <t>∆ Total MOE</t>
  </si>
  <si>
    <t>∆ MOE
Non-Assistance</t>
  </si>
  <si>
    <t>∆ MOE
 Assistance</t>
  </si>
  <si>
    <t>CARRYOVER 
FROM PREVIOUS FISCAL YEARS</t>
  </si>
  <si>
    <t>TOTAL CONTINGENCY FUNDS AVAILABLE</t>
  </si>
  <si>
    <t xml:space="preserve">NON- ASSISTANCE UNDER PRIOR LAW </t>
  </si>
  <si>
    <t>Spending Category</t>
  </si>
  <si>
    <t>All Federal Funds</t>
  </si>
  <si>
    <t>State MOE in TANF and Separate State Programs</t>
  </si>
  <si>
    <t>Total Funds</t>
  </si>
  <si>
    <t>Total Funds as a 
Percent of Total Funds Used</t>
  </si>
  <si>
    <t>TWO -PARENT FAMILY FORMATION AND MAINTENANCE</t>
  </si>
  <si>
    <t>NON-ASSISTANCE UNDER PRIOR LAW</t>
  </si>
  <si>
    <t>TRANSFERRED TO CHILD CARE DEVELOPMENT FUND (CCDF)</t>
  </si>
  <si>
    <t>TRANSFERRED TO SOCIAL SERVICES BLOCK GRANT (SSBG)</t>
  </si>
  <si>
    <t>TOTAL TRANSFERS</t>
  </si>
  <si>
    <t>TOTAL FUNDS 
USED</t>
  </si>
  <si>
    <t>TOTAL SFAG FUNDS AVAILABLE</t>
  </si>
  <si>
    <t>TOTAL EXPENDITURES</t>
  </si>
  <si>
    <t>CONTINGENCY FUNDS</t>
  </si>
  <si>
    <t>EMERGENCY CONTINGENCY FUNDS (ARRA)</t>
  </si>
  <si>
    <t>STATE MOE IN TANF</t>
  </si>
  <si>
    <t>STATE MOE IN SEPARATE STATE PROGRAMS</t>
  </si>
  <si>
    <t>ASSISTANCE</t>
  </si>
  <si>
    <t xml:space="preserve"> NON-ASSISTANCE</t>
  </si>
  <si>
    <t xml:space="preserve">TOTAL </t>
  </si>
  <si>
    <t>NON-ASSISTANCE</t>
  </si>
  <si>
    <t>NON- ASSISTANCE</t>
  </si>
  <si>
    <t>TRANSFERRED TO CHILD CARE DEVELOPMENT FUND (CCDF) DISCRETIONARY</t>
  </si>
  <si>
    <t>TOTAL FUNDS USED</t>
  </si>
  <si>
    <t>Change in $</t>
  </si>
  <si>
    <t>Change in %</t>
  </si>
  <si>
    <t>Unliquidated Obligations at End of Fiscal Year</t>
  </si>
  <si>
    <t>Unobligated Balance at End of Fiscal Year</t>
  </si>
  <si>
    <t>Total Unspent Funds at End of Fiscal Year</t>
  </si>
  <si>
    <t>Total Funds Spent</t>
  </si>
  <si>
    <t>Transferred to Child Care Development Fund (CCDF)</t>
  </si>
  <si>
    <t>Transferred to Social Services Block Grant (SSBG)</t>
  </si>
  <si>
    <t>Total Funds Used</t>
  </si>
  <si>
    <t>How Funds Were Used</t>
  </si>
  <si>
    <t>Basic Assistance</t>
  </si>
  <si>
    <t>Child Care Spent or Transferred</t>
  </si>
  <si>
    <t xml:space="preserve">          Spent Directly</t>
  </si>
  <si>
    <t xml:space="preserve">          Transferred to CCDF</t>
  </si>
  <si>
    <t>Transferred to SSBG</t>
  </si>
  <si>
    <t>Transportation and Supportive Services</t>
  </si>
  <si>
    <t>Authorized Under Prior Law</t>
  </si>
  <si>
    <t xml:space="preserve">         Assistance Under Prior Law</t>
  </si>
  <si>
    <t xml:space="preserve">         Non-Assistance Under Prior Law</t>
  </si>
  <si>
    <t>Work-Related Activities</t>
  </si>
  <si>
    <t xml:space="preserve">          Work Subsidies</t>
  </si>
  <si>
    <t xml:space="preserve">          Education and Training</t>
  </si>
  <si>
    <t xml:space="preserve">          Other Work Activities/Expenses</t>
  </si>
  <si>
    <t>Individual Development Accounts</t>
  </si>
  <si>
    <t>Refundable Earned Income Tax Credit or Other Refundable Tax Credit</t>
  </si>
  <si>
    <t>Non-Recurrent Short Term Benefits</t>
  </si>
  <si>
    <t>Prevention of Out of Wedlock Pregnancies</t>
  </si>
  <si>
    <t>Two-Parent Family Formation and Maintenance</t>
  </si>
  <si>
    <t>Administration and Systems</t>
  </si>
  <si>
    <t>Other Non-Assistance</t>
  </si>
  <si>
    <t>State Family Assistance Grant</t>
  </si>
  <si>
    <t>Contingency Funds</t>
  </si>
  <si>
    <t>Carryover from Prior Years</t>
  </si>
  <si>
    <t>Total Carryover</t>
  </si>
  <si>
    <t xml:space="preserve">Total Funds Available </t>
  </si>
  <si>
    <t>TOTAL FEDERAL FUNDS</t>
  </si>
  <si>
    <t>FEDERAL FUNDS AVAILABLE FOR TANF</t>
  </si>
  <si>
    <t>(Total Federal Funds minus Tranfers)</t>
  </si>
  <si>
    <t xml:space="preserve">TRANSPORTATION </t>
  </si>
  <si>
    <t>All Funds
Percent of Total Funds Used</t>
  </si>
  <si>
    <t>All Funds</t>
  </si>
  <si>
    <t>All Funds as a 
Percent of Total Funds Used</t>
  </si>
  <si>
    <t>Federal Funds</t>
  </si>
  <si>
    <t xml:space="preserve">WORK RELATED ACTIVITIES </t>
  </si>
  <si>
    <t>C.1.: Federal TANF Expenditures</t>
  </si>
  <si>
    <t>C.2.: State MOE Expenditures</t>
  </si>
  <si>
    <t>D: State Tables</t>
  </si>
  <si>
    <t>E.2.: State Family Assistance Grant (SFAG)</t>
  </si>
  <si>
    <t>E.3.: MOE in TANF</t>
  </si>
  <si>
    <t>E.4.: MOE in Separate State Programs</t>
  </si>
  <si>
    <t>E.5.: Contingency Funds</t>
  </si>
  <si>
    <t>E.6.: Emergency Contingency Funds (ARRA)</t>
  </si>
  <si>
    <t>E.7.: Supplemental Grants</t>
  </si>
  <si>
    <t xml:space="preserve">TOTAL FEDERAL EXPENDITURES </t>
  </si>
  <si>
    <t>(Assistance + 
Non-Assistance)</t>
  </si>
  <si>
    <t>Emergency Contingency Funds</t>
  </si>
  <si>
    <t>FY 2012</t>
  </si>
  <si>
    <t>FY 2012 Total MOE</t>
  </si>
  <si>
    <t>FY 2012 MOE
Non-Assistance</t>
  </si>
  <si>
    <t>State Family Assistance Grant, Emergency Contingency Funds</t>
  </si>
  <si>
    <r>
      <t xml:space="preserve">STATE FAMILY ASSISTANCE GRANT 
</t>
    </r>
    <r>
      <rPr>
        <b/>
        <sz val="7.5"/>
        <rFont val="Arial"/>
        <family val="2"/>
      </rPr>
      <t xml:space="preserve">(Includes Supplementa Grants Prior Year Caryover) </t>
    </r>
  </si>
  <si>
    <t>E: FY 2013 Expenditures by Funding Stream</t>
  </si>
  <si>
    <t>E.1.: FY 2013 Federal TANF and State MOE Expenditures Summary by Funding Stream, by State</t>
  </si>
  <si>
    <t>E.2.a.: Summary of Expenditures using State Family Assistance Grant (SFAG) Funds, FY 2013</t>
  </si>
  <si>
    <t>E.2.b.: Expenditures on Assistance using State Family Assistance Grant Funds in FY 2013</t>
  </si>
  <si>
    <t>E.2.c.: Expenditures on Non-Assistance using State Family Assistance Grant Funds in FY 2013</t>
  </si>
  <si>
    <t>E.2.d.: Expenditures on Non-Assistance Sub Categories using State Family Assistance Grant Funds in FY 2013</t>
  </si>
  <si>
    <t>E.3.a.: Summary of Expenditures using MOE in TANF, FY 2013</t>
  </si>
  <si>
    <t>E.3.b.: Expenditures on Assistance using MOE in TANF in FY 2013</t>
  </si>
  <si>
    <t>E.3.c.: Expenditures on Non-Assistance using MOE in TANF in FY 2013</t>
  </si>
  <si>
    <t>E.3.d.: Expenditures on Non-Assistance Sub Categories using MOE in TANF in FY 2013</t>
  </si>
  <si>
    <t>E.4.a.: Summary of Expenditures using MOE in Separate State Programs, FY 2013</t>
  </si>
  <si>
    <t>E.4.b.: Expenditures on Assistance using MOE in Separate State Programs in FY 2013</t>
  </si>
  <si>
    <t>E.4.c.: Expenditures on Non-Assistance using MOE in Separate State Programs in FY 2013</t>
  </si>
  <si>
    <t>E.4.d.: Expenditures on Non-Assistance Sub Categories using TANF in Separate State Programs in FY 2013</t>
  </si>
  <si>
    <t>E.5.a.: Summary of Expenditures using Contingency Funds, FY 2013</t>
  </si>
  <si>
    <t>E.5.b.: Expenditures on Assistance using Contingency Funds in FY 2013</t>
  </si>
  <si>
    <t>E.5.c.: Expenditures on Non-Assistance using Contingency Funds in FY 2013</t>
  </si>
  <si>
    <t>E.5.d.: Expenditures on Non-Assistance Sub Categories using Contingency Funds in FY 2013</t>
  </si>
  <si>
    <t>E.6.a.: Summary of Expenditures using Emergency Contingency Funds (ARRA), FY 2013</t>
  </si>
  <si>
    <t>E.6.b.: Expenditures on Assistance using Emergency Contingency Funds (ARRA) in FY 2013</t>
  </si>
  <si>
    <t>E.6.c.: Expenditures on Non-Assistance using Emergency Contingency Funds (ARRA) in FY 2013</t>
  </si>
  <si>
    <t>E.6.d.: Expenditures on Non-Assistance Sub Categories using Emergency Contingency Funds (ARRA) in FY 2013</t>
  </si>
  <si>
    <t>E.7.a.: Summary of Expenditures using Supplemental Grants, FY 2013</t>
  </si>
  <si>
    <t>E.7.b.: Expenditures on Assistance using Supplemental Grants in FY 2013</t>
  </si>
  <si>
    <t>E.7.c.: Expenditures on Non-Assistance using Supplemental Grants in FY 2013</t>
  </si>
  <si>
    <t>E.7.d.: Expenditures on Non-Assistance Sub Categories using Supplemental Grants in FY 2013</t>
  </si>
  <si>
    <t>A.1.: Federal TANF and State MOE Expenditures Summary by ACF-196 Spending Category, FY 2013</t>
  </si>
  <si>
    <t>A.2.: Federal TANF and State MOE Expenditures by ACF-196 Spending Category:
 Comparisons between FY 2012 and FY 2013</t>
  </si>
  <si>
    <t>FY 2013</t>
  </si>
  <si>
    <t>A.3.: Use of Federal TANF and State MOE Funds by Activity: 
Comparisons between FY 2012 and FY 2013</t>
  </si>
  <si>
    <t>A.5.: Breakdown of Total Federal TANF Funds Available in FY 2013</t>
  </si>
  <si>
    <t>FY 2013 Federal TANF Funds</t>
  </si>
  <si>
    <t>Total FY 2013 Federal Awards</t>
  </si>
  <si>
    <t>FY 2013 Total MOE</t>
  </si>
  <si>
    <t>FY 2012 MOE
 Assistance</t>
  </si>
  <si>
    <t>FY 2013 MOE Assistance</t>
  </si>
  <si>
    <t>FY 2013 MOE
Non-Assistance</t>
  </si>
  <si>
    <t>A.4: Comparisons of MOE Spending between FY 2012 and FY 2013</t>
  </si>
  <si>
    <t>A.6.: Summary of Federal TANF Funds, FY 2013</t>
  </si>
  <si>
    <t>B.1.:Summary of Federal TANF and State MOE Expenditures in FY 2013</t>
  </si>
  <si>
    <t>B.2.: Federal TANF and State MOE Expenditures on Assistance in FY 2013</t>
  </si>
  <si>
    <t>B.3.: Federal TANF and State MOE Expenditures on Non-Assistance in FY 2013</t>
  </si>
  <si>
    <t>B.4.: Federal TANF and State MOE Expenditures on Non-Assistance Sub Categories in FY 2013</t>
  </si>
  <si>
    <t>C.1.a.:Summary of Federal TANF Expenditures in FY 2013</t>
  </si>
  <si>
    <t>C.1.b.:Federal TANF Expenditures on Assistance in FY 2013</t>
  </si>
  <si>
    <t>C.1.c.: Federal TANF Expenditures on Non-Assistance in FY 2013</t>
  </si>
  <si>
    <t>C.1.d.: Federal TANF Expenditures on Non-Assistance Sub Categories in FY 2013</t>
  </si>
  <si>
    <t>C.2.a.: Summary of State MOE Expenditures in FY 2013</t>
  </si>
  <si>
    <t>C.2.b.: State MOE Expenditures on Assistance in FY 2013</t>
  </si>
  <si>
    <t>C.2.c.: State MOE Expenditures on Non-Assistance in FY 2013</t>
  </si>
  <si>
    <t>C.2.d.: State MOE Expenditures on Non-Assistance Sub Categories in FY 2013</t>
  </si>
  <si>
    <t>C.2.e.: Analysis of State MOE Spending Levels in FY 2013</t>
  </si>
  <si>
    <t>Alabama: Federal TANF and State MOE Expenditures Summary by ACF-196 Spending Category, FY 2013</t>
  </si>
  <si>
    <t>Alaska: Federal TANF and State MOE Expenditures Summary by ACF-196 Spending Category, FY 2013</t>
  </si>
  <si>
    <t>Arizona: Federal TANF and State MOE Expenditures Summary by ACF-196 Spending Category, FY 2013</t>
  </si>
  <si>
    <t>Arkansas: Federal TANF and State MOE Expenditures Summary by ACF-196 Spending Category, FY 2013</t>
  </si>
  <si>
    <t>California: Federal TANF and State MOE Expenditures Summary by ACF-196 Spending Category, FY 2013</t>
  </si>
  <si>
    <t>Colorado: Federal TANF and State MOE Expenditures Summary by ACF-196 Spending Category, FY 2013</t>
  </si>
  <si>
    <t>Connecticut: Federal TANF and State MOE Expenditures Summary by ACF-196 Spending Category, FY 2013</t>
  </si>
  <si>
    <t>Delaware: Federal TANF and State MOE Expenditures Summary by ACF-196 Spending Category, FY 2013</t>
  </si>
  <si>
    <t>District of Columbia: Federal TANF and State MOE Expenditures Summary by ACF-196 Spending Category, FY 2013</t>
  </si>
  <si>
    <t>Florida: Federal TANF and State MOE Expenditures Summary by ACF-196 Spending Category, FY 2013</t>
  </si>
  <si>
    <t>Georgia: Federal TANF and State MOE Expenditures Summary by ACF-196 Spending Category, FY 2013</t>
  </si>
  <si>
    <t>Hawaii: Federal TANF and State MOE Expenditures Summary by ACF-196 Spending Category, FY 2013</t>
  </si>
  <si>
    <t>Idaho: Federal TANF and State MOE Expenditures Summary by ACF-196 Spending Category, FY 2013</t>
  </si>
  <si>
    <t>Illinois: Federal TANF and State MOE Expenditures Summary by ACF-196 Spending Category, FY 2013</t>
  </si>
  <si>
    <t>Indiana: Federal TANF and State MOE Expenditures Summary by ACF-196 Spending Category, FY 2013</t>
  </si>
  <si>
    <t>Iowa: Federal TANF and State MOE Expenditures Summary by ACF-196 Spending Category, FY 2013</t>
  </si>
  <si>
    <t>Kansas: Federal TANF and State MOE Expenditures Summary by ACF-196 Spending Category, FY 2013</t>
  </si>
  <si>
    <t>Kentucky: Federal TANF and State MOE Expenditures Summary by ACF-196 Spending Category, FY 2013</t>
  </si>
  <si>
    <t>Louisiana: Federal TANF and State MOE Expenditures Summary by ACF-196 Spending Category, FY 2013</t>
  </si>
  <si>
    <t>Maine: Federal TANF and State MOE Expenditures Summary by ACF-196 Spending Category, FY 2013</t>
  </si>
  <si>
    <t>Maryland: Federal TANF and State MOE Expenditures Summary by ACF-196 Spending Category, FY 2013</t>
  </si>
  <si>
    <t>Massachusetts: Federal TANF and State MOE Expenditures Summary by ACF-196 Spending Category, FY 2013</t>
  </si>
  <si>
    <t>Michigan: Federal TANF and State MOE Expenditures Summary by ACF-196 Spending Category, FY 2013</t>
  </si>
  <si>
    <t>Minnesota: Federal TANF and State MOE Expenditures Summary by ACF-196 Spending Category, FY 2013</t>
  </si>
  <si>
    <t>Mississippi: Federal TANF and State MOE Expenditures Summary by ACF-196 Spending Category, FY 2013</t>
  </si>
  <si>
    <t>Missouri: Federal TANF and State MOE Expenditures Summary by ACF-196 Spending Category, FY 2013</t>
  </si>
  <si>
    <t>Montana: Federal TANF and State MOE Expenditures Summary by ACF-196 Spending Category, FY 2013</t>
  </si>
  <si>
    <t>Nebraska: Federal TANF and State MOE Expenditures Summary by ACF-196 Spending Category, FY 2013</t>
  </si>
  <si>
    <t>Nevada: Federal TANF and State MOE Expenditures Summary by ACF-196 Spending Category, FY 2013</t>
  </si>
  <si>
    <t>New Hampshire: Federal TANF and State MOE Expenditures Summary by ACF-196 Spending Category, FY 2013</t>
  </si>
  <si>
    <t>New Jersey: Federal TANF and State MOE Expenditures Summary by ACF-196 Spending Category, FY 2013</t>
  </si>
  <si>
    <t>New Mexico: Federal TANF and State MOE Expenditures Summary by ACF-196 Spending Category, FY 2013</t>
  </si>
  <si>
    <t>New York: Federal TANF and State MOE Expenditures Summary by ACF-196 Spending Category, FY 2013</t>
  </si>
  <si>
    <t>North Carolina: Federal TANF and State MOE Expenditures Summary by ACF-196 Spending Category, FY 2013</t>
  </si>
  <si>
    <t>North Dakota: Federal TANF and State MOE Expenditures Summary by ACF-196 Spending Category, FY 2013</t>
  </si>
  <si>
    <t>Ohio: Federal TANF and State MOE Expenditures Summary by ACF-196 Spending Category, FY 2013</t>
  </si>
  <si>
    <t>Oklahoma: Federal TANF and State MOE Expenditures Summary by ACF-196 Spending Category, FY 2013</t>
  </si>
  <si>
    <t>Oregon: Federal TANF and State MOE Expenditures Summary by ACF-196 Spending Category, FY 2013</t>
  </si>
  <si>
    <t>Pennsylvania: Federal TANF and State MOE Expenditures Summary by ACF-196 Spending Category, FY 2013</t>
  </si>
  <si>
    <t>Rhode Island: Federal TANF and State MOE Expenditures Summary by ACF-196 Spending Category, FY 2013</t>
  </si>
  <si>
    <t>South Carolina: Federal TANF and State MOE Expenditures Summary by ACF-196 Spending Category, FY 2013</t>
  </si>
  <si>
    <t>South Dakota: Federal TANF and State MOE Expenditures Summary by ACF-196 Spending Category, FY 2013</t>
  </si>
  <si>
    <t>Tennessee: Federal TANF and State MOE Expenditures Summary by ACF-196 Spending Category, FY 2013</t>
  </si>
  <si>
    <t>Texas: Federal TANF and State MOE Expenditures Summary by ACF-196 Spending Category, FY 2013</t>
  </si>
  <si>
    <t>Utah: Federal TANF and State MOE Expenditures Summary by ACF-196 Spending Category, FY 2013</t>
  </si>
  <si>
    <t>Vermont: Federal TANF and State MOE Expenditures Summary by ACF-196 Spending Category, FY 2013</t>
  </si>
  <si>
    <t>Virginia: Federal TANF and State MOE Expenditures Summary by ACF-196 Spending Category, FY 2013</t>
  </si>
  <si>
    <t>Washington: Federal TANF and State MOE Expenditures Summary by ACF-196 Spending Category, FY 2013</t>
  </si>
  <si>
    <t>West Virginia: Federal TANF and State MOE Expenditures Summary by ACF-196 Spending Category, FY 2013</t>
  </si>
  <si>
    <t>Wisconsin: Federal TANF and State MOE Expenditures Summary by ACF-196 Spending Category, FY 2013</t>
  </si>
  <si>
    <t>Wyoming: Federal TANF and State MOE Expenditures Summary by ACF-196 Spending Category, FY 2013</t>
  </si>
  <si>
    <t>FY 2013
FEDERAL AWARDS</t>
  </si>
  <si>
    <t>State Family Assistance Grants  [which include Supplemental Grant prior year carryover], 
Contingency Funds, Emergency Contingency Funds</t>
  </si>
  <si>
    <t>FY 2013 Federal Awards+Carryover from 
Previous Fiscal Years</t>
  </si>
  <si>
    <r>
      <t>Emergency Contingency Funds</t>
    </r>
    <r>
      <rPr>
        <vertAlign val="superscript"/>
        <sz val="11"/>
        <color theme="1"/>
        <rFont val="Arial"/>
        <family val="2"/>
      </rPr>
      <t>1</t>
    </r>
  </si>
  <si>
    <r>
      <t>State Family Assistance Grant (includes carried over Supplemental Grants funds)</t>
    </r>
    <r>
      <rPr>
        <vertAlign val="superscript"/>
        <sz val="11"/>
        <color theme="1"/>
        <rFont val="Arial"/>
        <family val="2"/>
      </rPr>
      <t>2</t>
    </r>
  </si>
  <si>
    <t xml:space="preserve">Footnote 1: Reflects adjustments (either downward or upward) made in FY 2013 to FY 2009 or FY 2010 award amounts. </t>
  </si>
  <si>
    <t>Footnote 2: Supplemental Grants were not appropriated by Congress in FY 2013</t>
  </si>
  <si>
    <t>Footnote 3: The annual TANF expenditures are calculations in spending during the fiscal year from all of the open grant year reports. Current reporting may reflect adjustments for prior years. If negative adjustments exceed current year spending, a state may show negative expenditures for an expenditure category. If negative adjustments do not exceed current year spending, reported expenditures would understate actual expenditures. Conversely, if there are positive adjustments from prior periods, reported expenditures would exceed actual expenditures for the year.</t>
  </si>
  <si>
    <r>
      <t>TRANSFERS</t>
    </r>
    <r>
      <rPr>
        <b/>
        <sz val="12"/>
        <color indexed="8"/>
        <rFont val="Arial"/>
        <family val="2"/>
      </rPr>
      <t xml:space="preserve"> </t>
    </r>
    <r>
      <rPr>
        <b/>
        <sz val="7.5"/>
        <color indexed="8"/>
        <rFont val="Arial"/>
        <family val="2"/>
      </rPr>
      <t xml:space="preserve">
 </t>
    </r>
    <r>
      <rPr>
        <sz val="7.5"/>
        <color indexed="8"/>
        <rFont val="Arial"/>
        <family val="2"/>
      </rPr>
      <t>(State Family Assistance Grant  Only)</t>
    </r>
    <r>
      <rPr>
        <vertAlign val="superscript"/>
        <sz val="12"/>
        <color indexed="8"/>
        <rFont val="Arial"/>
        <family val="2"/>
      </rPr>
      <t xml:space="preserve"> 3</t>
    </r>
  </si>
  <si>
    <t xml:space="preserve">FY 2013 SFAG </t>
  </si>
  <si>
    <r>
      <t>CARRYOVER 
FROM PREVIOUS FISCAL YEARS</t>
    </r>
    <r>
      <rPr>
        <b/>
        <vertAlign val="superscript"/>
        <sz val="11"/>
        <color indexed="8"/>
        <rFont val="Arial"/>
        <family val="2"/>
      </rPr>
      <t>4</t>
    </r>
    <r>
      <rPr>
        <b/>
        <sz val="10"/>
        <color indexed="8"/>
        <rFont val="Arial"/>
        <family val="2"/>
      </rPr>
      <t xml:space="preserve"> </t>
    </r>
    <r>
      <rPr>
        <b/>
        <sz val="8"/>
        <color indexed="8"/>
        <rFont val="Arial"/>
        <family val="2"/>
      </rPr>
      <t>[incldes SFAG and prior year Supplemental Grant carryover]</t>
    </r>
  </si>
  <si>
    <t>Footnote 4: In some cases, Carryover amounts differ from the sum of FY 2012 Unliquidated Obligations and Unobligated Balances due to reporting anomalies and rounding.</t>
  </si>
  <si>
    <t>B.1.: Summary of Federal TANF and State MOE Expenditures in FY 2013</t>
  </si>
  <si>
    <t>B.4.: Federal TANF and State MOE Expenditures on Non-Assistance Sub Categories  in FY 2013</t>
  </si>
  <si>
    <t>C.1.a.: Summary of Federal TANF Expenditures in FY 2013</t>
  </si>
  <si>
    <t>C.1.b.: Federal TANF Expenditures on Assistance in FY 2013</t>
  </si>
  <si>
    <r>
      <t>FY 2013 EMERGENCY CONTINGENCY FUNDS</t>
    </r>
    <r>
      <rPr>
        <b/>
        <vertAlign val="superscript"/>
        <sz val="12"/>
        <color indexed="8"/>
        <rFont val="Arial"/>
        <family val="2"/>
      </rPr>
      <t>6</t>
    </r>
  </si>
  <si>
    <r>
      <t>UNOBLIGATED BALANCE</t>
    </r>
    <r>
      <rPr>
        <b/>
        <vertAlign val="superscript"/>
        <sz val="12"/>
        <color indexed="8"/>
        <rFont val="Arial"/>
        <family val="2"/>
      </rPr>
      <t>7</t>
    </r>
  </si>
  <si>
    <t>Footnote 6: TANF Emergency Funds, which were awarded for fiscal years 2009 and 2010, are available until expended. This column reflects adjustments (either downward or upward) made to award amounts in FY 2013. See TANF-ACF-PI-2011-05 for more information.</t>
  </si>
  <si>
    <t xml:space="preserve">Footnote 7: Negative Unobligated Balances reflect necessary adjustments that grantees have not yet reported. </t>
  </si>
  <si>
    <t xml:space="preserve">Footnote 5: Contingency Funds are additional federal funds available to states, at their request, when unfavorable economic conditions exist. They are considered provisional payments, according to section 403(b)(3)(A) of the Social Security Act because the exact amount of Contingency Funds that the state may actually keep is not determined until after the fiscal year ends.  Unlike TANF funds under Section 403(a), Contingency Funds are not available until expended, i.e., they must be expended by the end of the fiscal year. 
</t>
  </si>
  <si>
    <r>
      <t xml:space="preserve">FY 2013 CONTINGENCY FUNDS </t>
    </r>
    <r>
      <rPr>
        <b/>
        <vertAlign val="superscript"/>
        <sz val="11"/>
        <color indexed="8"/>
        <rFont val="Arial"/>
        <family val="2"/>
      </rPr>
      <t>5</t>
    </r>
  </si>
  <si>
    <t>A: FY 2013 Overview Tables</t>
  </si>
  <si>
    <t>A.2.: Federal TANF and State MOE Expenditures by ACF-196 Spending Category: Comparisons between FY 2012 and FY 2013</t>
  </si>
  <si>
    <t>A.3.: Use of Federal TANF and State MOE Funds by Activity: Comparisons between FY 2012 and FY 2013</t>
  </si>
  <si>
    <t>A.4.:Comparisons of MOE Spending between FY 2012 and FY 2013</t>
  </si>
  <si>
    <t>A.5.: Breakdown of Total TANF Federal Funds Available in FY 2013</t>
  </si>
  <si>
    <t>B: Total Expenditures in FY 2013</t>
  </si>
  <si>
    <t>C: FY 2013 Expenditures by Federal TANF and State MOE Funds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</si>
</sst>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quot;#,##0_);[Red]\(&quot;$&quot;#,##0\)"/>
    <numFmt numFmtId="44" formatCode="_(&quot;$&quot;* #,##0.00_);_(&quot;$&quot;* \(#,##0.00\);_(&quot;$&quot;* &quot;-&quot;??_);_(@_)"/>
    <numFmt numFmtId="43" formatCode="_(* #,##0.00_);_(* \(#,##0.00\);_(* &quot;-&quot;??_);_(@_)"/>
    <numFmt numFmtId="164" formatCode="_(* #,##0_);_(* \(#,##0\);_(* &quot;-&quot;??_);_(@_)"/>
    <numFmt numFmtId="165" formatCode="&quot;$&quot;#,##0"/>
    <numFmt numFmtId="166" formatCode="0.0%"/>
    <numFmt numFmtId="167" formatCode="&quot;$&quot;#,##0.00"/>
  </numFmts>
  <fonts count="62">
    <font>
      <sz val="11"/>
      <color theme="1"/>
      <name val="Calibri"/>
      <family val="2"/>
      <scheme val="minor"/>
    </font>
    <font>
      <sz val="10"/>
      <color indexed="8"/>
      <name val="Arial"/>
      <family val="2"/>
    </font>
    <font>
      <sz val="7.5"/>
      <color indexed="8"/>
      <name val="Arial"/>
      <family val="2"/>
    </font>
    <font>
      <sz val="7.5"/>
      <color indexed="8"/>
      <name val="Arial"/>
      <family val="2"/>
    </font>
    <font>
      <sz val="10"/>
      <name val="Arial"/>
      <family val="2"/>
    </font>
    <font>
      <sz val="11"/>
      <color indexed="8"/>
      <name val="Calibri"/>
      <family val="2"/>
    </font>
    <font>
      <sz val="11"/>
      <color indexed="8"/>
      <name val="Arial"/>
      <family val="2"/>
    </font>
    <font>
      <b/>
      <sz val="7.5"/>
      <color indexed="8"/>
      <name val="Arial"/>
      <family val="2"/>
    </font>
    <font>
      <b/>
      <sz val="7.5"/>
      <color indexed="8"/>
      <name val="Arial"/>
      <family val="2"/>
    </font>
    <font>
      <sz val="11"/>
      <color indexed="8"/>
      <name val="Arial"/>
      <family val="2"/>
    </font>
    <font>
      <sz val="9"/>
      <color indexed="8"/>
      <name val="Arial"/>
      <family val="2"/>
    </font>
    <font>
      <b/>
      <sz val="7.55"/>
      <color indexed="8"/>
      <name val="Arial"/>
      <family val="2"/>
    </font>
    <font>
      <sz val="8"/>
      <name val="Calibri"/>
      <family val="2"/>
    </font>
    <font>
      <sz val="11"/>
      <color indexed="8"/>
      <name val="Arial "/>
    </font>
    <font>
      <sz val="11"/>
      <color indexed="8"/>
      <name val="Arial"/>
      <family val="2"/>
    </font>
    <font>
      <sz val="7.5"/>
      <color indexed="8"/>
      <name val="Arial"/>
      <family val="2"/>
    </font>
    <font>
      <b/>
      <sz val="7.5"/>
      <color indexed="8"/>
      <name val="Arial"/>
      <family val="2"/>
    </font>
    <font>
      <u/>
      <sz val="10"/>
      <color indexed="12"/>
      <name val="Arial"/>
      <family val="2"/>
    </font>
    <font>
      <sz val="11"/>
      <color rgb="FF000000"/>
      <name val="Arial"/>
      <family val="2"/>
    </font>
    <font>
      <sz val="11"/>
      <color theme="1"/>
      <name val="Arial"/>
      <family val="2"/>
    </font>
    <font>
      <b/>
      <sz val="12"/>
      <color indexed="8"/>
      <name val="Arial"/>
      <family val="2"/>
    </font>
    <font>
      <sz val="11"/>
      <name val="Arial"/>
      <family val="2"/>
    </font>
    <font>
      <sz val="12"/>
      <color indexed="8"/>
      <name val="Arial"/>
      <family val="2"/>
    </font>
    <font>
      <sz val="16"/>
      <color theme="1"/>
      <name val="Arial"/>
      <family val="2"/>
    </font>
    <font>
      <sz val="14"/>
      <color rgb="FF000000"/>
      <name val="Arial"/>
      <family val="2"/>
    </font>
    <font>
      <sz val="12"/>
      <color rgb="FF000000"/>
      <name val="Arial"/>
      <family val="2"/>
    </font>
    <font>
      <sz val="9"/>
      <color rgb="FF000000"/>
      <name val="Arial"/>
      <family val="2"/>
    </font>
    <font>
      <i/>
      <sz val="7.5"/>
      <color rgb="FF000000"/>
      <name val="Arial"/>
      <family val="2"/>
    </font>
    <font>
      <i/>
      <sz val="11"/>
      <color rgb="FF000000"/>
      <name val="Arial"/>
      <family val="2"/>
    </font>
    <font>
      <b/>
      <sz val="10"/>
      <color rgb="FF000000"/>
      <name val="Arial"/>
      <family val="2"/>
    </font>
    <font>
      <b/>
      <sz val="11"/>
      <color rgb="FF000000"/>
      <name val="Arial"/>
      <family val="2"/>
    </font>
    <font>
      <b/>
      <sz val="12"/>
      <color rgb="FF000000"/>
      <name val="Arial"/>
      <family val="2"/>
    </font>
    <font>
      <sz val="11"/>
      <color theme="1"/>
      <name val="Calibri"/>
      <family val="2"/>
    </font>
    <font>
      <sz val="14"/>
      <color indexed="8"/>
      <name val="Arial"/>
      <family val="2"/>
    </font>
    <font>
      <sz val="14"/>
      <color theme="1"/>
      <name val="Calibri"/>
      <family val="2"/>
      <scheme val="minor"/>
    </font>
    <font>
      <i/>
      <sz val="7.5"/>
      <color indexed="8"/>
      <name val="Arial"/>
      <family val="2"/>
    </font>
    <font>
      <i/>
      <sz val="11"/>
      <color indexed="8"/>
      <name val="Arial"/>
      <family val="2"/>
    </font>
    <font>
      <i/>
      <sz val="11"/>
      <color theme="1"/>
      <name val="Arial"/>
      <family val="2"/>
    </font>
    <font>
      <b/>
      <sz val="10"/>
      <color indexed="8"/>
      <name val="Arial"/>
      <family val="2"/>
    </font>
    <font>
      <b/>
      <sz val="11"/>
      <color indexed="8"/>
      <name val="Arial"/>
      <family val="2"/>
    </font>
    <font>
      <b/>
      <sz val="11"/>
      <color theme="1"/>
      <name val="Arial"/>
      <family val="2"/>
    </font>
    <font>
      <sz val="12"/>
      <color theme="1"/>
      <name val="Arial"/>
      <family val="2"/>
    </font>
    <font>
      <sz val="10"/>
      <color rgb="FF000000"/>
      <name val="Arial"/>
      <family val="2"/>
    </font>
    <font>
      <sz val="14"/>
      <color theme="1"/>
      <name val="Arial"/>
      <family val="2"/>
    </font>
    <font>
      <u/>
      <sz val="12"/>
      <color rgb="FF000000"/>
      <name val="Arial"/>
      <family val="2"/>
    </font>
    <font>
      <sz val="7.5"/>
      <name val="Arial"/>
      <family val="2"/>
    </font>
    <font>
      <u/>
      <sz val="11"/>
      <color theme="1"/>
      <name val="Arial"/>
      <family val="2"/>
    </font>
    <font>
      <u/>
      <sz val="11"/>
      <color indexed="8"/>
      <name val="Arial"/>
      <family val="2"/>
    </font>
    <font>
      <b/>
      <sz val="7.5"/>
      <name val="Arial"/>
      <family val="2"/>
    </font>
    <font>
      <b/>
      <sz val="12"/>
      <name val="Arial"/>
      <family val="2"/>
    </font>
    <font>
      <b/>
      <sz val="11"/>
      <name val="Arial"/>
      <family val="2"/>
    </font>
    <font>
      <sz val="11"/>
      <color theme="1"/>
      <name val="Calibri"/>
      <family val="2"/>
      <scheme val="minor"/>
    </font>
    <font>
      <sz val="10"/>
      <color indexed="8"/>
      <name val="MS Shell Dlg 2"/>
      <charset val="1"/>
    </font>
    <font>
      <sz val="12"/>
      <name val="Arial"/>
      <family val="2"/>
    </font>
    <font>
      <b/>
      <sz val="8"/>
      <color indexed="8"/>
      <name val="Arial"/>
      <family val="2"/>
    </font>
    <font>
      <vertAlign val="superscript"/>
      <sz val="11"/>
      <color theme="1"/>
      <name val="Arial"/>
      <family val="2"/>
    </font>
    <font>
      <sz val="14"/>
      <name val="Arial"/>
      <family val="2"/>
    </font>
    <font>
      <sz val="14"/>
      <name val="Calibri"/>
      <family val="2"/>
      <scheme val="minor"/>
    </font>
    <font>
      <vertAlign val="superscript"/>
      <sz val="12"/>
      <color indexed="8"/>
      <name val="Arial"/>
      <family val="2"/>
    </font>
    <font>
      <b/>
      <vertAlign val="superscript"/>
      <sz val="12"/>
      <color indexed="8"/>
      <name val="Arial"/>
      <family val="2"/>
    </font>
    <font>
      <b/>
      <vertAlign val="superscript"/>
      <sz val="11"/>
      <color indexed="8"/>
      <name val="Arial"/>
      <family val="2"/>
    </font>
    <font>
      <sz val="11"/>
      <name val="Calibri"/>
      <family val="2"/>
      <scheme val="minor"/>
    </font>
  </fonts>
  <fills count="18">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theme="0"/>
        <bgColor indexed="64"/>
      </patternFill>
    </fill>
    <fill>
      <patternFill patternType="solid">
        <fgColor rgb="FFFFFFFF"/>
        <bgColor indexed="64"/>
      </patternFill>
    </fill>
    <fill>
      <patternFill patternType="solid">
        <fgColor indexed="9"/>
        <bgColor indexed="64"/>
      </patternFill>
    </fill>
    <fill>
      <patternFill patternType="solid">
        <fgColor rgb="FF808080"/>
        <bgColor indexed="64"/>
      </patternFill>
    </fill>
    <fill>
      <patternFill patternType="solid">
        <fgColor theme="1" tint="0.499984740745262"/>
        <bgColor indexed="64"/>
      </patternFill>
    </fill>
    <fill>
      <patternFill patternType="solid">
        <fgColor indexed="23"/>
        <bgColor indexed="64"/>
      </patternFill>
    </fill>
    <fill>
      <patternFill patternType="solid">
        <fgColor rgb="FFC0C0C0"/>
        <bgColor rgb="FF000000"/>
      </patternFill>
    </fill>
    <fill>
      <patternFill patternType="solid">
        <fgColor rgb="FFFFFFFF"/>
        <bgColor rgb="FF000000"/>
      </patternFill>
    </fill>
    <fill>
      <patternFill patternType="solid">
        <fgColor rgb="FF808080"/>
        <bgColor rgb="FF000000"/>
      </patternFill>
    </fill>
    <fill>
      <patternFill patternType="solid">
        <fgColor rgb="FF7F7F7F"/>
        <bgColor rgb="FF000000"/>
      </patternFill>
    </fill>
    <fill>
      <patternFill patternType="solid">
        <fgColor theme="0" tint="-0.499984740745262"/>
        <bgColor indexed="64"/>
      </patternFill>
    </fill>
    <fill>
      <patternFill patternType="solid">
        <fgColor theme="0" tint="-0.249977111117893"/>
        <bgColor indexed="64"/>
      </patternFill>
    </fill>
    <fill>
      <patternFill patternType="solid">
        <fgColor theme="0" tint="-0.499984740745262"/>
        <bgColor rgb="FF000000"/>
      </patternFill>
    </fill>
    <fill>
      <patternFill patternType="solid">
        <fgColor theme="0"/>
        <bgColor rgb="FF000000"/>
      </patternFill>
    </fill>
  </fills>
  <borders count="122">
    <border>
      <left/>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top/>
      <bottom/>
      <diagonal/>
    </border>
    <border>
      <left style="thin">
        <color indexed="8"/>
      </left>
      <right style="thin">
        <color indexed="8"/>
      </right>
      <top/>
      <bottom style="thin">
        <color indexed="8"/>
      </bottom>
      <diagonal/>
    </border>
    <border>
      <left style="thin">
        <color indexed="64"/>
      </left>
      <right style="thin">
        <color indexed="64"/>
      </right>
      <top/>
      <bottom style="thin">
        <color indexed="64"/>
      </bottom>
      <diagonal/>
    </border>
    <border>
      <left style="thin">
        <color indexed="8"/>
      </left>
      <right/>
      <top style="thin">
        <color indexed="8"/>
      </top>
      <bottom style="thin">
        <color indexed="8"/>
      </bottom>
      <diagonal/>
    </border>
    <border>
      <left style="thin">
        <color indexed="8"/>
      </left>
      <right/>
      <top/>
      <bottom style="thin">
        <color indexed="8"/>
      </bottom>
      <diagonal/>
    </border>
    <border>
      <left/>
      <right style="thin">
        <color indexed="8"/>
      </right>
      <top/>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style="double">
        <color indexed="64"/>
      </right>
      <top style="thin">
        <color indexed="64"/>
      </top>
      <bottom/>
      <diagonal/>
    </border>
    <border>
      <left style="thin">
        <color indexed="8"/>
      </left>
      <right style="thin">
        <color indexed="64"/>
      </right>
      <top style="thin">
        <color indexed="64"/>
      </top>
      <bottom/>
      <diagonal/>
    </border>
    <border>
      <left/>
      <right style="thin">
        <color indexed="8"/>
      </right>
      <top/>
      <bottom style="thin">
        <color indexed="64"/>
      </bottom>
      <diagonal/>
    </border>
    <border>
      <left style="thin">
        <color indexed="64"/>
      </left>
      <right/>
      <top style="thin">
        <color indexed="64"/>
      </top>
      <bottom style="thin">
        <color indexed="64"/>
      </bottom>
      <diagonal/>
    </border>
    <border>
      <left style="thin">
        <color indexed="8"/>
      </left>
      <right/>
      <top/>
      <bottom style="thin">
        <color indexed="64"/>
      </bottom>
      <diagonal/>
    </border>
    <border>
      <left/>
      <right/>
      <top style="thin">
        <color indexed="64"/>
      </top>
      <bottom style="thin">
        <color indexed="64"/>
      </bottom>
      <diagonal/>
    </border>
    <border>
      <left/>
      <right/>
      <top/>
      <bottom style="thin">
        <color indexed="64"/>
      </bottom>
      <diagonal/>
    </border>
    <border>
      <left/>
      <right style="double">
        <color indexed="64"/>
      </right>
      <top/>
      <bottom style="thin">
        <color indexed="64"/>
      </bottom>
      <diagonal/>
    </border>
    <border>
      <left style="thin">
        <color indexed="8"/>
      </left>
      <right style="thin">
        <color indexed="64"/>
      </right>
      <top/>
      <bottom/>
      <diagonal/>
    </border>
    <border>
      <left style="thin">
        <color indexed="8"/>
      </left>
      <right/>
      <top style="thin">
        <color indexed="64"/>
      </top>
      <bottom/>
      <diagonal/>
    </border>
    <border>
      <left style="thin">
        <color indexed="64"/>
      </left>
      <right/>
      <top/>
      <bottom style="thin">
        <color indexed="64"/>
      </bottom>
      <diagonal/>
    </border>
    <border>
      <left style="thin">
        <color indexed="8"/>
      </left>
      <right style="thin">
        <color indexed="64"/>
      </right>
      <top/>
      <bottom style="thin">
        <color indexed="64"/>
      </bottom>
      <diagonal/>
    </border>
    <border>
      <left style="thin">
        <color indexed="8"/>
      </left>
      <right style="thin">
        <color indexed="8"/>
      </right>
      <top style="thin">
        <color indexed="64"/>
      </top>
      <bottom/>
      <diagonal/>
    </border>
    <border>
      <left style="thin">
        <color indexed="8"/>
      </left>
      <right style="thin">
        <color indexed="8"/>
      </right>
      <top/>
      <bottom style="thin">
        <color indexed="64"/>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style="thin">
        <color rgb="FF000000"/>
      </right>
      <top style="thin">
        <color rgb="FF000000"/>
      </top>
      <bottom style="thin">
        <color rgb="FF000000"/>
      </bottom>
      <diagonal/>
    </border>
    <border>
      <left style="thin">
        <color indexed="8"/>
      </left>
      <right/>
      <top style="thin">
        <color indexed="64"/>
      </top>
      <bottom style="thin">
        <color indexed="64"/>
      </bottom>
      <diagonal/>
    </border>
    <border>
      <left style="thin">
        <color indexed="64"/>
      </left>
      <right style="thin">
        <color indexed="64"/>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8"/>
      </bottom>
      <diagonal/>
    </border>
    <border>
      <left style="thin">
        <color indexed="8"/>
      </left>
      <right style="double">
        <color indexed="64"/>
      </right>
      <top/>
      <bottom/>
      <diagonal/>
    </border>
    <border>
      <left/>
      <right style="thin">
        <color indexed="64"/>
      </right>
      <top/>
      <bottom style="thin">
        <color indexed="64"/>
      </bottom>
      <diagonal/>
    </border>
    <border>
      <left style="thin">
        <color indexed="8"/>
      </left>
      <right style="double">
        <color indexed="64"/>
      </right>
      <top style="thin">
        <color indexed="8"/>
      </top>
      <bottom style="thin">
        <color indexed="8"/>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rgb="FF000000"/>
      </left>
      <right style="double">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bottom/>
      <diagonal/>
    </border>
    <border>
      <left/>
      <right style="thin">
        <color indexed="64"/>
      </right>
      <top/>
      <bottom/>
      <diagonal/>
    </border>
    <border>
      <left style="thin">
        <color indexed="8"/>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8"/>
      </bottom>
      <diagonal/>
    </border>
    <border>
      <left style="double">
        <color indexed="64"/>
      </left>
      <right/>
      <top/>
      <bottom/>
      <diagonal/>
    </border>
    <border>
      <left style="thin">
        <color indexed="64"/>
      </left>
      <right style="double">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double">
        <color indexed="64"/>
      </right>
      <top/>
      <bottom style="medium">
        <color indexed="64"/>
      </bottom>
      <diagonal/>
    </border>
    <border>
      <left/>
      <right style="double">
        <color indexed="64"/>
      </right>
      <top/>
      <bottom style="medium">
        <color indexed="64"/>
      </bottom>
      <diagonal/>
    </border>
    <border>
      <left style="thin">
        <color indexed="64"/>
      </left>
      <right style="thin">
        <color indexed="64"/>
      </right>
      <top/>
      <bottom style="medium">
        <color indexed="64"/>
      </bottom>
      <diagonal/>
    </border>
    <border>
      <left style="double">
        <color indexed="64"/>
      </left>
      <right style="thin">
        <color indexed="64"/>
      </right>
      <top/>
      <bottom style="medium">
        <color indexed="64"/>
      </bottom>
      <diagonal/>
    </border>
    <border>
      <left style="thin">
        <color indexed="64"/>
      </left>
      <right style="double">
        <color indexed="64"/>
      </right>
      <top/>
      <bottom style="thin">
        <color indexed="64"/>
      </bottom>
      <diagonal/>
    </border>
    <border>
      <left style="double">
        <color indexed="64"/>
      </left>
      <right style="double">
        <color indexed="64"/>
      </right>
      <top style="medium">
        <color indexed="64"/>
      </top>
      <bottom style="thin">
        <color indexed="64"/>
      </bottom>
      <diagonal/>
    </border>
    <border>
      <left style="double">
        <color indexed="64"/>
      </left>
      <right style="thin">
        <color indexed="64"/>
      </right>
      <top style="medium">
        <color indexed="64"/>
      </top>
      <bottom style="thin">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medium">
        <color indexed="64"/>
      </bottom>
      <diagonal/>
    </border>
    <border>
      <left style="double">
        <color indexed="64"/>
      </left>
      <right style="double">
        <color indexed="64"/>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style="thin">
        <color indexed="64"/>
      </right>
      <top/>
      <bottom style="thin">
        <color indexed="64"/>
      </bottom>
      <diagonal/>
    </border>
    <border>
      <left style="double">
        <color indexed="64"/>
      </left>
      <right style="double">
        <color indexed="64"/>
      </right>
      <top style="thin">
        <color rgb="FF000000"/>
      </top>
      <bottom style="thin">
        <color rgb="FF000000"/>
      </bottom>
      <diagonal/>
    </border>
    <border>
      <left style="double">
        <color indexed="64"/>
      </left>
      <right style="double">
        <color indexed="64"/>
      </right>
      <top style="thin">
        <color rgb="FF000000"/>
      </top>
      <bottom style="thin">
        <color indexed="64"/>
      </bottom>
      <diagonal/>
    </border>
    <border>
      <left style="thin">
        <color indexed="64"/>
      </left>
      <right style="double">
        <color indexed="64"/>
      </right>
      <top style="thin">
        <color indexed="64"/>
      </top>
      <bottom style="thick">
        <color indexed="64"/>
      </bottom>
      <diagonal/>
    </border>
    <border>
      <left style="double">
        <color indexed="64"/>
      </left>
      <right style="double">
        <color indexed="64"/>
      </right>
      <top style="thin">
        <color indexed="64"/>
      </top>
      <bottom style="thick">
        <color indexed="64"/>
      </bottom>
      <diagonal/>
    </border>
    <border>
      <left/>
      <right style="double">
        <color indexed="64"/>
      </right>
      <top style="thin">
        <color indexed="64"/>
      </top>
      <bottom style="thick">
        <color indexed="64"/>
      </bottom>
      <diagonal/>
    </border>
    <border>
      <left style="double">
        <color indexed="64"/>
      </left>
      <right style="thin">
        <color indexed="64"/>
      </right>
      <top/>
      <bottom/>
      <diagonal/>
    </border>
    <border>
      <left style="thin">
        <color indexed="64"/>
      </left>
      <right style="double">
        <color indexed="64"/>
      </right>
      <top style="thick">
        <color indexed="64"/>
      </top>
      <bottom style="medium">
        <color indexed="64"/>
      </bottom>
      <diagonal/>
    </border>
    <border>
      <left style="double">
        <color indexed="64"/>
      </left>
      <right style="double">
        <color indexed="64"/>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double">
        <color indexed="64"/>
      </right>
      <top style="medium">
        <color indexed="64"/>
      </top>
      <bottom style="medium">
        <color indexed="64"/>
      </bottom>
      <diagonal/>
    </border>
    <border>
      <left style="double">
        <color indexed="64"/>
      </left>
      <right style="double">
        <color indexed="64"/>
      </right>
      <top style="medium">
        <color indexed="64"/>
      </top>
      <bottom style="medium">
        <color indexed="64"/>
      </bottom>
      <diagonal/>
    </border>
    <border>
      <left/>
      <right style="double">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8"/>
      </right>
      <top style="thin">
        <color indexed="8"/>
      </top>
      <bottom/>
      <diagonal/>
    </border>
    <border>
      <left style="thin">
        <color indexed="8"/>
      </left>
      <right style="double">
        <color indexed="64"/>
      </right>
      <top/>
      <bottom style="thin">
        <color indexed="8"/>
      </bottom>
      <diagonal/>
    </border>
    <border>
      <left style="thin">
        <color indexed="64"/>
      </left>
      <right style="thin">
        <color indexed="8"/>
      </right>
      <top style="thin">
        <color indexed="64"/>
      </top>
      <bottom/>
      <diagonal/>
    </border>
    <border>
      <left style="thin">
        <color indexed="64"/>
      </left>
      <right style="thin">
        <color indexed="8"/>
      </right>
      <top/>
      <bottom/>
      <diagonal/>
    </border>
    <border>
      <left style="thin">
        <color indexed="64"/>
      </left>
      <right style="thin">
        <color indexed="8"/>
      </right>
      <top/>
      <bottom style="thin">
        <color indexed="64"/>
      </bottom>
      <diagonal/>
    </border>
    <border>
      <left/>
      <right style="double">
        <color indexed="64"/>
      </right>
      <top style="thin">
        <color indexed="8"/>
      </top>
      <bottom style="thin">
        <color indexed="8"/>
      </bottom>
      <diagonal/>
    </border>
    <border>
      <left/>
      <right style="double">
        <color indexed="64"/>
      </right>
      <top style="thin">
        <color indexed="8"/>
      </top>
      <bottom style="thin">
        <color indexed="64"/>
      </bottom>
      <diagonal/>
    </border>
    <border>
      <left style="double">
        <color indexed="64"/>
      </left>
      <right style="thin">
        <color indexed="64"/>
      </right>
      <top style="thick">
        <color indexed="64"/>
      </top>
      <bottom style="medium">
        <color indexed="64"/>
      </bottom>
      <diagonal/>
    </border>
    <border>
      <left style="double">
        <color indexed="64"/>
      </left>
      <right/>
      <top/>
      <bottom style="medium">
        <color indexed="64"/>
      </bottom>
      <diagonal/>
    </border>
    <border>
      <left/>
      <right style="thin">
        <color indexed="64"/>
      </right>
      <top/>
      <bottom style="medium">
        <color indexed="64"/>
      </bottom>
      <diagonal/>
    </border>
    <border>
      <left style="medium">
        <color indexed="64"/>
      </left>
      <right style="double">
        <color indexed="64"/>
      </right>
      <top/>
      <bottom style="thin">
        <color indexed="64"/>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double">
        <color indexed="64"/>
      </right>
      <top/>
      <bottom style="thick">
        <color indexed="64"/>
      </bottom>
      <diagonal/>
    </border>
    <border>
      <left style="double">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medium">
        <color indexed="64"/>
      </left>
      <right style="double">
        <color indexed="64"/>
      </right>
      <top style="thick">
        <color indexed="64"/>
      </top>
      <bottom style="thin">
        <color indexed="64"/>
      </bottom>
      <diagonal/>
    </border>
    <border>
      <left style="thin">
        <color indexed="64"/>
      </left>
      <right style="thin">
        <color indexed="64"/>
      </right>
      <top style="thick">
        <color indexed="64"/>
      </top>
      <bottom/>
      <diagonal/>
    </border>
    <border>
      <left style="double">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thin">
        <color indexed="64"/>
      </bottom>
      <diagonal/>
    </border>
    <border>
      <left/>
      <right style="thin">
        <color indexed="64"/>
      </right>
      <top style="medium">
        <color indexed="64"/>
      </top>
      <bottom style="thin">
        <color indexed="64"/>
      </bottom>
      <diagonal/>
    </border>
    <border>
      <left style="double">
        <color indexed="64"/>
      </left>
      <right style="double">
        <color indexed="64"/>
      </right>
      <top style="thin">
        <color indexed="64"/>
      </top>
      <bottom/>
      <diagonal/>
    </border>
    <border>
      <left style="double">
        <color indexed="64"/>
      </left>
      <right style="thin">
        <color indexed="8"/>
      </right>
      <top style="thin">
        <color indexed="64"/>
      </top>
      <bottom/>
      <diagonal/>
    </border>
    <border>
      <left style="double">
        <color indexed="64"/>
      </left>
      <right style="double">
        <color indexed="64"/>
      </right>
      <top/>
      <bottom/>
      <diagonal/>
    </border>
    <border>
      <left style="double">
        <color indexed="64"/>
      </left>
      <right style="thin">
        <color indexed="8"/>
      </right>
      <top/>
      <bottom style="thin">
        <color indexed="8"/>
      </bottom>
      <diagonal/>
    </border>
    <border>
      <left style="double">
        <color indexed="64"/>
      </left>
      <right style="double">
        <color indexed="64"/>
      </right>
      <top style="thin">
        <color indexed="8"/>
      </top>
      <bottom style="thin">
        <color indexed="8"/>
      </bottom>
      <diagonal/>
    </border>
    <border>
      <left style="double">
        <color indexed="64"/>
      </left>
      <right style="double">
        <color indexed="64"/>
      </right>
      <top style="medium">
        <color indexed="64"/>
      </top>
      <bottom style="thin">
        <color indexed="8"/>
      </bottom>
      <diagonal/>
    </border>
    <border>
      <left style="double">
        <color indexed="64"/>
      </left>
      <right style="double">
        <color indexed="64"/>
      </right>
      <top/>
      <bottom style="thin">
        <color indexed="8"/>
      </bottom>
      <diagonal/>
    </border>
    <border>
      <left style="double">
        <color indexed="64"/>
      </left>
      <right style="double">
        <color indexed="64"/>
      </right>
      <top/>
      <bottom style="thick">
        <color indexed="64"/>
      </bottom>
      <diagonal/>
    </border>
    <border>
      <left style="thin">
        <color indexed="64"/>
      </left>
      <right style="double">
        <color indexed="64"/>
      </right>
      <top style="thin">
        <color indexed="64"/>
      </top>
      <bottom/>
      <diagonal/>
    </border>
    <border>
      <left style="double">
        <color indexed="64"/>
      </left>
      <right style="double">
        <color indexed="64"/>
      </right>
      <top style="medium">
        <color indexed="64"/>
      </top>
      <bottom/>
      <diagonal/>
    </border>
    <border>
      <left style="double">
        <color indexed="64"/>
      </left>
      <right style="double">
        <color indexed="64"/>
      </right>
      <top style="thick">
        <color indexed="64"/>
      </top>
      <bottom/>
      <diagonal/>
    </border>
    <border>
      <left style="double">
        <color indexed="64"/>
      </left>
      <right style="thin">
        <color indexed="8"/>
      </right>
      <top/>
      <bottom/>
      <diagonal/>
    </border>
    <border>
      <left/>
      <right/>
      <top style="thin">
        <color indexed="8"/>
      </top>
      <bottom/>
      <diagonal/>
    </border>
    <border>
      <left style="thin">
        <color rgb="FF000000"/>
      </left>
      <right/>
      <top style="thin">
        <color rgb="FF000000"/>
      </top>
      <bottom style="thin">
        <color rgb="FF000000"/>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13">
    <xf numFmtId="0" fontId="0" fillId="0" borderId="0"/>
    <xf numFmtId="43" fontId="5" fillId="0" borderId="0" applyFont="0" applyFill="0" applyBorder="0" applyAlignment="0" applyProtection="0"/>
    <xf numFmtId="43" fontId="4" fillId="0" borderId="0" applyFont="0" applyFill="0" applyBorder="0" applyAlignment="0" applyProtection="0"/>
    <xf numFmtId="0" fontId="17" fillId="0" borderId="0" applyNumberFormat="0" applyFill="0" applyBorder="0" applyAlignment="0" applyProtection="0">
      <alignment vertical="top"/>
      <protection locked="0"/>
    </xf>
    <xf numFmtId="0" fontId="4" fillId="0" borderId="0" applyNumberFormat="0"/>
    <xf numFmtId="0" fontId="1" fillId="0" borderId="0"/>
    <xf numFmtId="9" fontId="4" fillId="0" borderId="0" applyFont="0" applyFill="0" applyBorder="0" applyAlignment="0" applyProtection="0"/>
    <xf numFmtId="44" fontId="1" fillId="0" borderId="0"/>
    <xf numFmtId="44" fontId="51" fillId="0" borderId="0" applyFont="0" applyFill="0" applyBorder="0" applyAlignment="0" applyProtection="0"/>
    <xf numFmtId="0" fontId="52" fillId="0" borderId="0"/>
    <xf numFmtId="0" fontId="1" fillId="0" borderId="0"/>
    <xf numFmtId="43" fontId="53" fillId="0" borderId="0" applyFont="0" applyFill="0" applyBorder="0" applyAlignment="0" applyProtection="0"/>
    <xf numFmtId="0" fontId="53" fillId="0" borderId="0"/>
  </cellStyleXfs>
  <cellXfs count="637">
    <xf numFmtId="0" fontId="0" fillId="0" borderId="0" xfId="0"/>
    <xf numFmtId="0" fontId="2" fillId="2" borderId="1" xfId="5" applyFont="1" applyFill="1" applyBorder="1" applyAlignment="1">
      <alignment horizontal="center" vertical="center" wrapText="1"/>
    </xf>
    <xf numFmtId="0" fontId="2" fillId="2" borderId="2" xfId="5" applyFont="1" applyFill="1" applyBorder="1" applyAlignment="1">
      <alignment vertical="center" wrapText="1"/>
    </xf>
    <xf numFmtId="0" fontId="2" fillId="2" borderId="2" xfId="0" applyFont="1" applyFill="1" applyBorder="1" applyAlignment="1">
      <alignment horizontal="center" vertical="center" wrapText="1"/>
    </xf>
    <xf numFmtId="0" fontId="6" fillId="0" borderId="0" xfId="0" applyFont="1"/>
    <xf numFmtId="3" fontId="6" fillId="0" borderId="0" xfId="0" applyNumberFormat="1" applyFont="1" applyFill="1"/>
    <xf numFmtId="0" fontId="6" fillId="0" borderId="0" xfId="0" applyFont="1" applyFill="1"/>
    <xf numFmtId="0" fontId="7" fillId="2" borderId="2"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2" xfId="5" applyFont="1" applyFill="1" applyBorder="1" applyAlignment="1">
      <alignment horizontal="center" vertical="center" wrapText="1"/>
    </xf>
    <xf numFmtId="0" fontId="1" fillId="0" borderId="0" xfId="5" applyFont="1"/>
    <xf numFmtId="0" fontId="9" fillId="0" borderId="3" xfId="5" applyFont="1" applyFill="1" applyBorder="1" applyAlignment="1">
      <alignment vertical="center" wrapText="1"/>
    </xf>
    <xf numFmtId="0" fontId="9" fillId="0" borderId="3" xfId="5" applyFont="1" applyBorder="1"/>
    <xf numFmtId="0" fontId="6" fillId="0" borderId="4" xfId="0" applyFont="1" applyBorder="1"/>
    <xf numFmtId="3" fontId="6" fillId="0" borderId="4" xfId="0" applyNumberFormat="1" applyFont="1" applyBorder="1"/>
    <xf numFmtId="0" fontId="9" fillId="0" borderId="3" xfId="0" applyFont="1" applyFill="1" applyBorder="1" applyAlignment="1">
      <alignment horizontal="left" vertical="center"/>
    </xf>
    <xf numFmtId="0" fontId="6" fillId="0" borderId="0" xfId="0" applyFont="1" applyAlignment="1">
      <alignment horizontal="left"/>
    </xf>
    <xf numFmtId="0" fontId="6" fillId="0" borderId="5" xfId="0" applyFont="1" applyBorder="1" applyAlignment="1">
      <alignment horizontal="left"/>
    </xf>
    <xf numFmtId="0" fontId="6" fillId="0" borderId="3" xfId="0" applyFont="1" applyFill="1" applyBorder="1" applyAlignment="1">
      <alignment horizontal="left" vertical="center"/>
    </xf>
    <xf numFmtId="164" fontId="10" fillId="0" borderId="0" xfId="1" applyNumberFormat="1" applyFont="1"/>
    <xf numFmtId="0" fontId="10" fillId="0" borderId="0" xfId="0" applyFont="1"/>
    <xf numFmtId="0" fontId="10" fillId="0" borderId="5" xfId="0" applyFont="1" applyBorder="1" applyAlignment="1">
      <alignment horizontal="left"/>
    </xf>
    <xf numFmtId="0" fontId="6" fillId="0" borderId="6" xfId="0" applyFont="1" applyFill="1" applyBorder="1" applyAlignment="1">
      <alignment horizontal="left" vertical="center"/>
    </xf>
    <xf numFmtId="0" fontId="6" fillId="0" borderId="3" xfId="0" applyFont="1" applyFill="1" applyBorder="1" applyAlignment="1">
      <alignment horizontal="left"/>
    </xf>
    <xf numFmtId="3" fontId="0" fillId="0" borderId="0" xfId="0" applyNumberFormat="1"/>
    <xf numFmtId="0" fontId="5" fillId="0" borderId="0" xfId="0" applyFont="1"/>
    <xf numFmtId="3" fontId="9" fillId="0" borderId="0" xfId="5" applyNumberFormat="1" applyFont="1" applyFill="1" applyBorder="1"/>
    <xf numFmtId="0" fontId="8" fillId="2" borderId="1" xfId="0" applyFont="1" applyFill="1" applyBorder="1" applyAlignment="1">
      <alignment horizontal="center" vertical="center" wrapText="1"/>
    </xf>
    <xf numFmtId="1" fontId="0" fillId="0" borderId="0" xfId="0" applyNumberFormat="1"/>
    <xf numFmtId="1" fontId="0" fillId="0" borderId="0" xfId="1" applyNumberFormat="1" applyFont="1"/>
    <xf numFmtId="0" fontId="9" fillId="0" borderId="8" xfId="0" applyFont="1" applyFill="1" applyBorder="1" applyAlignment="1">
      <alignment horizontal="left" vertical="center"/>
    </xf>
    <xf numFmtId="0" fontId="6" fillId="0" borderId="8" xfId="0" applyFont="1" applyFill="1" applyBorder="1" applyAlignment="1">
      <alignment horizontal="left" vertical="center"/>
    </xf>
    <xf numFmtId="0" fontId="6" fillId="0" borderId="4" xfId="0" applyFont="1" applyFill="1" applyBorder="1" applyAlignment="1">
      <alignment horizontal="left" vertical="center" wrapText="1"/>
    </xf>
    <xf numFmtId="0" fontId="6" fillId="0" borderId="9" xfId="0" applyFont="1" applyFill="1" applyBorder="1" applyAlignment="1">
      <alignment horizontal="left" vertical="center"/>
    </xf>
    <xf numFmtId="0" fontId="7" fillId="2" borderId="10" xfId="0" applyFont="1" applyFill="1" applyBorder="1" applyAlignment="1">
      <alignment horizontal="center" vertical="center" wrapText="1"/>
    </xf>
    <xf numFmtId="0" fontId="7" fillId="2" borderId="14"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7" fillId="2" borderId="2" xfId="5" applyFont="1" applyFill="1" applyBorder="1" applyAlignment="1">
      <alignment horizontal="center" vertical="center" wrapText="1"/>
    </xf>
    <xf numFmtId="0" fontId="2" fillId="2" borderId="2" xfId="5" applyFont="1" applyFill="1" applyBorder="1" applyAlignment="1">
      <alignment horizontal="center" vertical="center" wrapText="1"/>
    </xf>
    <xf numFmtId="0" fontId="8" fillId="2" borderId="10" xfId="5" applyFont="1" applyFill="1" applyBorder="1" applyAlignment="1">
      <alignment horizontal="center" vertical="center" wrapText="1"/>
    </xf>
    <xf numFmtId="0" fontId="7" fillId="2" borderId="10" xfId="5" applyFont="1" applyFill="1" applyBorder="1" applyAlignment="1">
      <alignment horizontal="center" vertical="center" wrapText="1"/>
    </xf>
    <xf numFmtId="0" fontId="2" fillId="2" borderId="10" xfId="5" applyFont="1" applyFill="1" applyBorder="1" applyAlignment="1">
      <alignment horizontal="center" vertical="center" wrapText="1"/>
    </xf>
    <xf numFmtId="0" fontId="7" fillId="2" borderId="15" xfId="5" applyFont="1" applyFill="1" applyBorder="1" applyAlignment="1">
      <alignment horizontal="center" vertical="center" wrapText="1"/>
    </xf>
    <xf numFmtId="0" fontId="2" fillId="2" borderId="22" xfId="5" applyFont="1" applyFill="1" applyBorder="1" applyAlignment="1">
      <alignment horizontal="center" vertical="center" wrapText="1"/>
    </xf>
    <xf numFmtId="0" fontId="6" fillId="0" borderId="0" xfId="0" applyFont="1"/>
    <xf numFmtId="0" fontId="6" fillId="0" borderId="4" xfId="0" applyFont="1" applyBorder="1"/>
    <xf numFmtId="0" fontId="0" fillId="0" borderId="0" xfId="0"/>
    <xf numFmtId="0" fontId="0" fillId="0" borderId="0" xfId="0"/>
    <xf numFmtId="0" fontId="7" fillId="2" borderId="2" xfId="0" applyFont="1" applyFill="1" applyBorder="1" applyAlignment="1">
      <alignment horizontal="center" vertical="center" wrapText="1"/>
    </xf>
    <xf numFmtId="0" fontId="7" fillId="3" borderId="27" xfId="0" applyFont="1" applyFill="1" applyBorder="1" applyAlignment="1">
      <alignment horizontal="center" vertical="center" wrapText="1"/>
    </xf>
    <xf numFmtId="165" fontId="14" fillId="3" borderId="4" xfId="1" applyNumberFormat="1" applyFont="1" applyFill="1" applyBorder="1"/>
    <xf numFmtId="165" fontId="14" fillId="3" borderId="4" xfId="0" applyNumberFormat="1" applyFont="1" applyFill="1" applyBorder="1"/>
    <xf numFmtId="165" fontId="19" fillId="0" borderId="29" xfId="0" applyNumberFormat="1" applyFont="1" applyBorder="1"/>
    <xf numFmtId="165" fontId="6" fillId="0" borderId="3" xfId="0" applyNumberFormat="1" applyFont="1" applyBorder="1"/>
    <xf numFmtId="165" fontId="6" fillId="0" borderId="4" xfId="0" applyNumberFormat="1" applyFont="1" applyBorder="1"/>
    <xf numFmtId="165" fontId="6" fillId="0" borderId="11" xfId="0" applyNumberFormat="1" applyFont="1" applyBorder="1"/>
    <xf numFmtId="165" fontId="6" fillId="0" borderId="13" xfId="0" applyNumberFormat="1" applyFont="1" applyBorder="1"/>
    <xf numFmtId="165" fontId="3" fillId="3" borderId="6" xfId="0" applyNumberFormat="1" applyFont="1" applyFill="1" applyBorder="1" applyAlignment="1">
      <alignment horizontal="right" vertical="top" wrapText="1"/>
    </xf>
    <xf numFmtId="165" fontId="3" fillId="3" borderId="3" xfId="0" applyNumberFormat="1" applyFont="1" applyFill="1" applyBorder="1" applyAlignment="1">
      <alignment horizontal="right" vertical="top" wrapText="1"/>
    </xf>
    <xf numFmtId="165" fontId="6" fillId="4" borderId="29" xfId="0" applyNumberFormat="1" applyFont="1" applyFill="1" applyBorder="1"/>
    <xf numFmtId="165" fontId="19" fillId="4" borderId="29" xfId="0" applyNumberFormat="1" applyFont="1" applyFill="1" applyBorder="1"/>
    <xf numFmtId="0" fontId="2" fillId="2" borderId="35" xfId="5" applyFont="1" applyFill="1" applyBorder="1" applyAlignment="1">
      <alignment horizontal="center" vertical="center" wrapText="1"/>
    </xf>
    <xf numFmtId="0" fontId="7" fillId="3" borderId="10" xfId="5" applyFont="1" applyFill="1" applyBorder="1" applyAlignment="1">
      <alignment horizontal="center" vertical="center" wrapText="1"/>
    </xf>
    <xf numFmtId="0" fontId="7" fillId="3" borderId="14" xfId="5" applyFont="1" applyFill="1" applyBorder="1" applyAlignment="1">
      <alignment horizontal="center" vertical="center" wrapText="1"/>
    </xf>
    <xf numFmtId="0" fontId="7" fillId="2" borderId="14" xfId="5" applyFont="1" applyFill="1" applyBorder="1" applyAlignment="1">
      <alignment horizontal="center" vertical="center" wrapText="1"/>
    </xf>
    <xf numFmtId="0" fontId="2" fillId="3" borderId="10" xfId="5" applyFont="1" applyFill="1" applyBorder="1" applyAlignment="1">
      <alignment horizontal="center" vertical="center" wrapText="1"/>
    </xf>
    <xf numFmtId="0" fontId="2" fillId="3" borderId="39" xfId="5" applyFont="1" applyFill="1" applyBorder="1" applyAlignment="1">
      <alignment horizontal="center" vertical="center" wrapText="1"/>
    </xf>
    <xf numFmtId="0" fontId="2" fillId="2" borderId="39" xfId="5" applyFont="1" applyFill="1" applyBorder="1" applyAlignment="1">
      <alignment horizontal="center" vertical="center" wrapText="1"/>
    </xf>
    <xf numFmtId="0" fontId="6" fillId="2" borderId="40" xfId="0" applyFont="1" applyFill="1" applyBorder="1"/>
    <xf numFmtId="0" fontId="6" fillId="2" borderId="7" xfId="0" applyFont="1" applyFill="1" applyBorder="1"/>
    <xf numFmtId="0" fontId="6" fillId="0" borderId="3" xfId="5" applyFont="1" applyFill="1" applyBorder="1" applyAlignment="1">
      <alignment vertical="center" wrapText="1"/>
    </xf>
    <xf numFmtId="165" fontId="6" fillId="0" borderId="41" xfId="5" applyNumberFormat="1" applyFont="1" applyFill="1" applyBorder="1" applyAlignment="1">
      <alignment vertical="center" wrapText="1"/>
    </xf>
    <xf numFmtId="165" fontId="6" fillId="0" borderId="28" xfId="5" applyNumberFormat="1" applyFont="1" applyBorder="1"/>
    <xf numFmtId="165" fontId="6" fillId="0" borderId="3" xfId="5" applyNumberFormat="1" applyFont="1" applyBorder="1"/>
    <xf numFmtId="165" fontId="6" fillId="0" borderId="41" xfId="5" applyNumberFormat="1" applyFont="1" applyBorder="1"/>
    <xf numFmtId="165" fontId="6" fillId="0" borderId="29" xfId="0" applyNumberFormat="1" applyFont="1" applyBorder="1"/>
    <xf numFmtId="0" fontId="6" fillId="0" borderId="3" xfId="5" applyFont="1" applyBorder="1"/>
    <xf numFmtId="165" fontId="6" fillId="0" borderId="3" xfId="5" applyNumberFormat="1" applyFont="1" applyFill="1" applyBorder="1"/>
    <xf numFmtId="0" fontId="6" fillId="0" borderId="3" xfId="0" applyFont="1" applyBorder="1"/>
    <xf numFmtId="0" fontId="6" fillId="6" borderId="3" xfId="0" applyFont="1" applyFill="1" applyBorder="1"/>
    <xf numFmtId="165" fontId="6" fillId="6" borderId="3" xfId="0" applyNumberFormat="1" applyFont="1" applyFill="1" applyBorder="1"/>
    <xf numFmtId="3" fontId="6" fillId="0" borderId="3" xfId="0" applyNumberFormat="1" applyFont="1" applyBorder="1"/>
    <xf numFmtId="3" fontId="6" fillId="4" borderId="3" xfId="0" applyNumberFormat="1" applyFont="1" applyFill="1" applyBorder="1"/>
    <xf numFmtId="0" fontId="6" fillId="0" borderId="29" xfId="0" applyFont="1" applyBorder="1"/>
    <xf numFmtId="165" fontId="6" fillId="0" borderId="12" xfId="0" applyNumberFormat="1" applyFont="1" applyBorder="1"/>
    <xf numFmtId="3" fontId="6" fillId="0" borderId="29" xfId="0" applyNumberFormat="1" applyFont="1" applyBorder="1"/>
    <xf numFmtId="165" fontId="18" fillId="4" borderId="31" xfId="0" applyNumberFormat="1" applyFont="1" applyFill="1" applyBorder="1" applyAlignment="1">
      <alignment horizontal="right" vertical="top" wrapText="1"/>
    </xf>
    <xf numFmtId="165" fontId="0" fillId="0" borderId="0" xfId="0" applyNumberFormat="1"/>
    <xf numFmtId="165" fontId="18" fillId="4" borderId="33" xfId="0" applyNumberFormat="1" applyFont="1" applyFill="1" applyBorder="1" applyAlignment="1">
      <alignment horizontal="right" vertical="top" wrapText="1"/>
    </xf>
    <xf numFmtId="165" fontId="6" fillId="0" borderId="0" xfId="0" applyNumberFormat="1" applyFont="1" applyFill="1" applyBorder="1"/>
    <xf numFmtId="0" fontId="6" fillId="0" borderId="8" xfId="0" applyFont="1" applyBorder="1"/>
    <xf numFmtId="165" fontId="6" fillId="0" borderId="1" xfId="0" applyNumberFormat="1" applyFont="1" applyBorder="1"/>
    <xf numFmtId="0" fontId="19" fillId="0" borderId="29" xfId="0" applyFont="1" applyBorder="1"/>
    <xf numFmtId="165" fontId="6" fillId="0" borderId="8" xfId="0" applyNumberFormat="1" applyFont="1" applyBorder="1"/>
    <xf numFmtId="0" fontId="7" fillId="7" borderId="10" xfId="5" applyFont="1" applyFill="1" applyBorder="1" applyAlignment="1">
      <alignment horizontal="center" vertical="center" wrapText="1"/>
    </xf>
    <xf numFmtId="0" fontId="7" fillId="8" borderId="10" xfId="5" applyFont="1" applyFill="1" applyBorder="1" applyAlignment="1">
      <alignment horizontal="center" vertical="center" wrapText="1"/>
    </xf>
    <xf numFmtId="165" fontId="6" fillId="8" borderId="3" xfId="5" applyNumberFormat="1" applyFont="1" applyFill="1" applyBorder="1"/>
    <xf numFmtId="0" fontId="7" fillId="8" borderId="14" xfId="5" applyFont="1" applyFill="1" applyBorder="1" applyAlignment="1">
      <alignment horizontal="center" vertical="center" wrapText="1"/>
    </xf>
    <xf numFmtId="0" fontId="2" fillId="8" borderId="10" xfId="5" applyFont="1" applyFill="1" applyBorder="1" applyAlignment="1">
      <alignment horizontal="center" vertical="center" wrapText="1"/>
    </xf>
    <xf numFmtId="0" fontId="2" fillId="8" borderId="39" xfId="5" applyFont="1" applyFill="1" applyBorder="1" applyAlignment="1">
      <alignment horizontal="center" vertical="center" wrapText="1"/>
    </xf>
    <xf numFmtId="165" fontId="6" fillId="8" borderId="41" xfId="5" applyNumberFormat="1" applyFont="1" applyFill="1" applyBorder="1"/>
    <xf numFmtId="0" fontId="2" fillId="9" borderId="35" xfId="5" applyFont="1" applyFill="1" applyBorder="1" applyAlignment="1">
      <alignment horizontal="center" vertical="center" wrapText="1"/>
    </xf>
    <xf numFmtId="0" fontId="7" fillId="9" borderId="10" xfId="5" applyFont="1" applyFill="1" applyBorder="1" applyAlignment="1">
      <alignment horizontal="center" vertical="center" wrapText="1"/>
    </xf>
    <xf numFmtId="165" fontId="6" fillId="9" borderId="3" xfId="5" applyNumberFormat="1" applyFont="1" applyFill="1" applyBorder="1" applyAlignment="1">
      <alignment vertical="center" wrapText="1"/>
    </xf>
    <xf numFmtId="165" fontId="6" fillId="0" borderId="41" xfId="0" applyNumberFormat="1" applyFont="1" applyBorder="1"/>
    <xf numFmtId="165" fontId="6" fillId="0" borderId="29" xfId="0" applyNumberFormat="1" applyFont="1" applyFill="1" applyBorder="1"/>
    <xf numFmtId="165" fontId="6" fillId="0" borderId="45" xfId="0" applyNumberFormat="1" applyFont="1" applyBorder="1"/>
    <xf numFmtId="165" fontId="18" fillId="5" borderId="31" xfId="0" applyNumberFormat="1" applyFont="1" applyFill="1" applyBorder="1" applyAlignment="1">
      <alignment horizontal="right" vertical="top" wrapText="1"/>
    </xf>
    <xf numFmtId="165" fontId="21" fillId="4" borderId="31" xfId="0" applyNumberFormat="1" applyFont="1" applyFill="1" applyBorder="1" applyAlignment="1">
      <alignment horizontal="right" vertical="top" wrapText="1"/>
    </xf>
    <xf numFmtId="165" fontId="21" fillId="4" borderId="3" xfId="0" applyNumberFormat="1" applyFont="1" applyFill="1" applyBorder="1" applyAlignment="1">
      <alignment horizontal="right" vertical="center" wrapText="1"/>
    </xf>
    <xf numFmtId="0" fontId="7" fillId="2" borderId="15" xfId="0" applyFont="1" applyFill="1" applyBorder="1" applyAlignment="1">
      <alignment horizontal="center" vertical="center" wrapText="1"/>
    </xf>
    <xf numFmtId="165" fontId="6" fillId="4" borderId="3" xfId="0" applyNumberFormat="1" applyFont="1" applyFill="1" applyBorder="1" applyAlignment="1">
      <alignment horizontal="right"/>
    </xf>
    <xf numFmtId="165" fontId="6" fillId="4" borderId="4" xfId="0" applyNumberFormat="1" applyFont="1" applyFill="1" applyBorder="1"/>
    <xf numFmtId="165" fontId="6" fillId="4" borderId="12" xfId="0" applyNumberFormat="1" applyFont="1" applyFill="1" applyBorder="1"/>
    <xf numFmtId="165" fontId="6" fillId="4" borderId="11" xfId="0" applyNumberFormat="1" applyFont="1" applyFill="1" applyBorder="1"/>
    <xf numFmtId="165" fontId="18" fillId="4" borderId="46" xfId="0" applyNumberFormat="1" applyFont="1" applyFill="1" applyBorder="1" applyAlignment="1">
      <alignment horizontal="right" vertical="top" wrapText="1"/>
    </xf>
    <xf numFmtId="165" fontId="18" fillId="4" borderId="47" xfId="0" applyNumberFormat="1" applyFont="1" applyFill="1" applyBorder="1" applyAlignment="1">
      <alignment horizontal="right" vertical="top" wrapText="1"/>
    </xf>
    <xf numFmtId="0" fontId="6" fillId="0" borderId="48" xfId="0" applyFont="1" applyBorder="1"/>
    <xf numFmtId="165" fontId="6" fillId="0" borderId="13" xfId="5" applyNumberFormat="1" applyFont="1" applyBorder="1"/>
    <xf numFmtId="165" fontId="18" fillId="4" borderId="29" xfId="0" applyNumberFormat="1" applyFont="1" applyFill="1" applyBorder="1" applyAlignment="1">
      <alignment horizontal="right" vertical="top" wrapText="1"/>
    </xf>
    <xf numFmtId="0" fontId="8" fillId="2" borderId="10" xfId="0" applyFont="1" applyFill="1" applyBorder="1" applyAlignment="1">
      <alignment horizontal="center" vertical="center" wrapText="1"/>
    </xf>
    <xf numFmtId="0" fontId="2" fillId="2" borderId="10" xfId="0" applyFont="1" applyFill="1" applyBorder="1" applyAlignment="1">
      <alignment horizontal="center" vertical="center" wrapText="1"/>
    </xf>
    <xf numFmtId="165" fontId="6" fillId="0" borderId="4" xfId="1" applyNumberFormat="1" applyFont="1" applyBorder="1"/>
    <xf numFmtId="165" fontId="6" fillId="0" borderId="4" xfId="1" applyNumberFormat="1" applyFont="1" applyBorder="1" applyAlignment="1">
      <alignment horizontal="right"/>
    </xf>
    <xf numFmtId="165" fontId="6" fillId="3" borderId="4" xfId="1" applyNumberFormat="1" applyFont="1" applyFill="1" applyBorder="1" applyAlignment="1">
      <alignment horizontal="right"/>
    </xf>
    <xf numFmtId="165" fontId="6" fillId="0" borderId="12" xfId="1" applyNumberFormat="1" applyFont="1" applyBorder="1"/>
    <xf numFmtId="165" fontId="6" fillId="0" borderId="11" xfId="1" applyNumberFormat="1" applyFont="1" applyBorder="1"/>
    <xf numFmtId="165" fontId="6" fillId="0" borderId="28" xfId="5" applyNumberFormat="1" applyFont="1" applyFill="1" applyBorder="1" applyAlignment="1">
      <alignment vertical="center" wrapText="1"/>
    </xf>
    <xf numFmtId="0" fontId="9" fillId="0" borderId="8" xfId="5" applyFont="1" applyFill="1" applyBorder="1" applyAlignment="1">
      <alignment vertical="center" wrapText="1"/>
    </xf>
    <xf numFmtId="0" fontId="9" fillId="0" borderId="8" xfId="5" applyFont="1" applyBorder="1"/>
    <xf numFmtId="0" fontId="22" fillId="2" borderId="49" xfId="0" applyFont="1" applyFill="1" applyBorder="1" applyAlignment="1">
      <alignment horizontal="center" wrapText="1"/>
    </xf>
    <xf numFmtId="165" fontId="18" fillId="0" borderId="31" xfId="5" applyNumberFormat="1" applyFont="1" applyFill="1" applyBorder="1"/>
    <xf numFmtId="165" fontId="6" fillId="4" borderId="50" xfId="0" applyNumberFormat="1" applyFont="1" applyFill="1" applyBorder="1" applyAlignment="1">
      <alignment horizontal="right"/>
    </xf>
    <xf numFmtId="0" fontId="22" fillId="2" borderId="0" xfId="0" applyFont="1" applyFill="1" applyBorder="1" applyAlignment="1">
      <alignment horizontal="center"/>
    </xf>
    <xf numFmtId="0" fontId="22" fillId="2" borderId="51" xfId="0" applyFont="1" applyFill="1" applyBorder="1" applyAlignment="1">
      <alignment horizontal="center" wrapText="1"/>
    </xf>
    <xf numFmtId="0" fontId="22" fillId="2" borderId="52" xfId="0" applyFont="1" applyFill="1" applyBorder="1" applyAlignment="1">
      <alignment horizontal="center" wrapText="1"/>
    </xf>
    <xf numFmtId="0" fontId="22" fillId="2" borderId="12" xfId="0" applyFont="1" applyFill="1" applyBorder="1" applyAlignment="1">
      <alignment horizontal="center" wrapText="1"/>
    </xf>
    <xf numFmtId="0" fontId="22" fillId="2" borderId="30" xfId="0" applyFont="1" applyFill="1" applyBorder="1" applyAlignment="1">
      <alignment horizontal="center" wrapText="1"/>
    </xf>
    <xf numFmtId="0" fontId="22" fillId="2" borderId="29" xfId="0" applyFont="1" applyFill="1" applyBorder="1" applyAlignment="1">
      <alignment horizontal="center" wrapText="1"/>
    </xf>
    <xf numFmtId="0" fontId="22" fillId="2" borderId="0" xfId="0" applyFont="1" applyFill="1" applyBorder="1" applyAlignment="1">
      <alignment horizontal="center" wrapText="1"/>
    </xf>
    <xf numFmtId="0" fontId="22" fillId="2" borderId="45" xfId="0" applyFont="1" applyFill="1" applyBorder="1" applyAlignment="1">
      <alignment horizontal="center" wrapText="1"/>
    </xf>
    <xf numFmtId="0" fontId="22" fillId="2" borderId="2" xfId="5" applyFont="1" applyFill="1" applyBorder="1" applyAlignment="1">
      <alignment horizontal="center" wrapText="1"/>
    </xf>
    <xf numFmtId="165" fontId="19" fillId="4" borderId="12" xfId="0" applyNumberFormat="1" applyFont="1" applyFill="1" applyBorder="1" applyAlignment="1">
      <alignment horizontal="right"/>
    </xf>
    <xf numFmtId="0" fontId="19" fillId="4" borderId="29" xfId="0" applyFont="1" applyFill="1" applyBorder="1"/>
    <xf numFmtId="0" fontId="7" fillId="2" borderId="36" xfId="5" applyFont="1" applyFill="1" applyBorder="1" applyAlignment="1">
      <alignment horizontal="center" vertical="center" wrapText="1"/>
    </xf>
    <xf numFmtId="0" fontId="7" fillId="2" borderId="2" xfId="0" applyFont="1" applyFill="1" applyBorder="1" applyAlignment="1">
      <alignment horizontal="center" vertical="center" wrapText="1"/>
    </xf>
    <xf numFmtId="0" fontId="2" fillId="2" borderId="53" xfId="5" applyFont="1" applyFill="1" applyBorder="1" applyAlignment="1">
      <alignment horizontal="center" vertical="center" wrapText="1"/>
    </xf>
    <xf numFmtId="0" fontId="7" fillId="7" borderId="2" xfId="5" applyFont="1" applyFill="1" applyBorder="1" applyAlignment="1">
      <alignment horizontal="center" vertical="center" wrapText="1"/>
    </xf>
    <xf numFmtId="3" fontId="7" fillId="7" borderId="2" xfId="5" applyNumberFormat="1" applyFont="1" applyFill="1" applyBorder="1" applyAlignment="1">
      <alignment horizontal="center" wrapText="1"/>
    </xf>
    <xf numFmtId="0" fontId="6" fillId="7" borderId="40" xfId="0" applyFont="1" applyFill="1" applyBorder="1"/>
    <xf numFmtId="0" fontId="6" fillId="7" borderId="7" xfId="0" applyFont="1" applyFill="1" applyBorder="1"/>
    <xf numFmtId="165" fontId="6" fillId="3" borderId="28" xfId="0" applyNumberFormat="1" applyFont="1" applyFill="1" applyBorder="1"/>
    <xf numFmtId="165" fontId="6" fillId="3" borderId="41" xfId="0" applyNumberFormat="1" applyFont="1" applyFill="1" applyBorder="1"/>
    <xf numFmtId="165" fontId="6" fillId="7" borderId="11" xfId="0" applyNumberFormat="1" applyFont="1" applyFill="1" applyBorder="1"/>
    <xf numFmtId="165" fontId="6" fillId="7" borderId="29" xfId="0" applyNumberFormat="1" applyFont="1" applyFill="1" applyBorder="1"/>
    <xf numFmtId="0" fontId="7" fillId="2" borderId="2" xfId="0" applyFont="1" applyFill="1" applyBorder="1" applyAlignment="1">
      <alignment horizontal="center" vertical="center" wrapText="1"/>
    </xf>
    <xf numFmtId="0" fontId="7" fillId="2" borderId="36" xfId="5" applyFont="1" applyFill="1" applyBorder="1" applyAlignment="1">
      <alignment horizontal="center" vertical="center" wrapText="1"/>
    </xf>
    <xf numFmtId="0" fontId="7" fillId="2" borderId="2" xfId="0" applyFont="1" applyFill="1" applyBorder="1" applyAlignment="1">
      <alignment horizontal="center" vertical="center" wrapText="1"/>
    </xf>
    <xf numFmtId="0" fontId="25" fillId="10" borderId="57" xfId="0" applyFont="1" applyFill="1" applyBorder="1" applyAlignment="1">
      <alignment horizontal="center"/>
    </xf>
    <xf numFmtId="0" fontId="25" fillId="10" borderId="58" xfId="0" applyFont="1" applyFill="1" applyBorder="1" applyAlignment="1">
      <alignment horizontal="center"/>
    </xf>
    <xf numFmtId="0" fontId="25" fillId="10" borderId="59" xfId="0" applyFont="1" applyFill="1" applyBorder="1" applyAlignment="1">
      <alignment horizontal="center" wrapText="1"/>
    </xf>
    <xf numFmtId="0" fontId="25" fillId="10" borderId="60" xfId="0" applyFont="1" applyFill="1" applyBorder="1" applyAlignment="1">
      <alignment horizontal="center"/>
    </xf>
    <xf numFmtId="0" fontId="25" fillId="10" borderId="60" xfId="0" applyFont="1" applyFill="1" applyBorder="1" applyAlignment="1">
      <alignment horizontal="center" wrapText="1"/>
    </xf>
    <xf numFmtId="0" fontId="26" fillId="11" borderId="61" xfId="0" applyFont="1" applyFill="1" applyBorder="1" applyAlignment="1">
      <alignment horizontal="left" vertical="center" wrapText="1"/>
    </xf>
    <xf numFmtId="165" fontId="18" fillId="0" borderId="21" xfId="0" applyNumberFormat="1" applyFont="1" applyBorder="1" applyAlignment="1">
      <alignment horizontal="right"/>
    </xf>
    <xf numFmtId="165" fontId="18" fillId="0" borderId="62" xfId="0" applyNumberFormat="1" applyFont="1" applyBorder="1" applyAlignment="1">
      <alignment horizontal="right"/>
    </xf>
    <xf numFmtId="166" fontId="18" fillId="0" borderId="63" xfId="0" applyNumberFormat="1" applyFont="1" applyBorder="1" applyAlignment="1">
      <alignment horizontal="right"/>
    </xf>
    <xf numFmtId="0" fontId="27" fillId="11" borderId="12" xfId="0" applyFont="1" applyFill="1" applyBorder="1" applyAlignment="1">
      <alignment horizontal="right" vertical="center" wrapText="1"/>
    </xf>
    <xf numFmtId="165" fontId="28" fillId="0" borderId="42" xfId="0" applyNumberFormat="1" applyFont="1" applyBorder="1" applyAlignment="1">
      <alignment horizontal="right"/>
    </xf>
    <xf numFmtId="165" fontId="28" fillId="0" borderId="45" xfId="0" applyNumberFormat="1" applyFont="1" applyBorder="1" applyAlignment="1">
      <alignment horizontal="right"/>
    </xf>
    <xf numFmtId="165" fontId="28" fillId="0" borderId="64" xfId="0" applyNumberFormat="1" applyFont="1" applyBorder="1" applyAlignment="1">
      <alignment horizontal="right"/>
    </xf>
    <xf numFmtId="166" fontId="28" fillId="0" borderId="45" xfId="0" applyNumberFormat="1" applyFont="1" applyBorder="1" applyAlignment="1">
      <alignment horizontal="right"/>
    </xf>
    <xf numFmtId="165" fontId="28" fillId="12" borderId="45" xfId="0" applyNumberFormat="1" applyFont="1" applyFill="1" applyBorder="1" applyAlignment="1">
      <alignment horizontal="right"/>
    </xf>
    <xf numFmtId="165" fontId="28" fillId="0" borderId="44" xfId="0" applyNumberFormat="1" applyFont="1" applyBorder="1" applyAlignment="1">
      <alignment horizontal="right"/>
    </xf>
    <xf numFmtId="0" fontId="26" fillId="11" borderId="12" xfId="0" applyFont="1" applyFill="1" applyBorder="1" applyAlignment="1">
      <alignment horizontal="left" vertical="center" wrapText="1"/>
    </xf>
    <xf numFmtId="165" fontId="18" fillId="0" borderId="44" xfId="0" applyNumberFormat="1" applyFont="1" applyBorder="1" applyAlignment="1">
      <alignment horizontal="right"/>
    </xf>
    <xf numFmtId="165" fontId="18" fillId="0" borderId="42" xfId="0" applyNumberFormat="1" applyFont="1" applyBorder="1" applyAlignment="1">
      <alignment horizontal="right"/>
    </xf>
    <xf numFmtId="165" fontId="18" fillId="0" borderId="64" xfId="0" applyNumberFormat="1" applyFont="1" applyBorder="1" applyAlignment="1">
      <alignment horizontal="right"/>
    </xf>
    <xf numFmtId="166" fontId="18" fillId="0" borderId="45" xfId="0" applyNumberFormat="1" applyFont="1" applyBorder="1" applyAlignment="1">
      <alignment horizontal="right"/>
    </xf>
    <xf numFmtId="165" fontId="28" fillId="0" borderId="44" xfId="0" applyNumberFormat="1" applyFont="1" applyBorder="1"/>
    <xf numFmtId="165" fontId="28" fillId="0" borderId="11" xfId="0" applyNumberFormat="1" applyFont="1" applyBorder="1"/>
    <xf numFmtId="165" fontId="28" fillId="13" borderId="11" xfId="0" applyNumberFormat="1" applyFont="1" applyFill="1" applyBorder="1" applyAlignment="1">
      <alignment horizontal="right"/>
    </xf>
    <xf numFmtId="0" fontId="29" fillId="11" borderId="65" xfId="0" applyFont="1" applyFill="1" applyBorder="1" applyAlignment="1">
      <alignment horizontal="left" vertical="center" wrapText="1"/>
    </xf>
    <xf numFmtId="165" fontId="30" fillId="0" borderId="66" xfId="0" applyNumberFormat="1" applyFont="1" applyBorder="1" applyAlignment="1">
      <alignment horizontal="right"/>
    </xf>
    <xf numFmtId="165" fontId="30" fillId="0" borderId="67" xfId="0" applyNumberFormat="1" applyFont="1" applyBorder="1" applyAlignment="1">
      <alignment horizontal="right"/>
    </xf>
    <xf numFmtId="166" fontId="30" fillId="0" borderId="68" xfId="0" applyNumberFormat="1" applyFont="1" applyBorder="1" applyAlignment="1">
      <alignment horizontal="right"/>
    </xf>
    <xf numFmtId="165" fontId="18" fillId="11" borderId="69" xfId="5" applyNumberFormat="1" applyFont="1" applyFill="1" applyBorder="1" applyAlignment="1">
      <alignment horizontal="right"/>
    </xf>
    <xf numFmtId="165" fontId="18" fillId="13" borderId="11" xfId="0" applyNumberFormat="1" applyFont="1" applyFill="1" applyBorder="1" applyAlignment="1">
      <alignment horizontal="right"/>
    </xf>
    <xf numFmtId="165" fontId="18" fillId="0" borderId="70" xfId="5" applyNumberFormat="1" applyFont="1" applyFill="1" applyBorder="1" applyAlignment="1">
      <alignment horizontal="right"/>
    </xf>
    <xf numFmtId="165" fontId="18" fillId="13" borderId="42" xfId="0" applyNumberFormat="1" applyFont="1" applyFill="1" applyBorder="1" applyAlignment="1">
      <alignment horizontal="right"/>
    </xf>
    <xf numFmtId="0" fontId="29" fillId="11" borderId="71" xfId="0" applyFont="1" applyFill="1" applyBorder="1" applyAlignment="1">
      <alignment horizontal="left" vertical="center" wrapText="1"/>
    </xf>
    <xf numFmtId="165" fontId="30" fillId="0" borderId="72" xfId="0" applyNumberFormat="1" applyFont="1" applyBorder="1" applyAlignment="1">
      <alignment horizontal="right"/>
    </xf>
    <xf numFmtId="165" fontId="18" fillId="13" borderId="73" xfId="0" applyNumberFormat="1" applyFont="1" applyFill="1" applyBorder="1" applyAlignment="1">
      <alignment horizontal="right"/>
    </xf>
    <xf numFmtId="166" fontId="30" fillId="0" borderId="74" xfId="0" applyNumberFormat="1" applyFont="1" applyBorder="1" applyAlignment="1">
      <alignment horizontal="right"/>
    </xf>
    <xf numFmtId="0" fontId="31" fillId="0" borderId="75" xfId="0" applyFont="1" applyFill="1" applyBorder="1" applyAlignment="1">
      <alignment horizontal="center" vertical="center" wrapText="1"/>
    </xf>
    <xf numFmtId="165" fontId="30" fillId="0" borderId="76" xfId="0" applyNumberFormat="1" applyFont="1" applyFill="1" applyBorder="1" applyAlignment="1">
      <alignment horizontal="center" vertical="center"/>
    </xf>
    <xf numFmtId="165" fontId="30" fillId="0" borderId="77" xfId="0" applyNumberFormat="1" applyFont="1" applyFill="1" applyBorder="1" applyAlignment="1">
      <alignment horizontal="center" vertical="center"/>
    </xf>
    <xf numFmtId="166" fontId="30" fillId="0" borderId="77" xfId="0" applyNumberFormat="1" applyFont="1" applyBorder="1" applyAlignment="1">
      <alignment horizontal="center" vertical="center"/>
    </xf>
    <xf numFmtId="0" fontId="31" fillId="11" borderId="78" xfId="5" applyFont="1" applyFill="1" applyBorder="1" applyAlignment="1">
      <alignment horizontal="center" vertical="center" wrapText="1"/>
    </xf>
    <xf numFmtId="165" fontId="30" fillId="0" borderId="79" xfId="5" applyNumberFormat="1" applyFont="1" applyFill="1" applyBorder="1" applyAlignment="1">
      <alignment horizontal="center" vertical="center"/>
    </xf>
    <xf numFmtId="165" fontId="32" fillId="13" borderId="80" xfId="0" applyNumberFormat="1" applyFont="1" applyFill="1" applyBorder="1" applyAlignment="1">
      <alignment horizontal="center" vertical="center"/>
    </xf>
    <xf numFmtId="0" fontId="32" fillId="13" borderId="81" xfId="0" applyFont="1" applyFill="1" applyBorder="1" applyAlignment="1">
      <alignment horizontal="center" vertical="center"/>
    </xf>
    <xf numFmtId="0" fontId="31" fillId="11" borderId="61" xfId="5" applyFont="1" applyFill="1" applyBorder="1" applyAlignment="1">
      <alignment horizontal="center" vertical="center" wrapText="1"/>
    </xf>
    <xf numFmtId="165" fontId="30" fillId="0" borderId="64" xfId="5" applyNumberFormat="1" applyFont="1" applyFill="1" applyBorder="1" applyAlignment="1">
      <alignment horizontal="center" vertical="center"/>
    </xf>
    <xf numFmtId="165" fontId="32" fillId="13" borderId="21" xfId="0" applyNumberFormat="1" applyFont="1" applyFill="1" applyBorder="1" applyAlignment="1">
      <alignment horizontal="center" vertical="center"/>
    </xf>
    <xf numFmtId="0" fontId="32" fillId="13" borderId="40" xfId="0" applyFont="1" applyFill="1" applyBorder="1" applyAlignment="1">
      <alignment horizontal="center" vertical="center"/>
    </xf>
    <xf numFmtId="0" fontId="2" fillId="2" borderId="36" xfId="5" applyFont="1" applyFill="1" applyBorder="1" applyAlignment="1">
      <alignment horizontal="center" vertical="center" wrapText="1"/>
    </xf>
    <xf numFmtId="3" fontId="7" fillId="2" borderId="2" xfId="5" applyNumberFormat="1" applyFont="1" applyFill="1" applyBorder="1" applyAlignment="1">
      <alignment horizontal="center" wrapText="1"/>
    </xf>
    <xf numFmtId="0" fontId="6" fillId="6" borderId="3" xfId="5" applyFont="1" applyFill="1" applyBorder="1" applyAlignment="1">
      <alignment vertical="center" wrapText="1"/>
    </xf>
    <xf numFmtId="165" fontId="6" fillId="6" borderId="28" xfId="5" applyNumberFormat="1" applyFont="1" applyFill="1" applyBorder="1"/>
    <xf numFmtId="0" fontId="6" fillId="6" borderId="3" xfId="5" applyFont="1" applyFill="1" applyBorder="1"/>
    <xf numFmtId="0" fontId="6" fillId="6" borderId="1" xfId="5" applyFont="1" applyFill="1" applyBorder="1"/>
    <xf numFmtId="0" fontId="6" fillId="6" borderId="29" xfId="5" applyFont="1" applyFill="1" applyBorder="1"/>
    <xf numFmtId="165" fontId="6" fillId="6" borderId="29" xfId="1" applyNumberFormat="1" applyFont="1" applyFill="1" applyBorder="1"/>
    <xf numFmtId="0" fontId="6" fillId="6" borderId="6" xfId="5" applyFont="1" applyFill="1" applyBorder="1"/>
    <xf numFmtId="0" fontId="6" fillId="6" borderId="3" xfId="0" applyFont="1" applyFill="1" applyBorder="1" applyAlignment="1">
      <alignment horizontal="left" vertical="center" wrapText="1"/>
    </xf>
    <xf numFmtId="165" fontId="6" fillId="6" borderId="3" xfId="0" applyNumberFormat="1" applyFont="1" applyFill="1" applyBorder="1" applyAlignment="1">
      <alignment horizontal="right" vertical="center" wrapText="1"/>
    </xf>
    <xf numFmtId="165" fontId="6" fillId="0" borderId="3" xfId="0" applyNumberFormat="1" applyFont="1" applyFill="1" applyBorder="1"/>
    <xf numFmtId="165" fontId="6" fillId="0" borderId="1" xfId="0" applyNumberFormat="1" applyFont="1" applyFill="1" applyBorder="1"/>
    <xf numFmtId="165" fontId="6" fillId="0" borderId="6" xfId="0" applyNumberFormat="1" applyFont="1" applyFill="1" applyBorder="1"/>
    <xf numFmtId="3" fontId="6" fillId="6" borderId="3" xfId="0" applyNumberFormat="1" applyFont="1" applyFill="1" applyBorder="1" applyAlignment="1">
      <alignment vertical="center" wrapText="1"/>
    </xf>
    <xf numFmtId="165" fontId="6" fillId="6" borderId="3" xfId="0" applyNumberFormat="1" applyFont="1" applyFill="1" applyBorder="1" applyAlignment="1">
      <alignment vertical="center" wrapText="1"/>
    </xf>
    <xf numFmtId="165" fontId="6" fillId="6" borderId="29" xfId="0" applyNumberFormat="1" applyFont="1" applyFill="1" applyBorder="1"/>
    <xf numFmtId="165" fontId="6" fillId="6" borderId="29" xfId="0" applyNumberFormat="1" applyFont="1" applyFill="1" applyBorder="1" applyAlignment="1">
      <alignment horizontal="right"/>
    </xf>
    <xf numFmtId="165" fontId="6" fillId="0" borderId="6" xfId="0" applyNumberFormat="1" applyFont="1" applyBorder="1"/>
    <xf numFmtId="165" fontId="6" fillId="0" borderId="29" xfId="1" applyNumberFormat="1" applyFont="1" applyBorder="1"/>
    <xf numFmtId="0" fontId="6" fillId="0" borderId="8" xfId="0" applyFont="1" applyFill="1" applyBorder="1"/>
    <xf numFmtId="165" fontId="6" fillId="0" borderId="29" xfId="0" applyNumberFormat="1" applyFont="1" applyFill="1" applyBorder="1" applyAlignment="1">
      <alignment horizontal="right"/>
    </xf>
    <xf numFmtId="0" fontId="6" fillId="0" borderId="29" xfId="0" applyFont="1" applyFill="1" applyBorder="1" applyAlignment="1">
      <alignment horizontal="left" vertical="center" wrapText="1"/>
    </xf>
    <xf numFmtId="165" fontId="6" fillId="0" borderId="29" xfId="0" applyNumberFormat="1" applyFont="1" applyFill="1" applyBorder="1" applyAlignment="1">
      <alignment horizontal="right" vertical="center" wrapText="1"/>
    </xf>
    <xf numFmtId="165" fontId="6" fillId="0" borderId="12" xfId="0" applyNumberFormat="1" applyFont="1" applyFill="1" applyBorder="1" applyAlignment="1">
      <alignment horizontal="right" vertical="center" wrapText="1"/>
    </xf>
    <xf numFmtId="165" fontId="6" fillId="0" borderId="11" xfId="0" applyNumberFormat="1" applyFont="1" applyFill="1" applyBorder="1" applyAlignment="1">
      <alignment horizontal="right" vertical="center" wrapText="1"/>
    </xf>
    <xf numFmtId="165" fontId="6" fillId="6" borderId="12" xfId="0" applyNumberFormat="1" applyFont="1" applyFill="1" applyBorder="1"/>
    <xf numFmtId="165" fontId="6" fillId="6" borderId="8" xfId="0" applyNumberFormat="1" applyFont="1" applyFill="1" applyBorder="1"/>
    <xf numFmtId="165" fontId="6" fillId="0" borderId="3" xfId="1" applyNumberFormat="1" applyFont="1" applyBorder="1"/>
    <xf numFmtId="0" fontId="2" fillId="2" borderId="14" xfId="5" applyFont="1" applyFill="1" applyBorder="1" applyAlignment="1">
      <alignment horizontal="center" vertical="center" wrapText="1"/>
    </xf>
    <xf numFmtId="0" fontId="7" fillId="2" borderId="39" xfId="5" applyFont="1" applyFill="1" applyBorder="1" applyAlignment="1">
      <alignment horizontal="center" vertical="center" wrapText="1"/>
    </xf>
    <xf numFmtId="0" fontId="6" fillId="0" borderId="41" xfId="5" applyFont="1" applyFill="1" applyBorder="1" applyAlignment="1">
      <alignment vertical="center" wrapText="1"/>
    </xf>
    <xf numFmtId="165" fontId="6" fillId="0" borderId="28" xfId="5" applyNumberFormat="1" applyFont="1" applyFill="1" applyBorder="1"/>
    <xf numFmtId="165" fontId="6" fillId="0" borderId="41" xfId="5" applyNumberFormat="1" applyFont="1" applyFill="1" applyBorder="1"/>
    <xf numFmtId="0" fontId="6" fillId="0" borderId="41" xfId="5" applyFont="1" applyBorder="1"/>
    <xf numFmtId="0" fontId="7" fillId="2" borderId="2" xfId="0" applyFont="1" applyFill="1" applyBorder="1" applyAlignment="1">
      <alignment horizontal="center" vertical="center" wrapText="1"/>
    </xf>
    <xf numFmtId="0" fontId="2" fillId="2" borderId="5" xfId="5" applyFont="1" applyFill="1" applyBorder="1" applyAlignment="1">
      <alignment horizontal="center" vertical="center" wrapText="1"/>
    </xf>
    <xf numFmtId="165" fontId="6" fillId="0" borderId="3" xfId="0" applyNumberFormat="1" applyFont="1" applyFill="1" applyBorder="1" applyAlignment="1">
      <alignment vertical="center" wrapText="1"/>
    </xf>
    <xf numFmtId="165" fontId="6" fillId="3" borderId="3" xfId="0" applyNumberFormat="1" applyFont="1" applyFill="1" applyBorder="1" applyAlignment="1">
      <alignment vertical="top" wrapText="1"/>
    </xf>
    <xf numFmtId="165" fontId="6" fillId="0" borderId="3" xfId="0" applyNumberFormat="1" applyFont="1" applyFill="1" applyBorder="1" applyAlignment="1">
      <alignment vertical="top" wrapText="1"/>
    </xf>
    <xf numFmtId="0" fontId="7" fillId="2" borderId="26" xfId="0" applyFont="1" applyFill="1" applyBorder="1" applyAlignment="1">
      <alignment horizontal="center" vertical="center" wrapText="1"/>
    </xf>
    <xf numFmtId="0" fontId="7" fillId="3" borderId="26" xfId="0" applyFont="1" applyFill="1" applyBorder="1" applyAlignment="1">
      <alignment horizontal="center" vertical="center" wrapText="1"/>
    </xf>
    <xf numFmtId="0" fontId="7" fillId="2" borderId="22"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7" fillId="2" borderId="27" xfId="0" applyFont="1" applyFill="1" applyBorder="1" applyAlignment="1">
      <alignment horizontal="center" vertical="center" wrapText="1"/>
    </xf>
    <xf numFmtId="0" fontId="2" fillId="3" borderId="27" xfId="0" applyFont="1" applyFill="1" applyBorder="1" applyAlignment="1">
      <alignment horizontal="center" vertical="center" wrapText="1"/>
    </xf>
    <xf numFmtId="0" fontId="2" fillId="2" borderId="25" xfId="0" applyFont="1" applyFill="1" applyBorder="1" applyAlignment="1">
      <alignment horizontal="center" vertical="center" wrapText="1"/>
    </xf>
    <xf numFmtId="165" fontId="6" fillId="0" borderId="6" xfId="0" applyNumberFormat="1" applyFont="1" applyFill="1" applyBorder="1" applyAlignment="1">
      <alignment horizontal="right" vertical="center" wrapText="1"/>
    </xf>
    <xf numFmtId="165" fontId="6" fillId="3" borderId="6" xfId="0" applyNumberFormat="1" applyFont="1" applyFill="1" applyBorder="1" applyAlignment="1">
      <alignment horizontal="right" vertical="center" wrapText="1"/>
    </xf>
    <xf numFmtId="165" fontId="6" fillId="0" borderId="3" xfId="0" applyNumberFormat="1" applyFont="1" applyFill="1" applyBorder="1" applyAlignment="1">
      <alignment horizontal="right" vertical="top" wrapText="1"/>
    </xf>
    <xf numFmtId="165" fontId="6" fillId="3" borderId="3" xfId="0" applyNumberFormat="1" applyFont="1" applyFill="1" applyBorder="1" applyAlignment="1">
      <alignment horizontal="right" vertical="top" wrapText="1"/>
    </xf>
    <xf numFmtId="165" fontId="6" fillId="0" borderId="3" xfId="0" applyNumberFormat="1" applyFont="1" applyFill="1" applyBorder="1" applyAlignment="1">
      <alignment horizontal="right" vertical="center" wrapText="1"/>
    </xf>
    <xf numFmtId="165" fontId="6" fillId="0" borderId="41" xfId="0" applyNumberFormat="1" applyFont="1" applyFill="1" applyBorder="1" applyAlignment="1">
      <alignment horizontal="right" vertical="center" wrapText="1"/>
    </xf>
    <xf numFmtId="165" fontId="6" fillId="0" borderId="28" xfId="0" applyNumberFormat="1" applyFont="1" applyFill="1" applyBorder="1" applyAlignment="1">
      <alignment horizontal="right" vertical="center" wrapText="1"/>
    </xf>
    <xf numFmtId="165" fontId="6" fillId="0" borderId="41" xfId="0" applyNumberFormat="1" applyFont="1" applyFill="1" applyBorder="1" applyAlignment="1">
      <alignment horizontal="right" vertical="top" wrapText="1"/>
    </xf>
    <xf numFmtId="165" fontId="6" fillId="0" borderId="28" xfId="0" applyNumberFormat="1" applyFont="1" applyFill="1" applyBorder="1" applyAlignment="1">
      <alignment horizontal="right" vertical="top" wrapText="1"/>
    </xf>
    <xf numFmtId="165" fontId="21" fillId="0" borderId="3" xfId="0" applyNumberFormat="1" applyFont="1" applyFill="1" applyBorder="1" applyAlignment="1">
      <alignment horizontal="right" vertical="top" wrapText="1"/>
    </xf>
    <xf numFmtId="0" fontId="22" fillId="2" borderId="57" xfId="0" applyFont="1" applyFill="1" applyBorder="1" applyAlignment="1">
      <alignment horizontal="center"/>
    </xf>
    <xf numFmtId="0" fontId="22" fillId="2" borderId="58" xfId="0" applyFont="1" applyFill="1" applyBorder="1" applyAlignment="1">
      <alignment horizontal="center"/>
    </xf>
    <xf numFmtId="0" fontId="22" fillId="2" borderId="59" xfId="0" applyFont="1" applyFill="1" applyBorder="1" applyAlignment="1">
      <alignment horizontal="center" wrapText="1"/>
    </xf>
    <xf numFmtId="0" fontId="22" fillId="2" borderId="60" xfId="0" applyFont="1" applyFill="1" applyBorder="1" applyAlignment="1">
      <alignment horizontal="center"/>
    </xf>
    <xf numFmtId="0" fontId="22" fillId="2" borderId="60" xfId="0" applyFont="1" applyFill="1" applyBorder="1" applyAlignment="1">
      <alignment horizontal="center" wrapText="1"/>
    </xf>
    <xf numFmtId="0" fontId="10" fillId="6" borderId="61" xfId="0" applyFont="1" applyFill="1" applyBorder="1" applyAlignment="1">
      <alignment horizontal="left" vertical="center" wrapText="1"/>
    </xf>
    <xf numFmtId="165" fontId="6" fillId="0" borderId="21" xfId="0" applyNumberFormat="1" applyFont="1" applyBorder="1" applyAlignment="1">
      <alignment horizontal="right"/>
    </xf>
    <xf numFmtId="165" fontId="6" fillId="0" borderId="68" xfId="0" applyNumberFormat="1" applyFont="1" applyBorder="1" applyAlignment="1">
      <alignment horizontal="right"/>
    </xf>
    <xf numFmtId="165" fontId="6" fillId="0" borderId="62" xfId="0" applyNumberFormat="1" applyFont="1" applyBorder="1" applyAlignment="1">
      <alignment horizontal="right"/>
    </xf>
    <xf numFmtId="166" fontId="19" fillId="0" borderId="63" xfId="0" applyNumberFormat="1" applyFont="1" applyBorder="1" applyAlignment="1">
      <alignment horizontal="right"/>
    </xf>
    <xf numFmtId="0" fontId="35" fillId="6" borderId="12" xfId="0" applyFont="1" applyFill="1" applyBorder="1" applyAlignment="1">
      <alignment horizontal="right" vertical="center" wrapText="1"/>
    </xf>
    <xf numFmtId="165" fontId="36" fillId="0" borderId="42" xfId="0" applyNumberFormat="1" applyFont="1" applyBorder="1" applyAlignment="1">
      <alignment horizontal="right"/>
    </xf>
    <xf numFmtId="165" fontId="36" fillId="0" borderId="45" xfId="0" applyNumberFormat="1" applyFont="1" applyBorder="1" applyAlignment="1">
      <alignment horizontal="right"/>
    </xf>
    <xf numFmtId="166" fontId="37" fillId="0" borderId="45" xfId="0" applyNumberFormat="1" applyFont="1" applyBorder="1" applyAlignment="1">
      <alignment horizontal="right"/>
    </xf>
    <xf numFmtId="165" fontId="36" fillId="9" borderId="45" xfId="0" applyNumberFormat="1" applyFont="1" applyFill="1" applyBorder="1" applyAlignment="1">
      <alignment horizontal="right"/>
    </xf>
    <xf numFmtId="0" fontId="10" fillId="6" borderId="12" xfId="0" applyFont="1" applyFill="1" applyBorder="1" applyAlignment="1">
      <alignment horizontal="left" vertical="center" wrapText="1"/>
    </xf>
    <xf numFmtId="165" fontId="6" fillId="0" borderId="42" xfId="0" applyNumberFormat="1" applyFont="1" applyBorder="1" applyAlignment="1">
      <alignment horizontal="right"/>
    </xf>
    <xf numFmtId="165" fontId="6" fillId="0" borderId="45" xfId="0" applyNumberFormat="1" applyFont="1" applyBorder="1" applyAlignment="1">
      <alignment horizontal="right"/>
    </xf>
    <xf numFmtId="165" fontId="6" fillId="0" borderId="64" xfId="0" applyNumberFormat="1" applyFont="1" applyBorder="1" applyAlignment="1">
      <alignment horizontal="right"/>
    </xf>
    <xf numFmtId="166" fontId="19" fillId="0" borderId="45" xfId="0" applyNumberFormat="1" applyFont="1" applyBorder="1" applyAlignment="1">
      <alignment horizontal="right"/>
    </xf>
    <xf numFmtId="165" fontId="36" fillId="14" borderId="45" xfId="0" applyNumberFormat="1" applyFont="1" applyFill="1" applyBorder="1" applyAlignment="1">
      <alignment horizontal="right"/>
    </xf>
    <xf numFmtId="0" fontId="38" fillId="6" borderId="65" xfId="0" applyFont="1" applyFill="1" applyBorder="1" applyAlignment="1">
      <alignment horizontal="left" vertical="center" wrapText="1"/>
    </xf>
    <xf numFmtId="165" fontId="39" fillId="0" borderId="67" xfId="0" applyNumberFormat="1" applyFont="1" applyBorder="1" applyAlignment="1">
      <alignment horizontal="right"/>
    </xf>
    <xf numFmtId="165" fontId="39" fillId="0" borderId="66" xfId="0" applyNumberFormat="1" applyFont="1" applyBorder="1" applyAlignment="1">
      <alignment horizontal="right"/>
    </xf>
    <xf numFmtId="166" fontId="40" fillId="0" borderId="68" xfId="0" applyNumberFormat="1" applyFont="1" applyBorder="1" applyAlignment="1">
      <alignment horizontal="right"/>
    </xf>
    <xf numFmtId="165" fontId="6" fillId="6" borderId="87" xfId="5" applyNumberFormat="1" applyFont="1" applyFill="1" applyBorder="1" applyAlignment="1">
      <alignment horizontal="right"/>
    </xf>
    <xf numFmtId="165" fontId="6" fillId="14" borderId="45" xfId="0" applyNumberFormat="1" applyFont="1" applyFill="1" applyBorder="1" applyAlignment="1">
      <alignment horizontal="right"/>
    </xf>
    <xf numFmtId="165" fontId="6" fillId="0" borderId="88" xfId="5" applyNumberFormat="1" applyFont="1" applyFill="1" applyBorder="1" applyAlignment="1">
      <alignment horizontal="right"/>
    </xf>
    <xf numFmtId="165" fontId="6" fillId="14" borderId="44" xfId="0" applyNumberFormat="1" applyFont="1" applyFill="1" applyBorder="1" applyAlignment="1">
      <alignment horizontal="right"/>
    </xf>
    <xf numFmtId="0" fontId="38" fillId="6" borderId="71" xfId="0" applyFont="1" applyFill="1" applyBorder="1" applyAlignment="1">
      <alignment horizontal="left" vertical="center" wrapText="1"/>
    </xf>
    <xf numFmtId="165" fontId="39" fillId="0" borderId="73" xfId="0" applyNumberFormat="1" applyFont="1" applyBorder="1" applyAlignment="1">
      <alignment horizontal="right"/>
    </xf>
    <xf numFmtId="165" fontId="6" fillId="14" borderId="72" xfId="0" applyNumberFormat="1" applyFont="1" applyFill="1" applyBorder="1" applyAlignment="1">
      <alignment horizontal="right"/>
    </xf>
    <xf numFmtId="165" fontId="39" fillId="0" borderId="72" xfId="0" applyNumberFormat="1" applyFont="1" applyBorder="1" applyAlignment="1">
      <alignment horizontal="right"/>
    </xf>
    <xf numFmtId="166" fontId="40" fillId="0" borderId="74" xfId="0" applyNumberFormat="1" applyFont="1" applyBorder="1" applyAlignment="1">
      <alignment horizontal="right"/>
    </xf>
    <xf numFmtId="0" fontId="20" fillId="0" borderId="75" xfId="0" applyFont="1" applyFill="1" applyBorder="1" applyAlignment="1">
      <alignment horizontal="center" vertical="center" wrapText="1"/>
    </xf>
    <xf numFmtId="165" fontId="39" fillId="0" borderId="89" xfId="0" applyNumberFormat="1" applyFont="1" applyFill="1" applyBorder="1" applyAlignment="1">
      <alignment horizontal="center" vertical="center"/>
    </xf>
    <xf numFmtId="165" fontId="39" fillId="0" borderId="76" xfId="0" applyNumberFormat="1" applyFont="1" applyFill="1" applyBorder="1" applyAlignment="1">
      <alignment horizontal="center" vertical="center"/>
    </xf>
    <xf numFmtId="166" fontId="40" fillId="0" borderId="77" xfId="0" applyNumberFormat="1" applyFont="1" applyBorder="1" applyAlignment="1">
      <alignment horizontal="center" vertical="center"/>
    </xf>
    <xf numFmtId="165" fontId="0" fillId="14" borderId="79" xfId="0" applyNumberFormat="1" applyFill="1" applyBorder="1" applyAlignment="1">
      <alignment horizontal="center" vertical="center"/>
    </xf>
    <xf numFmtId="0" fontId="0" fillId="14" borderId="81" xfId="0" applyFill="1" applyBorder="1" applyAlignment="1">
      <alignment horizontal="center" vertical="center"/>
    </xf>
    <xf numFmtId="165" fontId="39" fillId="0" borderId="6" xfId="5" applyNumberFormat="1" applyFont="1" applyFill="1" applyBorder="1" applyAlignment="1">
      <alignment horizontal="center" vertical="center"/>
    </xf>
    <xf numFmtId="165" fontId="0" fillId="14" borderId="64" xfId="0" applyNumberFormat="1" applyFill="1" applyBorder="1" applyAlignment="1">
      <alignment horizontal="center" vertical="center"/>
    </xf>
    <xf numFmtId="0" fontId="0" fillId="14" borderId="40" xfId="0" applyFill="1" applyBorder="1" applyAlignment="1">
      <alignment horizontal="center" vertical="center"/>
    </xf>
    <xf numFmtId="0" fontId="22" fillId="2" borderId="57" xfId="0" applyFont="1" applyFill="1" applyBorder="1" applyAlignment="1">
      <alignment horizontal="center" wrapText="1"/>
    </xf>
    <xf numFmtId="0" fontId="31" fillId="0" borderId="92" xfId="0" applyFont="1" applyBorder="1"/>
    <xf numFmtId="0" fontId="42" fillId="0" borderId="61" xfId="0" applyFont="1" applyBorder="1" applyAlignment="1">
      <alignment horizontal="center"/>
    </xf>
    <xf numFmtId="0" fontId="26" fillId="11" borderId="93" xfId="0" applyFont="1" applyFill="1" applyBorder="1" applyAlignment="1">
      <alignment horizontal="left" vertical="center" wrapText="1"/>
    </xf>
    <xf numFmtId="165" fontId="18" fillId="0" borderId="12" xfId="0" applyNumberFormat="1" applyFont="1" applyBorder="1" applyAlignment="1">
      <alignment horizontal="right"/>
    </xf>
    <xf numFmtId="166" fontId="19" fillId="0" borderId="29" xfId="0" applyNumberFormat="1" applyFont="1" applyBorder="1" applyAlignment="1">
      <alignment horizontal="right"/>
    </xf>
    <xf numFmtId="0" fontId="27" fillId="11" borderId="93" xfId="0" applyFont="1" applyFill="1" applyBorder="1" applyAlignment="1">
      <alignment horizontal="right" vertical="center" wrapText="1"/>
    </xf>
    <xf numFmtId="166" fontId="37" fillId="0" borderId="45" xfId="0" applyNumberFormat="1" applyFont="1" applyBorder="1"/>
    <xf numFmtId="166" fontId="37" fillId="0" borderId="29" xfId="0" applyNumberFormat="1" applyFont="1" applyBorder="1"/>
    <xf numFmtId="165" fontId="28" fillId="16" borderId="42" xfId="0" applyNumberFormat="1" applyFont="1" applyFill="1" applyBorder="1"/>
    <xf numFmtId="0" fontId="29" fillId="11" borderId="94" xfId="0" applyFont="1" applyFill="1" applyBorder="1" applyAlignment="1">
      <alignment horizontal="left" vertical="center" wrapText="1"/>
    </xf>
    <xf numFmtId="166" fontId="40" fillId="0" borderId="95" xfId="0" applyNumberFormat="1" applyFont="1" applyBorder="1" applyAlignment="1">
      <alignment horizontal="right"/>
    </xf>
    <xf numFmtId="166" fontId="40" fillId="0" borderId="96" xfId="0" applyNumberFormat="1" applyFont="1" applyBorder="1" applyAlignment="1">
      <alignment horizontal="right"/>
    </xf>
    <xf numFmtId="166" fontId="19" fillId="0" borderId="68" xfId="0" applyNumberFormat="1" applyFont="1" applyBorder="1" applyAlignment="1">
      <alignment horizontal="right"/>
    </xf>
    <xf numFmtId="166" fontId="19" fillId="0" borderId="7" xfId="0" applyNumberFormat="1" applyFont="1" applyBorder="1" applyAlignment="1">
      <alignment horizontal="right"/>
    </xf>
    <xf numFmtId="0" fontId="29" fillId="11" borderId="97" xfId="0" applyFont="1" applyFill="1" applyBorder="1" applyAlignment="1">
      <alignment horizontal="left" vertical="center" wrapText="1"/>
    </xf>
    <xf numFmtId="166" fontId="40" fillId="0" borderId="98" xfId="0" applyNumberFormat="1" applyFont="1" applyBorder="1" applyAlignment="1">
      <alignment horizontal="right"/>
    </xf>
    <xf numFmtId="166" fontId="40" fillId="0" borderId="99" xfId="0" applyNumberFormat="1" applyFont="1" applyBorder="1" applyAlignment="1">
      <alignment horizontal="right"/>
    </xf>
    <xf numFmtId="0" fontId="31" fillId="11" borderId="100" xfId="0" applyFont="1" applyFill="1" applyBorder="1" applyAlignment="1">
      <alignment horizontal="center" vertical="center" wrapText="1"/>
    </xf>
    <xf numFmtId="166" fontId="40" fillId="0" borderId="89" xfId="0" applyNumberFormat="1" applyFont="1" applyBorder="1" applyAlignment="1">
      <alignment horizontal="center" vertical="center"/>
    </xf>
    <xf numFmtId="166" fontId="40" fillId="0" borderId="101" xfId="0" applyNumberFormat="1" applyFont="1" applyBorder="1" applyAlignment="1">
      <alignment horizontal="center" vertical="center"/>
    </xf>
    <xf numFmtId="0" fontId="19" fillId="0" borderId="29" xfId="0" applyFont="1" applyBorder="1" applyAlignment="1">
      <alignment horizontal="center"/>
    </xf>
    <xf numFmtId="0" fontId="19" fillId="17" borderId="29" xfId="0" applyFont="1" applyFill="1" applyBorder="1"/>
    <xf numFmtId="165" fontId="19" fillId="17" borderId="29" xfId="0" applyNumberFormat="1" applyFont="1" applyFill="1" applyBorder="1"/>
    <xf numFmtId="166" fontId="19" fillId="17" borderId="29" xfId="0" applyNumberFormat="1" applyFont="1" applyFill="1" applyBorder="1"/>
    <xf numFmtId="0" fontId="19" fillId="17" borderId="29" xfId="0" applyFont="1" applyFill="1" applyBorder="1" applyAlignment="1">
      <alignment horizontal="right"/>
    </xf>
    <xf numFmtId="0" fontId="19" fillId="4" borderId="30" xfId="0" applyFont="1" applyFill="1" applyBorder="1"/>
    <xf numFmtId="165" fontId="19" fillId="17" borderId="32" xfId="0" applyNumberFormat="1" applyFont="1" applyFill="1" applyBorder="1"/>
    <xf numFmtId="166" fontId="19" fillId="17" borderId="11" xfId="0" applyNumberFormat="1" applyFont="1" applyFill="1" applyBorder="1"/>
    <xf numFmtId="0" fontId="19" fillId="4" borderId="29" xfId="0" applyFont="1" applyFill="1" applyBorder="1" applyAlignment="1">
      <alignment horizontal="right"/>
    </xf>
    <xf numFmtId="0" fontId="19" fillId="0" borderId="30" xfId="0" applyFont="1" applyBorder="1"/>
    <xf numFmtId="165" fontId="19" fillId="11" borderId="32" xfId="0" applyNumberFormat="1" applyFont="1" applyFill="1" applyBorder="1"/>
    <xf numFmtId="166" fontId="19" fillId="11" borderId="11" xfId="0" applyNumberFormat="1" applyFont="1" applyFill="1" applyBorder="1"/>
    <xf numFmtId="0" fontId="44" fillId="0" borderId="29" xfId="0" applyFont="1" applyBorder="1"/>
    <xf numFmtId="165" fontId="19" fillId="11" borderId="29" xfId="0" applyNumberFormat="1" applyFont="1" applyFill="1" applyBorder="1"/>
    <xf numFmtId="166" fontId="19" fillId="11" borderId="29" xfId="0" applyNumberFormat="1" applyFont="1" applyFill="1" applyBorder="1"/>
    <xf numFmtId="0" fontId="28" fillId="0" borderId="29" xfId="0" applyFont="1" applyBorder="1"/>
    <xf numFmtId="165" fontId="28" fillId="11" borderId="29" xfId="0" applyNumberFormat="1" applyFont="1" applyFill="1" applyBorder="1"/>
    <xf numFmtId="0" fontId="28" fillId="17" borderId="29" xfId="0" applyFont="1" applyFill="1" applyBorder="1"/>
    <xf numFmtId="165" fontId="28" fillId="17" borderId="29" xfId="0" applyNumberFormat="1" applyFont="1" applyFill="1" applyBorder="1"/>
    <xf numFmtId="0" fontId="28" fillId="4" borderId="29" xfId="0" applyFont="1" applyFill="1" applyBorder="1"/>
    <xf numFmtId="166" fontId="28" fillId="17" borderId="29" xfId="0" applyNumberFormat="1" applyFont="1" applyFill="1" applyBorder="1"/>
    <xf numFmtId="0" fontId="19" fillId="0" borderId="29" xfId="0" applyFont="1" applyBorder="1" applyAlignment="1">
      <alignment wrapText="1"/>
    </xf>
    <xf numFmtId="0" fontId="1" fillId="2" borderId="2" xfId="5" applyFont="1" applyFill="1" applyBorder="1"/>
    <xf numFmtId="3" fontId="1" fillId="2" borderId="2" xfId="5" applyNumberFormat="1" applyFont="1" applyFill="1" applyBorder="1"/>
    <xf numFmtId="0" fontId="7" fillId="2" borderId="105" xfId="5" applyFont="1" applyFill="1" applyBorder="1" applyAlignment="1">
      <alignment horizontal="center" vertical="center" wrapText="1"/>
    </xf>
    <xf numFmtId="0" fontId="7" fillId="2" borderId="107" xfId="5" applyFont="1" applyFill="1" applyBorder="1" applyAlignment="1">
      <alignment horizontal="center" vertical="center" wrapText="1"/>
    </xf>
    <xf numFmtId="0" fontId="45" fillId="2" borderId="83" xfId="3" applyFont="1" applyFill="1" applyBorder="1" applyAlignment="1" applyProtection="1">
      <alignment horizontal="center" vertical="center" wrapText="1"/>
    </xf>
    <xf numFmtId="0" fontId="2" fillId="2" borderId="107" xfId="5" applyFont="1" applyFill="1" applyBorder="1" applyAlignment="1">
      <alignment horizontal="center" vertical="center" wrapText="1"/>
    </xf>
    <xf numFmtId="3" fontId="2" fillId="2" borderId="2" xfId="5" applyNumberFormat="1" applyFont="1" applyFill="1" applyBorder="1" applyAlignment="1">
      <alignment horizontal="center" vertical="center"/>
    </xf>
    <xf numFmtId="165" fontId="6" fillId="6" borderId="109" xfId="5" applyNumberFormat="1" applyFont="1" applyFill="1" applyBorder="1"/>
    <xf numFmtId="0" fontId="6" fillId="0" borderId="8" xfId="5" applyFont="1" applyFill="1" applyBorder="1" applyAlignment="1">
      <alignment vertical="center" wrapText="1"/>
    </xf>
    <xf numFmtId="0" fontId="6" fillId="0" borderId="8" xfId="5" applyFont="1" applyBorder="1"/>
    <xf numFmtId="0" fontId="6" fillId="0" borderId="8" xfId="0" applyFont="1" applyFill="1" applyBorder="1" applyAlignment="1">
      <alignment horizontal="left" vertical="center" wrapText="1"/>
    </xf>
    <xf numFmtId="0" fontId="7" fillId="2" borderId="39" xfId="0" applyFont="1" applyFill="1" applyBorder="1" applyAlignment="1">
      <alignment horizontal="center" vertical="center" wrapText="1"/>
    </xf>
    <xf numFmtId="165" fontId="6" fillId="0" borderId="107" xfId="0" applyNumberFormat="1" applyFont="1" applyBorder="1" applyAlignment="1">
      <alignment horizontal="right"/>
    </xf>
    <xf numFmtId="165" fontId="6" fillId="0" borderId="66" xfId="0" applyNumberFormat="1" applyFont="1" applyBorder="1" applyAlignment="1">
      <alignment horizontal="right"/>
    </xf>
    <xf numFmtId="165" fontId="6" fillId="0" borderId="105" xfId="0" applyNumberFormat="1" applyFont="1" applyBorder="1" applyAlignment="1">
      <alignment horizontal="right"/>
    </xf>
    <xf numFmtId="165" fontId="6" fillId="0" borderId="44" xfId="0" applyNumberFormat="1" applyFont="1" applyBorder="1" applyAlignment="1">
      <alignment horizontal="right"/>
    </xf>
    <xf numFmtId="165" fontId="39" fillId="0" borderId="79" xfId="5" applyNumberFormat="1" applyFont="1" applyFill="1" applyBorder="1" applyAlignment="1">
      <alignment horizontal="center" vertical="center"/>
    </xf>
    <xf numFmtId="165" fontId="39" fillId="0" borderId="111" xfId="5" applyNumberFormat="1" applyFont="1" applyFill="1" applyBorder="1" applyAlignment="1">
      <alignment horizontal="center" vertical="center"/>
    </xf>
    <xf numFmtId="0" fontId="19" fillId="14" borderId="102" xfId="0" applyFont="1" applyFill="1" applyBorder="1" applyAlignment="1">
      <alignment horizontal="center" vertical="center"/>
    </xf>
    <xf numFmtId="0" fontId="19" fillId="14" borderId="81" xfId="0" applyFont="1" applyFill="1" applyBorder="1" applyAlignment="1">
      <alignment horizontal="center" vertical="center"/>
    </xf>
    <xf numFmtId="0" fontId="19" fillId="14" borderId="63" xfId="0" applyFont="1" applyFill="1" applyBorder="1" applyAlignment="1">
      <alignment horizontal="center" vertical="center"/>
    </xf>
    <xf numFmtId="0" fontId="19" fillId="14" borderId="104" xfId="0" applyFont="1" applyFill="1" applyBorder="1" applyAlignment="1">
      <alignment horizontal="center" vertical="center"/>
    </xf>
    <xf numFmtId="165" fontId="30" fillId="0" borderId="112" xfId="0" applyNumberFormat="1" applyFont="1" applyBorder="1" applyAlignment="1">
      <alignment horizontal="right"/>
    </xf>
    <xf numFmtId="165" fontId="30" fillId="0" borderId="76" xfId="0" applyNumberFormat="1" applyFont="1" applyBorder="1" applyAlignment="1">
      <alignment horizontal="center" vertical="center"/>
    </xf>
    <xf numFmtId="165" fontId="39" fillId="0" borderId="110" xfId="5" applyNumberFormat="1" applyFont="1" applyFill="1" applyBorder="1" applyAlignment="1">
      <alignment horizontal="center" vertical="center"/>
    </xf>
    <xf numFmtId="165" fontId="30" fillId="0" borderId="113" xfId="0" applyNumberFormat="1" applyFont="1" applyBorder="1" applyAlignment="1">
      <alignment horizontal="right"/>
    </xf>
    <xf numFmtId="165" fontId="28" fillId="16" borderId="21" xfId="0" applyNumberFormat="1" applyFont="1" applyFill="1" applyBorder="1"/>
    <xf numFmtId="165" fontId="30" fillId="0" borderId="21" xfId="0" applyNumberFormat="1" applyFont="1" applyBorder="1" applyAlignment="1">
      <alignment horizontal="center" vertical="center"/>
    </xf>
    <xf numFmtId="165" fontId="30" fillId="0" borderId="62" xfId="0" applyNumberFormat="1" applyFont="1" applyBorder="1" applyAlignment="1">
      <alignment horizontal="center" vertical="center"/>
    </xf>
    <xf numFmtId="165" fontId="28" fillId="16" borderId="62" xfId="0" applyNumberFormat="1" applyFont="1" applyFill="1" applyBorder="1" applyAlignment="1">
      <alignment horizontal="center" vertical="center"/>
    </xf>
    <xf numFmtId="165" fontId="28" fillId="16" borderId="114" xfId="0" applyNumberFormat="1" applyFont="1" applyFill="1" applyBorder="1" applyAlignment="1">
      <alignment horizontal="center" vertical="center"/>
    </xf>
    <xf numFmtId="165" fontId="30" fillId="0" borderId="105" xfId="0" applyNumberFormat="1" applyFont="1" applyBorder="1" applyAlignment="1">
      <alignment horizontal="right"/>
    </xf>
    <xf numFmtId="165" fontId="28" fillId="16" borderId="105" xfId="0" applyNumberFormat="1" applyFont="1" applyFill="1" applyBorder="1"/>
    <xf numFmtId="165" fontId="39" fillId="0" borderId="76" xfId="0" applyNumberFormat="1" applyFont="1" applyBorder="1" applyAlignment="1">
      <alignment horizontal="center" vertical="center"/>
    </xf>
    <xf numFmtId="165" fontId="30" fillId="0" borderId="36" xfId="0" applyNumberFormat="1" applyFont="1" applyBorder="1" applyAlignment="1">
      <alignment horizontal="center" vertical="center"/>
    </xf>
    <xf numFmtId="165" fontId="30" fillId="0" borderId="115" xfId="0" applyNumberFormat="1" applyFont="1" applyBorder="1" applyAlignment="1">
      <alignment horizontal="center" vertical="center"/>
    </xf>
    <xf numFmtId="165" fontId="30" fillId="0" borderId="79" xfId="0" applyNumberFormat="1" applyFont="1" applyBorder="1" applyAlignment="1">
      <alignment horizontal="center" vertical="center"/>
    </xf>
    <xf numFmtId="0" fontId="7" fillId="2" borderId="2" xfId="5" applyFont="1" applyFill="1" applyBorder="1" applyAlignment="1">
      <alignment horizontal="center" vertical="top" wrapText="1"/>
    </xf>
    <xf numFmtId="0" fontId="2" fillId="2" borderId="43" xfId="5" applyFont="1" applyFill="1" applyBorder="1" applyAlignment="1">
      <alignment horizontal="center" vertical="center" wrapText="1"/>
    </xf>
    <xf numFmtId="0" fontId="7" fillId="2" borderId="43" xfId="5" applyFont="1" applyFill="1" applyBorder="1" applyAlignment="1">
      <alignment horizontal="center" vertical="center" wrapText="1"/>
    </xf>
    <xf numFmtId="0" fontId="7" fillId="2" borderId="35" xfId="5" applyFont="1" applyFill="1" applyBorder="1" applyAlignment="1">
      <alignment horizontal="center" vertical="center" wrapText="1"/>
    </xf>
    <xf numFmtId="0" fontId="7" fillId="2" borderId="7" xfId="5" applyFont="1" applyFill="1" applyBorder="1" applyAlignment="1">
      <alignment horizontal="center" vertical="center" wrapText="1"/>
    </xf>
    <xf numFmtId="0" fontId="2" fillId="2" borderId="7" xfId="5" applyFont="1" applyFill="1" applyBorder="1" applyAlignment="1">
      <alignment horizontal="center" vertical="center" wrapText="1"/>
    </xf>
    <xf numFmtId="0" fontId="6" fillId="0" borderId="29" xfId="5" applyFont="1" applyFill="1" applyBorder="1" applyAlignment="1">
      <alignment vertical="center" wrapText="1"/>
    </xf>
    <xf numFmtId="165" fontId="6" fillId="0" borderId="29" xfId="5" applyNumberFormat="1" applyFont="1" applyFill="1" applyBorder="1"/>
    <xf numFmtId="0" fontId="6" fillId="0" borderId="29" xfId="5" applyFont="1" applyBorder="1"/>
    <xf numFmtId="0" fontId="6" fillId="0" borderId="51" xfId="5" applyFont="1" applyBorder="1"/>
    <xf numFmtId="0" fontId="7" fillId="2" borderId="116"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40" fillId="0" borderId="0" xfId="0" applyFont="1" applyBorder="1"/>
    <xf numFmtId="0" fontId="19" fillId="0" borderId="0" xfId="0" applyFont="1" applyBorder="1"/>
    <xf numFmtId="0" fontId="19" fillId="0" borderId="0" xfId="0" applyFont="1"/>
    <xf numFmtId="0" fontId="19" fillId="0" borderId="0" xfId="0" applyFont="1" applyBorder="1" applyAlignment="1">
      <alignment horizontal="left"/>
    </xf>
    <xf numFmtId="0" fontId="40" fillId="0" borderId="0" xfId="0" applyFont="1"/>
    <xf numFmtId="0" fontId="46" fillId="0" borderId="0" xfId="0" applyFont="1"/>
    <xf numFmtId="0" fontId="6" fillId="0" borderId="0" xfId="0" applyFont="1" applyBorder="1" applyAlignment="1">
      <alignment horizontal="left" wrapText="1"/>
    </xf>
    <xf numFmtId="0" fontId="19" fillId="0" borderId="0" xfId="0" applyFont="1" applyBorder="1" applyAlignment="1">
      <alignment horizontal="left" wrapText="1"/>
    </xf>
    <xf numFmtId="0" fontId="47" fillId="0" borderId="0" xfId="0" applyFont="1" applyBorder="1" applyAlignment="1">
      <alignment horizontal="left" wrapText="1"/>
    </xf>
    <xf numFmtId="165" fontId="21" fillId="17" borderId="29" xfId="0" applyNumberFormat="1" applyFont="1" applyFill="1" applyBorder="1"/>
    <xf numFmtId="3" fontId="45" fillId="2" borderId="10" xfId="5" applyNumberFormat="1" applyFont="1" applyFill="1" applyBorder="1" applyAlignment="1">
      <alignment horizontal="center" vertical="center" wrapText="1"/>
    </xf>
    <xf numFmtId="0" fontId="48" fillId="2" borderId="2" xfId="5" applyFont="1" applyFill="1" applyBorder="1" applyAlignment="1">
      <alignment horizontal="center" vertical="center" wrapText="1"/>
    </xf>
    <xf numFmtId="0" fontId="21" fillId="17" borderId="29" xfId="0" applyFont="1" applyFill="1" applyBorder="1"/>
    <xf numFmtId="0" fontId="21" fillId="4" borderId="29" xfId="0" applyFont="1" applyFill="1" applyBorder="1"/>
    <xf numFmtId="0" fontId="49" fillId="4" borderId="78" xfId="5" applyFont="1" applyFill="1" applyBorder="1" applyAlignment="1">
      <alignment horizontal="center" vertical="center" wrapText="1"/>
    </xf>
    <xf numFmtId="0" fontId="49" fillId="4" borderId="103" xfId="5" applyFont="1" applyFill="1" applyBorder="1" applyAlignment="1">
      <alignment horizontal="center" vertical="center" wrapText="1"/>
    </xf>
    <xf numFmtId="0" fontId="49" fillId="4" borderId="61" xfId="5" applyFont="1" applyFill="1" applyBorder="1" applyAlignment="1">
      <alignment horizontal="center" vertical="center" wrapText="1"/>
    </xf>
    <xf numFmtId="0" fontId="49" fillId="11" borderId="78" xfId="5" applyFont="1" applyFill="1" applyBorder="1" applyAlignment="1">
      <alignment horizontal="center" vertical="center" wrapText="1"/>
    </xf>
    <xf numFmtId="0" fontId="49" fillId="11" borderId="61" xfId="5" applyFont="1" applyFill="1" applyBorder="1" applyAlignment="1">
      <alignment horizontal="center" vertical="center" wrapText="1"/>
    </xf>
    <xf numFmtId="165" fontId="50" fillId="0" borderId="79" xfId="5" applyNumberFormat="1" applyFont="1" applyFill="1" applyBorder="1" applyAlignment="1">
      <alignment horizontal="center" vertical="center"/>
    </xf>
    <xf numFmtId="165" fontId="50" fillId="0" borderId="64" xfId="5" applyNumberFormat="1" applyFont="1" applyFill="1" applyBorder="1" applyAlignment="1">
      <alignment horizontal="center" vertical="center"/>
    </xf>
    <xf numFmtId="166" fontId="30" fillId="0" borderId="89" xfId="0" applyNumberFormat="1" applyFont="1" applyBorder="1" applyAlignment="1">
      <alignment horizontal="center" vertical="center"/>
    </xf>
    <xf numFmtId="165" fontId="18" fillId="13" borderId="44" xfId="0" applyNumberFormat="1" applyFont="1" applyFill="1" applyBorder="1" applyAlignment="1">
      <alignment horizontal="right"/>
    </xf>
    <xf numFmtId="165" fontId="18" fillId="13" borderId="72" xfId="0" applyNumberFormat="1" applyFont="1" applyFill="1" applyBorder="1" applyAlignment="1">
      <alignment horizontal="right"/>
    </xf>
    <xf numFmtId="165" fontId="28" fillId="13" borderId="44" xfId="0" applyNumberFormat="1" applyFont="1" applyFill="1" applyBorder="1" applyAlignment="1">
      <alignment horizontal="right"/>
    </xf>
    <xf numFmtId="165" fontId="32" fillId="13" borderId="79" xfId="0" applyNumberFormat="1" applyFont="1" applyFill="1" applyBorder="1" applyAlignment="1">
      <alignment horizontal="center" vertical="center"/>
    </xf>
    <xf numFmtId="165" fontId="32" fillId="13" borderId="64" xfId="0" applyNumberFormat="1" applyFont="1" applyFill="1" applyBorder="1" applyAlignment="1">
      <alignment horizontal="center" vertical="center"/>
    </xf>
    <xf numFmtId="0" fontId="26" fillId="11" borderId="103" xfId="0" applyFont="1" applyFill="1" applyBorder="1" applyAlignment="1">
      <alignment horizontal="left" vertical="center" wrapText="1"/>
    </xf>
    <xf numFmtId="165" fontId="18" fillId="13" borderId="62" xfId="0" applyNumberFormat="1" applyFont="1" applyFill="1" applyBorder="1" applyAlignment="1">
      <alignment horizontal="right"/>
    </xf>
    <xf numFmtId="165" fontId="28" fillId="12" borderId="44" xfId="0" applyNumberFormat="1" applyFont="1" applyFill="1" applyBorder="1" applyAlignment="1">
      <alignment horizontal="right"/>
    </xf>
    <xf numFmtId="165" fontId="36" fillId="0" borderId="44" xfId="0" applyNumberFormat="1" applyFont="1" applyBorder="1" applyAlignment="1">
      <alignment horizontal="right"/>
    </xf>
    <xf numFmtId="0" fontId="7" fillId="2" borderId="22" xfId="5" applyFont="1" applyFill="1" applyBorder="1" applyAlignment="1">
      <alignment horizontal="center" vertical="center" wrapText="1"/>
    </xf>
    <xf numFmtId="0" fontId="6" fillId="0" borderId="117" xfId="5" applyFont="1" applyBorder="1"/>
    <xf numFmtId="165" fontId="6" fillId="0" borderId="117" xfId="5" applyNumberFormat="1" applyFont="1" applyFill="1" applyBorder="1"/>
    <xf numFmtId="165" fontId="6" fillId="6" borderId="117" xfId="5" applyNumberFormat="1" applyFont="1" applyFill="1" applyBorder="1"/>
    <xf numFmtId="0" fontId="19" fillId="0" borderId="0" xfId="0" applyFont="1" applyBorder="1" applyAlignment="1">
      <alignment horizontal="left" wrapText="1"/>
    </xf>
    <xf numFmtId="165" fontId="6" fillId="4" borderId="8" xfId="0" applyNumberFormat="1" applyFont="1" applyFill="1" applyBorder="1" applyAlignment="1">
      <alignment horizontal="right"/>
    </xf>
    <xf numFmtId="165" fontId="18" fillId="4" borderId="118" xfId="0" applyNumberFormat="1" applyFont="1" applyFill="1" applyBorder="1" applyAlignment="1">
      <alignment horizontal="right" vertical="top" wrapText="1"/>
    </xf>
    <xf numFmtId="165" fontId="6" fillId="4" borderId="28" xfId="0" applyNumberFormat="1" applyFont="1" applyFill="1" applyBorder="1" applyAlignment="1">
      <alignment horizontal="right"/>
    </xf>
    <xf numFmtId="0" fontId="2" fillId="3" borderId="29" xfId="0" applyFont="1" applyFill="1" applyBorder="1" applyAlignment="1">
      <alignment horizontal="center" vertical="center" wrapText="1"/>
    </xf>
    <xf numFmtId="10" fontId="0" fillId="0" borderId="0" xfId="0" applyNumberFormat="1"/>
    <xf numFmtId="0" fontId="45" fillId="15" borderId="22" xfId="3" applyFont="1" applyFill="1" applyBorder="1" applyAlignment="1" applyProtection="1">
      <alignment horizontal="center" vertical="center" wrapText="1"/>
    </xf>
    <xf numFmtId="165" fontId="6" fillId="0" borderId="1" xfId="5" applyNumberFormat="1" applyFont="1" applyFill="1" applyBorder="1" applyAlignment="1">
      <alignment vertical="center" wrapText="1"/>
    </xf>
    <xf numFmtId="165" fontId="6" fillId="0" borderId="29" xfId="10" applyNumberFormat="1" applyFont="1" applyBorder="1"/>
    <xf numFmtId="165" fontId="6" fillId="9" borderId="28" xfId="5" applyNumberFormat="1" applyFont="1" applyFill="1" applyBorder="1"/>
    <xf numFmtId="165" fontId="6" fillId="0" borderId="82" xfId="0" applyNumberFormat="1" applyFont="1" applyBorder="1"/>
    <xf numFmtId="165" fontId="6" fillId="0" borderId="87" xfId="5" applyNumberFormat="1" applyFont="1" applyBorder="1"/>
    <xf numFmtId="6" fontId="6" fillId="0" borderId="29" xfId="7" applyNumberFormat="1" applyFont="1" applyBorder="1"/>
    <xf numFmtId="6" fontId="6" fillId="0" borderId="11" xfId="7" applyNumberFormat="1" applyFont="1" applyBorder="1"/>
    <xf numFmtId="167" fontId="0" fillId="0" borderId="0" xfId="0" applyNumberFormat="1"/>
    <xf numFmtId="0" fontId="7" fillId="15" borderId="10" xfId="5" applyFont="1" applyFill="1" applyBorder="1" applyAlignment="1">
      <alignment horizontal="center" vertical="center" wrapText="1"/>
    </xf>
    <xf numFmtId="0" fontId="7" fillId="14" borderId="10" xfId="5" applyFont="1" applyFill="1" applyBorder="1" applyAlignment="1">
      <alignment horizontal="center" vertical="center" wrapText="1"/>
    </xf>
    <xf numFmtId="165" fontId="6" fillId="14" borderId="11" xfId="0" applyNumberFormat="1" applyFont="1" applyFill="1" applyBorder="1"/>
    <xf numFmtId="165" fontId="6" fillId="0" borderId="30" xfId="0" applyNumberFormat="1" applyFont="1" applyBorder="1"/>
    <xf numFmtId="0" fontId="2" fillId="15" borderId="22" xfId="5" applyFont="1" applyFill="1" applyBorder="1" applyAlignment="1">
      <alignment horizontal="center" vertical="center" wrapText="1"/>
    </xf>
    <xf numFmtId="165" fontId="18" fillId="0" borderId="62" xfId="0" applyNumberFormat="1" applyFont="1" applyBorder="1" applyAlignment="1">
      <alignment horizontal="right"/>
    </xf>
    <xf numFmtId="165" fontId="18" fillId="0" borderId="42" xfId="0" applyNumberFormat="1" applyFont="1" applyBorder="1" applyAlignment="1">
      <alignment horizontal="right"/>
    </xf>
    <xf numFmtId="165" fontId="18" fillId="0" borderId="12" xfId="0" applyNumberFormat="1" applyFont="1" applyBorder="1" applyAlignment="1">
      <alignment horizontal="right"/>
    </xf>
    <xf numFmtId="165" fontId="30" fillId="0" borderId="76" xfId="0" applyNumberFormat="1" applyFont="1" applyBorder="1" applyAlignment="1">
      <alignment horizontal="center" vertical="center"/>
    </xf>
    <xf numFmtId="165" fontId="30" fillId="0" borderId="113" xfId="0" applyNumberFormat="1" applyFont="1" applyBorder="1" applyAlignment="1">
      <alignment horizontal="right"/>
    </xf>
    <xf numFmtId="165" fontId="30" fillId="0" borderId="62" xfId="0" applyNumberFormat="1" applyFont="1" applyBorder="1" applyAlignment="1">
      <alignment horizontal="center" vertical="center"/>
    </xf>
    <xf numFmtId="165" fontId="30" fillId="0" borderId="105" xfId="0" applyNumberFormat="1" applyFont="1" applyBorder="1" applyAlignment="1">
      <alignment horizontal="right"/>
    </xf>
    <xf numFmtId="165" fontId="30" fillId="0" borderId="36" xfId="0" applyNumberFormat="1" applyFont="1" applyBorder="1" applyAlignment="1">
      <alignment horizontal="center" vertical="center"/>
    </xf>
    <xf numFmtId="165" fontId="28" fillId="0" borderId="12" xfId="0" applyNumberFormat="1" applyFont="1" applyBorder="1" applyAlignment="1">
      <alignment horizontal="right"/>
    </xf>
    <xf numFmtId="165" fontId="6" fillId="0" borderId="21" xfId="0" applyNumberFormat="1" applyFont="1" applyBorder="1" applyAlignment="1">
      <alignment horizontal="right"/>
    </xf>
    <xf numFmtId="165" fontId="39" fillId="0" borderId="66" xfId="0" applyNumberFormat="1" applyFont="1" applyBorder="1" applyAlignment="1">
      <alignment horizontal="right"/>
    </xf>
    <xf numFmtId="165" fontId="28" fillId="16" borderId="42" xfId="0" applyNumberFormat="1" applyFont="1" applyFill="1" applyBorder="1"/>
    <xf numFmtId="165" fontId="28" fillId="16" borderId="21" xfId="0" applyNumberFormat="1" applyFont="1" applyFill="1" applyBorder="1"/>
    <xf numFmtId="165" fontId="28" fillId="16" borderId="62" xfId="0" applyNumberFormat="1" applyFont="1" applyFill="1" applyBorder="1" applyAlignment="1">
      <alignment horizontal="center" vertical="center"/>
    </xf>
    <xf numFmtId="165" fontId="28" fillId="16" borderId="114" xfId="0" applyNumberFormat="1" applyFont="1" applyFill="1" applyBorder="1" applyAlignment="1">
      <alignment horizontal="center" vertical="center"/>
    </xf>
    <xf numFmtId="165" fontId="28" fillId="16" borderId="105" xfId="0" applyNumberFormat="1" applyFont="1" applyFill="1" applyBorder="1"/>
    <xf numFmtId="165" fontId="39" fillId="0" borderId="76" xfId="0" applyNumberFormat="1" applyFont="1" applyBorder="1" applyAlignment="1">
      <alignment horizontal="center" vertical="center"/>
    </xf>
    <xf numFmtId="165" fontId="36" fillId="0" borderId="21" xfId="0" applyNumberFormat="1" applyFont="1" applyBorder="1" applyAlignment="1">
      <alignment horizontal="right"/>
    </xf>
    <xf numFmtId="165" fontId="19" fillId="4" borderId="29" xfId="0" applyNumberFormat="1" applyFont="1" applyFill="1" applyBorder="1"/>
    <xf numFmtId="165" fontId="19" fillId="17" borderId="29" xfId="0" applyNumberFormat="1" applyFont="1" applyFill="1" applyBorder="1"/>
    <xf numFmtId="165" fontId="19" fillId="17" borderId="32" xfId="0" applyNumberFormat="1" applyFont="1" applyFill="1" applyBorder="1"/>
    <xf numFmtId="165" fontId="19" fillId="11" borderId="32" xfId="0" applyNumberFormat="1" applyFont="1" applyFill="1" applyBorder="1"/>
    <xf numFmtId="165" fontId="19" fillId="11" borderId="29" xfId="0" applyNumberFormat="1" applyFont="1" applyFill="1" applyBorder="1"/>
    <xf numFmtId="165" fontId="28" fillId="11" borderId="29" xfId="0" applyNumberFormat="1" applyFont="1" applyFill="1" applyBorder="1"/>
    <xf numFmtId="165" fontId="28" fillId="17" borderId="29" xfId="0" applyNumberFormat="1" applyFont="1" applyFill="1" applyBorder="1"/>
    <xf numFmtId="165" fontId="21" fillId="17" borderId="29" xfId="0" applyNumberFormat="1" applyFont="1" applyFill="1" applyBorder="1"/>
    <xf numFmtId="165" fontId="6" fillId="0" borderId="29" xfId="0" applyNumberFormat="1" applyFont="1" applyBorder="1"/>
    <xf numFmtId="165" fontId="6" fillId="0" borderId="3" xfId="5" applyNumberFormat="1" applyFont="1" applyFill="1" applyBorder="1"/>
    <xf numFmtId="165" fontId="6" fillId="0" borderId="29" xfId="1" applyNumberFormat="1" applyFont="1" applyBorder="1" applyAlignment="1">
      <alignment horizontal="right"/>
    </xf>
    <xf numFmtId="0" fontId="19" fillId="0" borderId="29" xfId="0" applyFont="1" applyBorder="1"/>
    <xf numFmtId="0" fontId="40" fillId="0" borderId="29" xfId="0" applyFont="1" applyBorder="1"/>
    <xf numFmtId="0" fontId="19" fillId="0" borderId="29" xfId="0" applyFont="1" applyBorder="1" applyAlignment="1">
      <alignment horizontal="right"/>
    </xf>
    <xf numFmtId="165" fontId="19" fillId="0" borderId="29" xfId="0" applyNumberFormat="1" applyFont="1" applyBorder="1"/>
    <xf numFmtId="165" fontId="6" fillId="0" borderId="41" xfId="5" applyNumberFormat="1" applyFont="1" applyFill="1" applyBorder="1" applyAlignment="1">
      <alignment vertical="center" wrapText="1"/>
    </xf>
    <xf numFmtId="165" fontId="6" fillId="0" borderId="3" xfId="5" applyNumberFormat="1" applyFont="1" applyFill="1" applyBorder="1"/>
    <xf numFmtId="0" fontId="40" fillId="0" borderId="29" xfId="0" applyFont="1" applyBorder="1"/>
    <xf numFmtId="3" fontId="7" fillId="15" borderId="2" xfId="5" applyNumberFormat="1" applyFont="1" applyFill="1" applyBorder="1" applyAlignment="1">
      <alignment horizontal="center" wrapText="1"/>
    </xf>
    <xf numFmtId="165" fontId="6" fillId="0" borderId="3" xfId="5" applyNumberFormat="1" applyFont="1" applyFill="1" applyBorder="1" applyAlignment="1">
      <alignment vertical="center" wrapText="1"/>
    </xf>
    <xf numFmtId="165" fontId="6" fillId="6" borderId="3" xfId="5" applyNumberFormat="1" applyFont="1" applyFill="1" applyBorder="1" applyAlignment="1">
      <alignment horizontal="right" vertical="center" wrapText="1"/>
    </xf>
    <xf numFmtId="165" fontId="6" fillId="6" borderId="8" xfId="5" applyNumberFormat="1" applyFont="1" applyFill="1" applyBorder="1" applyAlignment="1">
      <alignment horizontal="right" vertical="center" wrapText="1"/>
    </xf>
    <xf numFmtId="165" fontId="6" fillId="6" borderId="11" xfId="5" applyNumberFormat="1" applyFont="1" applyFill="1" applyBorder="1" applyAlignment="1">
      <alignment horizontal="right"/>
    </xf>
    <xf numFmtId="165" fontId="6" fillId="6" borderId="12" xfId="5" applyNumberFormat="1" applyFont="1" applyFill="1" applyBorder="1" applyAlignment="1">
      <alignment horizontal="right"/>
    </xf>
    <xf numFmtId="165" fontId="6" fillId="6" borderId="29" xfId="5" applyNumberFormat="1" applyFont="1" applyFill="1" applyBorder="1" applyAlignment="1">
      <alignment horizontal="right"/>
    </xf>
    <xf numFmtId="165" fontId="6" fillId="0" borderId="44" xfId="0" applyNumberFormat="1" applyFont="1" applyFill="1" applyBorder="1" applyAlignment="1">
      <alignment horizontal="right"/>
    </xf>
    <xf numFmtId="165" fontId="6" fillId="0" borderId="119" xfId="0" applyNumberFormat="1" applyFont="1" applyFill="1" applyBorder="1" applyAlignment="1">
      <alignment horizontal="right"/>
    </xf>
    <xf numFmtId="165" fontId="6" fillId="0" borderId="43" xfId="0" applyNumberFormat="1" applyFont="1" applyFill="1" applyBorder="1" applyAlignment="1">
      <alignment horizontal="right"/>
    </xf>
    <xf numFmtId="165" fontId="6" fillId="6" borderId="3" xfId="5" applyNumberFormat="1" applyFont="1" applyFill="1" applyBorder="1" applyAlignment="1">
      <alignment horizontal="right"/>
    </xf>
    <xf numFmtId="165" fontId="6" fillId="6" borderId="8" xfId="5" applyNumberFormat="1" applyFont="1" applyFill="1" applyBorder="1" applyAlignment="1">
      <alignment horizontal="right"/>
    </xf>
    <xf numFmtId="165" fontId="6" fillId="0" borderId="12" xfId="9" applyNumberFormat="1" applyFont="1" applyBorder="1" applyAlignment="1">
      <alignment horizontal="right"/>
    </xf>
    <xf numFmtId="165" fontId="6" fillId="0" borderId="11" xfId="8" applyNumberFormat="1" applyFont="1" applyBorder="1" applyAlignment="1">
      <alignment horizontal="right"/>
    </xf>
    <xf numFmtId="165" fontId="6" fillId="0" borderId="29" xfId="8" applyNumberFormat="1" applyFont="1" applyBorder="1" applyAlignment="1">
      <alignment horizontal="right"/>
    </xf>
    <xf numFmtId="165" fontId="6" fillId="6" borderId="1" xfId="5" applyNumberFormat="1" applyFont="1" applyFill="1" applyBorder="1" applyAlignment="1">
      <alignment horizontal="right"/>
    </xf>
    <xf numFmtId="165" fontId="6" fillId="6" borderId="6" xfId="5" applyNumberFormat="1" applyFont="1" applyFill="1" applyBorder="1" applyAlignment="1">
      <alignment horizontal="right"/>
    </xf>
    <xf numFmtId="165" fontId="6" fillId="0" borderId="11" xfId="0" applyNumberFormat="1" applyFont="1" applyFill="1" applyBorder="1"/>
    <xf numFmtId="165" fontId="6" fillId="6" borderId="45" xfId="5" applyNumberFormat="1" applyFont="1" applyFill="1" applyBorder="1" applyAlignment="1">
      <alignment horizontal="right"/>
    </xf>
    <xf numFmtId="167" fontId="6" fillId="0" borderId="11" xfId="8" applyNumberFormat="1" applyFont="1" applyBorder="1" applyAlignment="1">
      <alignment horizontal="right"/>
    </xf>
    <xf numFmtId="167" fontId="6" fillId="0" borderId="29" xfId="8" applyNumberFormat="1" applyFont="1" applyBorder="1" applyAlignment="1">
      <alignment horizontal="right"/>
    </xf>
    <xf numFmtId="165" fontId="6" fillId="0" borderId="11" xfId="9" applyNumberFormat="1" applyFont="1" applyBorder="1" applyAlignment="1">
      <alignment horizontal="right"/>
    </xf>
    <xf numFmtId="0" fontId="0" fillId="0" borderId="0" xfId="0" applyAlignment="1">
      <alignment vertical="top" wrapText="1"/>
    </xf>
    <xf numFmtId="165" fontId="19" fillId="0" borderId="119" xfId="0" applyNumberFormat="1" applyFont="1" applyBorder="1"/>
    <xf numFmtId="0" fontId="6" fillId="0" borderId="0" xfId="0" applyFont="1" applyBorder="1" applyAlignment="1">
      <alignment horizontal="left" wrapText="1"/>
    </xf>
    <xf numFmtId="0" fontId="19" fillId="0" borderId="0" xfId="0" applyFont="1" applyBorder="1" applyAlignment="1">
      <alignment horizontal="left" wrapText="1"/>
    </xf>
    <xf numFmtId="0" fontId="18" fillId="0" borderId="0" xfId="0" applyFont="1" applyBorder="1" applyAlignment="1">
      <alignment horizontal="left" wrapText="1"/>
    </xf>
    <xf numFmtId="0" fontId="33" fillId="0" borderId="54" xfId="0" applyFont="1" applyBorder="1" applyAlignment="1">
      <alignment horizontal="center" wrapText="1"/>
    </xf>
    <xf numFmtId="0" fontId="33" fillId="0" borderId="55" xfId="0" applyFont="1" applyBorder="1" applyAlignment="1">
      <alignment horizontal="center" wrapText="1"/>
    </xf>
    <xf numFmtId="0" fontId="34" fillId="0" borderId="55" xfId="0" applyFont="1" applyBorder="1" applyAlignment="1">
      <alignment wrapText="1"/>
    </xf>
    <xf numFmtId="0" fontId="34" fillId="0" borderId="56" xfId="0" applyFont="1" applyBorder="1" applyAlignment="1">
      <alignment wrapText="1"/>
    </xf>
    <xf numFmtId="0" fontId="24" fillId="0" borderId="54" xfId="0" applyFont="1" applyBorder="1" applyAlignment="1">
      <alignment horizontal="center" wrapText="1"/>
    </xf>
    <xf numFmtId="0" fontId="24" fillId="0" borderId="55" xfId="0" applyFont="1" applyBorder="1" applyAlignment="1">
      <alignment horizontal="center" wrapText="1"/>
    </xf>
    <xf numFmtId="0" fontId="24" fillId="0" borderId="55" xfId="0" applyFont="1" applyBorder="1" applyAlignment="1">
      <alignment wrapText="1"/>
    </xf>
    <xf numFmtId="0" fontId="0" fillId="0" borderId="55" xfId="0" applyFont="1" applyBorder="1" applyAlignment="1">
      <alignment wrapText="1"/>
    </xf>
    <xf numFmtId="0" fontId="0" fillId="0" borderId="56" xfId="0" applyFont="1" applyBorder="1" applyAlignment="1">
      <alignment wrapText="1"/>
    </xf>
    <xf numFmtId="0" fontId="25" fillId="15" borderId="90" xfId="0" applyFont="1" applyFill="1" applyBorder="1" applyAlignment="1">
      <alignment horizontal="center" wrapText="1"/>
    </xf>
    <xf numFmtId="0" fontId="25" fillId="15" borderId="58" xfId="0" applyFont="1" applyFill="1" applyBorder="1" applyAlignment="1">
      <alignment horizontal="center" wrapText="1"/>
    </xf>
    <xf numFmtId="0" fontId="41" fillId="15" borderId="90" xfId="0" applyFont="1" applyFill="1" applyBorder="1" applyAlignment="1">
      <alignment horizontal="center" wrapText="1"/>
    </xf>
    <xf numFmtId="0" fontId="41" fillId="15" borderId="91" xfId="0" applyFont="1" applyFill="1" applyBorder="1" applyAlignment="1">
      <alignment horizontal="center" wrapText="1"/>
    </xf>
    <xf numFmtId="0" fontId="43" fillId="0" borderId="29" xfId="0" applyFont="1" applyBorder="1" applyAlignment="1">
      <alignment horizontal="center" wrapText="1"/>
    </xf>
    <xf numFmtId="0" fontId="23" fillId="0" borderId="29" xfId="0" applyFont="1" applyBorder="1" applyAlignment="1">
      <alignment horizontal="center" wrapText="1"/>
    </xf>
    <xf numFmtId="0" fontId="0" fillId="0" borderId="29" xfId="0" applyBorder="1" applyAlignment="1">
      <alignment wrapText="1"/>
    </xf>
    <xf numFmtId="0" fontId="43" fillId="0" borderId="30" xfId="0" applyFont="1" applyBorder="1" applyAlignment="1">
      <alignment horizontal="center" wrapText="1"/>
    </xf>
    <xf numFmtId="0" fontId="43" fillId="0" borderId="11" xfId="0" applyFont="1" applyBorder="1" applyAlignment="1">
      <alignment horizontal="center" wrapText="1"/>
    </xf>
    <xf numFmtId="0" fontId="19" fillId="0" borderId="29" xfId="0" applyFont="1" applyFill="1" applyBorder="1" applyAlignment="1">
      <alignment horizontal="left" vertical="top" wrapText="1"/>
    </xf>
    <xf numFmtId="0" fontId="33" fillId="0" borderId="29" xfId="0" applyFont="1" applyBorder="1" applyAlignment="1">
      <alignment horizontal="center" wrapText="1"/>
    </xf>
    <xf numFmtId="0" fontId="34" fillId="0" borderId="29" xfId="0" applyFont="1" applyBorder="1" applyAlignment="1">
      <alignment horizontal="center" wrapText="1"/>
    </xf>
    <xf numFmtId="0" fontId="7" fillId="2" borderId="32" xfId="5" applyFont="1" applyFill="1" applyBorder="1" applyAlignment="1">
      <alignment horizontal="center" vertical="center" wrapText="1"/>
    </xf>
    <xf numFmtId="0" fontId="7" fillId="2" borderId="42" xfId="5" applyFont="1" applyFill="1" applyBorder="1" applyAlignment="1">
      <alignment horizontal="center" vertical="center" wrapText="1"/>
    </xf>
    <xf numFmtId="0" fontId="7" fillId="2" borderId="106" xfId="5" applyFont="1" applyFill="1" applyBorder="1" applyAlignment="1">
      <alignment horizontal="center" vertical="center" wrapText="1"/>
    </xf>
    <xf numFmtId="0" fontId="0" fillId="0" borderId="108" xfId="0" applyBorder="1" applyAlignment="1">
      <alignment horizontal="center" vertical="center" wrapText="1"/>
    </xf>
    <xf numFmtId="0" fontId="56" fillId="0" borderId="30" xfId="0" applyFont="1" applyFill="1" applyBorder="1" applyAlignment="1">
      <alignment vertical="top" wrapText="1"/>
    </xf>
    <xf numFmtId="0" fontId="57" fillId="0" borderId="32" xfId="0" applyFont="1" applyFill="1" applyBorder="1" applyAlignment="1">
      <alignment vertical="top"/>
    </xf>
    <xf numFmtId="0" fontId="57" fillId="0" borderId="11" xfId="0" applyFont="1" applyFill="1" applyBorder="1" applyAlignment="1">
      <alignment vertical="top"/>
    </xf>
    <xf numFmtId="0" fontId="7" fillId="2" borderId="14" xfId="5" applyFont="1" applyFill="1" applyBorder="1" applyAlignment="1">
      <alignment horizontal="center" vertical="center" wrapText="1"/>
    </xf>
    <xf numFmtId="0" fontId="0" fillId="0" borderId="83" xfId="0" applyBorder="1" applyAlignment="1">
      <alignment horizontal="center" vertical="center" wrapText="1"/>
    </xf>
    <xf numFmtId="0" fontId="6" fillId="0" borderId="29" xfId="0" applyFont="1" applyBorder="1" applyAlignment="1">
      <alignment horizontal="center" wrapText="1"/>
    </xf>
    <xf numFmtId="0" fontId="13" fillId="0" borderId="30" xfId="0" applyFont="1" applyBorder="1" applyAlignment="1">
      <alignment horizontal="center" wrapText="1"/>
    </xf>
    <xf numFmtId="0" fontId="0" fillId="0" borderId="32" xfId="0" applyBorder="1" applyAlignment="1">
      <alignment horizontal="center" wrapText="1"/>
    </xf>
    <xf numFmtId="0" fontId="0" fillId="0" borderId="11" xfId="0" applyBorder="1" applyAlignment="1">
      <alignment horizontal="center" wrapText="1"/>
    </xf>
    <xf numFmtId="0" fontId="7" fillId="2" borderId="2" xfId="0" applyFont="1" applyFill="1" applyBorder="1" applyAlignment="1">
      <alignment horizontal="center" vertical="center" wrapText="1"/>
    </xf>
    <xf numFmtId="0" fontId="6" fillId="0" borderId="30" xfId="0" applyFont="1" applyBorder="1" applyAlignment="1">
      <alignment horizontal="center" wrapText="1"/>
    </xf>
    <xf numFmtId="0" fontId="7" fillId="2" borderId="18" xfId="0" applyFont="1" applyFill="1"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7" fillId="2" borderId="37" xfId="0" applyFont="1" applyFill="1" applyBorder="1" applyAlignment="1">
      <alignment horizontal="center" vertical="center" wrapText="1"/>
    </xf>
    <xf numFmtId="0" fontId="0" fillId="0" borderId="16" xfId="0" applyBorder="1" applyAlignment="1">
      <alignment horizontal="center" vertical="center" wrapText="1"/>
    </xf>
    <xf numFmtId="0" fontId="6" fillId="0" borderId="32" xfId="0" applyFont="1" applyBorder="1" applyAlignment="1">
      <alignment horizontal="center" wrapText="1"/>
    </xf>
    <xf numFmtId="0" fontId="6" fillId="0" borderId="11" xfId="0" applyFont="1" applyBorder="1" applyAlignment="1">
      <alignment horizontal="center" wrapText="1"/>
    </xf>
    <xf numFmtId="0" fontId="13" fillId="0" borderId="29" xfId="0" applyFont="1" applyBorder="1" applyAlignment="1">
      <alignment horizontal="center" wrapText="1"/>
    </xf>
    <xf numFmtId="0" fontId="0" fillId="0" borderId="29" xfId="0" applyBorder="1" applyAlignment="1">
      <alignment horizontal="center" wrapText="1"/>
    </xf>
    <xf numFmtId="0" fontId="6" fillId="0" borderId="4" xfId="0" applyFont="1" applyBorder="1" applyAlignment="1">
      <alignment horizontal="center" wrapText="1"/>
    </xf>
    <xf numFmtId="0" fontId="0" fillId="0" borderId="4" xfId="0" applyBorder="1" applyAlignment="1">
      <alignment horizontal="center" wrapText="1"/>
    </xf>
    <xf numFmtId="0" fontId="8" fillId="2" borderId="1" xfId="0" applyFont="1" applyFill="1" applyBorder="1" applyAlignment="1">
      <alignment horizontal="center" vertical="center"/>
    </xf>
    <xf numFmtId="0" fontId="8" fillId="2" borderId="2" xfId="0" applyFont="1" applyFill="1" applyBorder="1" applyAlignment="1">
      <alignment horizontal="center" vertical="center"/>
    </xf>
    <xf numFmtId="0" fontId="13" fillId="0" borderId="17" xfId="0" applyFont="1" applyBorder="1" applyAlignment="1">
      <alignment horizontal="center" wrapText="1"/>
    </xf>
    <xf numFmtId="0" fontId="0" fillId="0" borderId="19" xfId="0" applyBorder="1" applyAlignment="1">
      <alignment horizontal="center" wrapText="1"/>
    </xf>
    <xf numFmtId="0" fontId="8" fillId="2" borderId="29" xfId="0" applyFont="1" applyFill="1" applyBorder="1" applyAlignment="1">
      <alignment horizontal="center" vertical="center"/>
    </xf>
    <xf numFmtId="0" fontId="14" fillId="0" borderId="4" xfId="0" applyFont="1" applyBorder="1" applyAlignment="1">
      <alignment horizontal="center" wrapText="1"/>
    </xf>
    <xf numFmtId="0" fontId="8" fillId="2" borderId="2"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7" fillId="2" borderId="16"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6" fillId="0" borderId="17" xfId="0" applyFont="1" applyBorder="1" applyAlignment="1">
      <alignment horizontal="center" wrapText="1"/>
    </xf>
    <xf numFmtId="0" fontId="6" fillId="0" borderId="19" xfId="0" applyFont="1" applyBorder="1" applyAlignment="1">
      <alignment horizontal="center" wrapText="1"/>
    </xf>
    <xf numFmtId="0" fontId="16" fillId="2" borderId="23"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5" fillId="2" borderId="22" xfId="0" applyFont="1" applyFill="1" applyBorder="1" applyAlignment="1">
      <alignment horizontal="center" vertical="center" wrapText="1"/>
    </xf>
    <xf numFmtId="0" fontId="15" fillId="2" borderId="25" xfId="0" applyFont="1" applyFill="1" applyBorder="1" applyAlignment="1">
      <alignment horizontal="center" vertical="center" wrapText="1"/>
    </xf>
    <xf numFmtId="0" fontId="7" fillId="2" borderId="23" xfId="0" applyFont="1" applyFill="1" applyBorder="1" applyAlignment="1">
      <alignment horizontal="center" vertical="center" wrapText="1"/>
    </xf>
    <xf numFmtId="0" fontId="24" fillId="0" borderId="56" xfId="0" applyFont="1" applyBorder="1" applyAlignment="1">
      <alignment horizontal="center" wrapText="1"/>
    </xf>
    <xf numFmtId="0" fontId="6" fillId="0" borderId="32" xfId="0" applyFont="1" applyBorder="1" applyAlignment="1">
      <alignment wrapText="1"/>
    </xf>
    <xf numFmtId="0" fontId="0" fillId="0" borderId="32" xfId="0" applyFont="1" applyBorder="1" applyAlignment="1">
      <alignment wrapText="1"/>
    </xf>
    <xf numFmtId="0" fontId="0" fillId="0" borderId="32" xfId="0" applyBorder="1" applyAlignment="1">
      <alignment wrapText="1"/>
    </xf>
    <xf numFmtId="0" fontId="0" fillId="0" borderId="11" xfId="0" applyBorder="1" applyAlignment="1">
      <alignment wrapText="1"/>
    </xf>
    <xf numFmtId="0" fontId="7" fillId="2" borderId="20" xfId="5" applyFont="1" applyFill="1" applyBorder="1" applyAlignment="1">
      <alignment horizontal="center" vertical="center" wrapText="1"/>
    </xf>
    <xf numFmtId="0" fontId="7" fillId="2" borderId="16" xfId="5" applyFont="1" applyFill="1" applyBorder="1" applyAlignment="1">
      <alignment horizontal="center" vertical="center" wrapText="1"/>
    </xf>
    <xf numFmtId="0" fontId="7" fillId="2" borderId="40" xfId="5" applyFont="1" applyFill="1" applyBorder="1" applyAlignment="1">
      <alignment horizontal="center" vertical="center" wrapText="1"/>
    </xf>
    <xf numFmtId="0" fontId="7" fillId="2" borderId="24" xfId="5" applyFont="1" applyFill="1" applyBorder="1" applyAlignment="1">
      <alignment horizontal="center" vertical="center" wrapText="1"/>
    </xf>
    <xf numFmtId="0" fontId="7" fillId="2" borderId="37" xfId="5" applyFont="1" applyFill="1" applyBorder="1" applyAlignment="1">
      <alignment horizontal="center" vertical="center" wrapText="1"/>
    </xf>
    <xf numFmtId="0" fontId="0" fillId="2" borderId="20" xfId="0" applyFill="1" applyBorder="1" applyAlignment="1">
      <alignment horizontal="center" vertical="center" wrapText="1"/>
    </xf>
    <xf numFmtId="0" fontId="0" fillId="2" borderId="21" xfId="0" applyFill="1" applyBorder="1" applyAlignment="1">
      <alignment horizontal="center" vertical="center" wrapText="1"/>
    </xf>
    <xf numFmtId="0" fontId="7" fillId="2" borderId="64" xfId="0" applyFont="1" applyFill="1" applyBorder="1" applyAlignment="1">
      <alignment horizontal="center" vertical="center" wrapText="1"/>
    </xf>
    <xf numFmtId="0" fontId="2" fillId="2" borderId="44" xfId="0" applyFont="1" applyFill="1" applyBorder="1" applyAlignment="1">
      <alignment horizontal="center" vertical="center" wrapText="1"/>
    </xf>
    <xf numFmtId="0" fontId="0" fillId="0" borderId="29" xfId="0" applyBorder="1" applyAlignment="1">
      <alignment horizontal="left" vertical="top" wrapText="1"/>
    </xf>
    <xf numFmtId="0" fontId="7" fillId="2" borderId="5" xfId="0" applyFont="1" applyFill="1" applyBorder="1" applyAlignment="1">
      <alignment horizontal="center" vertical="center" wrapText="1"/>
    </xf>
    <xf numFmtId="0" fontId="7" fillId="2" borderId="30" xfId="0" applyFont="1" applyFill="1" applyBorder="1" applyAlignment="1">
      <alignment horizontal="center" vertical="center" wrapText="1"/>
    </xf>
    <xf numFmtId="0" fontId="0" fillId="0" borderId="32" xfId="0" applyBorder="1" applyAlignment="1">
      <alignment horizontal="center" vertical="center" wrapText="1"/>
    </xf>
    <xf numFmtId="0" fontId="0" fillId="0" borderId="42" xfId="0" applyBorder="1" applyAlignment="1">
      <alignment horizontal="center" vertical="center" wrapText="1"/>
    </xf>
    <xf numFmtId="0" fontId="7" fillId="2" borderId="32"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30" xfId="5" applyFont="1" applyFill="1" applyBorder="1" applyAlignment="1">
      <alignment horizontal="center" vertical="center" wrapText="1"/>
    </xf>
    <xf numFmtId="0" fontId="0" fillId="2" borderId="32" xfId="0" applyFill="1" applyBorder="1" applyAlignment="1">
      <alignment horizontal="center" vertical="center" wrapText="1"/>
    </xf>
    <xf numFmtId="0" fontId="0" fillId="2" borderId="11" xfId="0" applyFill="1" applyBorder="1" applyAlignment="1">
      <alignment horizontal="center" vertical="center" wrapText="1"/>
    </xf>
    <xf numFmtId="0" fontId="7" fillId="2" borderId="2" xfId="0" applyFont="1" applyFill="1" applyBorder="1" applyAlignment="1">
      <alignment horizontal="center" vertical="center"/>
    </xf>
    <xf numFmtId="0" fontId="7" fillId="2" borderId="84" xfId="0" applyFont="1" applyFill="1" applyBorder="1" applyAlignment="1">
      <alignment horizontal="center" vertical="center"/>
    </xf>
    <xf numFmtId="0" fontId="7" fillId="2" borderId="85" xfId="0" applyFont="1" applyFill="1" applyBorder="1" applyAlignment="1">
      <alignment horizontal="center" vertical="center"/>
    </xf>
    <xf numFmtId="0" fontId="7" fillId="2" borderId="86" xfId="0" applyFont="1" applyFill="1" applyBorder="1" applyAlignment="1">
      <alignment horizontal="center" vertical="center"/>
    </xf>
    <xf numFmtId="0" fontId="7" fillId="2" borderId="34" xfId="5" applyFont="1" applyFill="1" applyBorder="1" applyAlignment="1">
      <alignment horizontal="center" vertical="center" wrapText="1"/>
    </xf>
    <xf numFmtId="0" fontId="11" fillId="2" borderId="2" xfId="0" applyFont="1" applyFill="1" applyBorder="1" applyAlignment="1">
      <alignment horizontal="center" vertical="center"/>
    </xf>
    <xf numFmtId="0" fontId="8" fillId="2" borderId="30" xfId="0" applyFont="1" applyFill="1" applyBorder="1" applyAlignment="1">
      <alignment horizontal="center" vertical="center" wrapText="1"/>
    </xf>
    <xf numFmtId="0" fontId="7" fillId="3" borderId="20" xfId="5" applyFont="1" applyFill="1" applyBorder="1" applyAlignment="1">
      <alignment horizontal="center" vertical="center" wrapText="1"/>
    </xf>
    <xf numFmtId="0" fontId="7" fillId="3" borderId="21" xfId="5" applyFont="1" applyFill="1" applyBorder="1" applyAlignment="1">
      <alignment horizontal="center" vertical="center" wrapText="1"/>
    </xf>
    <xf numFmtId="0" fontId="61" fillId="0" borderId="120" xfId="0" applyFont="1" applyBorder="1" applyAlignment="1">
      <alignment horizontal="left" vertical="top" wrapText="1"/>
    </xf>
    <xf numFmtId="0" fontId="0" fillId="0" borderId="121" xfId="0" applyBorder="1" applyAlignment="1">
      <alignment horizontal="left" vertical="top" wrapText="1"/>
    </xf>
    <xf numFmtId="0" fontId="0" fillId="0" borderId="119" xfId="0" applyBorder="1" applyAlignment="1">
      <alignment horizontal="left" vertical="top" wrapText="1"/>
    </xf>
    <xf numFmtId="0" fontId="0" fillId="0" borderId="48" xfId="0" applyBorder="1" applyAlignment="1">
      <alignment horizontal="left" vertical="top" wrapText="1"/>
    </xf>
    <xf numFmtId="0" fontId="0" fillId="0" borderId="0" xfId="0" applyBorder="1" applyAlignment="1">
      <alignment horizontal="left" vertical="top" wrapText="1"/>
    </xf>
    <xf numFmtId="0" fontId="0" fillId="0" borderId="49" xfId="0" applyBorder="1" applyAlignment="1">
      <alignment horizontal="left" vertical="top" wrapText="1"/>
    </xf>
    <xf numFmtId="0" fontId="0" fillId="0" borderId="24" xfId="0" applyBorder="1" applyAlignment="1">
      <alignment horizontal="left" vertical="top" wrapText="1"/>
    </xf>
    <xf numFmtId="0" fontId="0" fillId="0" borderId="20" xfId="0" applyBorder="1" applyAlignment="1">
      <alignment horizontal="left" vertical="top" wrapText="1"/>
    </xf>
    <xf numFmtId="0" fontId="0" fillId="0" borderId="40" xfId="0" applyBorder="1" applyAlignment="1">
      <alignment horizontal="left" vertical="top" wrapText="1"/>
    </xf>
    <xf numFmtId="0" fontId="11" fillId="2" borderId="26" xfId="0" applyFont="1" applyFill="1" applyBorder="1" applyAlignment="1">
      <alignment horizontal="center" vertical="center"/>
    </xf>
    <xf numFmtId="0" fontId="0" fillId="0" borderId="29" xfId="0" applyBorder="1" applyAlignment="1">
      <alignment horizontal="left" vertical="top"/>
    </xf>
    <xf numFmtId="0" fontId="0" fillId="0" borderId="29" xfId="0" applyBorder="1" applyAlignment="1">
      <alignment horizontal="left" wrapText="1"/>
    </xf>
    <xf numFmtId="0" fontId="7" fillId="2" borderId="36" xfId="5" applyFont="1" applyFill="1" applyBorder="1" applyAlignment="1">
      <alignment horizontal="center" vertical="center" wrapText="1"/>
    </xf>
    <xf numFmtId="0" fontId="0" fillId="0" borderId="36" xfId="0" applyBorder="1" applyAlignment="1">
      <alignment horizontal="center" vertical="center" wrapText="1"/>
    </xf>
    <xf numFmtId="0" fontId="0" fillId="0" borderId="38" xfId="0" applyBorder="1" applyAlignment="1">
      <alignment horizontal="center" vertical="center" wrapText="1"/>
    </xf>
    <xf numFmtId="0" fontId="7" fillId="8" borderId="20" xfId="5" applyFont="1" applyFill="1" applyBorder="1" applyAlignment="1">
      <alignment horizontal="center" vertical="center" wrapText="1"/>
    </xf>
    <xf numFmtId="0" fontId="7" fillId="8" borderId="21" xfId="5" applyFont="1" applyFill="1" applyBorder="1" applyAlignment="1">
      <alignment horizontal="center" vertical="center" wrapText="1"/>
    </xf>
    <xf numFmtId="0" fontId="7" fillId="2" borderId="40" xfId="0" applyFont="1" applyFill="1" applyBorder="1" applyAlignment="1">
      <alignment horizontal="center" vertical="center" wrapText="1"/>
    </xf>
  </cellXfs>
  <cellStyles count="13">
    <cellStyle name="Comma" xfId="1" builtinId="3"/>
    <cellStyle name="Comma 2" xfId="2"/>
    <cellStyle name="Comma 3" xfId="11"/>
    <cellStyle name="Currency" xfId="8" builtinId="4"/>
    <cellStyle name="Currency 2" xfId="7"/>
    <cellStyle name="Hyperlink 2" xfId="3"/>
    <cellStyle name="Normal" xfId="0" builtinId="0"/>
    <cellStyle name="Normal 2" xfId="4"/>
    <cellStyle name="Normal 2 2" xfId="10"/>
    <cellStyle name="Normal 3" xfId="5"/>
    <cellStyle name="Normal 4" xfId="9"/>
    <cellStyle name="Normal 5" xfId="12"/>
    <cellStyle name="Percent 2" xfId="6"/>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808080"/>
      <color rgb="FF5F5F5F"/>
      <color rgb="FF77777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07" Type="http://schemas.openxmlformats.org/officeDocument/2006/relationships/externalLink" Target="externalLinks/externalLink3.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worksheet" Target="worksheets/sheet102.xml"/><Relationship Id="rId110"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externalLink" Target="externalLinks/externalLink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styles" Target="styles.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rahmanou/spending/FY03/HHS%20Charts/TABLE%20A%20-%20Combined%20Federal%20Funds%20Spent%20in%20FY%202003%20through%20the%20FOURTH%20Quar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rahmanou/spending/FY03/FY03%20Spending%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paulette.bowen/AppData/Local/Microsoft/Windows/Temporary%20Internet%20Files/Content.Outlook/KD9L5C0N/FY%202013%20Expenditures%20data%20checks%20col%20a%20and%20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FromFedlTANFgrantInFY"/>
      <sheetName val="SummaryOfExpenOnAssistInFY"/>
      <sheetName val="ExpendOnNonAssistInFY"/>
      <sheetName val="ExpendOnNonAssistDetailBreakFY"/>
      <sheetName val="BreakdownOfOtherExpendNonAssist"/>
    </sheetNames>
    <sheetDataSet>
      <sheetData sheetId="0">
        <row r="1">
          <cell r="K1">
            <v>4</v>
          </cell>
        </row>
        <row r="6">
          <cell r="K6">
            <v>2003</v>
          </cell>
        </row>
        <row r="7">
          <cell r="B7">
            <v>194007284</v>
          </cell>
          <cell r="C7">
            <v>20545839</v>
          </cell>
          <cell r="D7">
            <v>10491352</v>
          </cell>
          <cell r="E7">
            <v>162970093</v>
          </cell>
          <cell r="F7">
            <v>49120216</v>
          </cell>
          <cell r="G7">
            <v>82347108</v>
          </cell>
          <cell r="H7">
            <v>131467324</v>
          </cell>
          <cell r="I7">
            <v>3902526</v>
          </cell>
          <cell r="J7">
            <v>27600243</v>
          </cell>
        </row>
        <row r="8">
          <cell r="B8">
            <v>74389141</v>
          </cell>
          <cell r="C8">
            <v>15737700</v>
          </cell>
          <cell r="D8">
            <v>4100000</v>
          </cell>
          <cell r="E8">
            <v>54551441</v>
          </cell>
          <cell r="F8">
            <v>22403180</v>
          </cell>
          <cell r="G8">
            <v>21879601</v>
          </cell>
          <cell r="H8">
            <v>44282781</v>
          </cell>
          <cell r="I8">
            <v>0</v>
          </cell>
          <cell r="J8">
            <v>10268660</v>
          </cell>
        </row>
        <row r="9">
          <cell r="B9">
            <v>311872553</v>
          </cell>
          <cell r="C9">
            <v>0</v>
          </cell>
          <cell r="D9">
            <v>22733434</v>
          </cell>
          <cell r="E9">
            <v>289139119</v>
          </cell>
          <cell r="F9">
            <v>126069037</v>
          </cell>
          <cell r="G9">
            <v>134334221</v>
          </cell>
          <cell r="H9">
            <v>260403258</v>
          </cell>
          <cell r="I9">
            <v>19759080</v>
          </cell>
          <cell r="J9">
            <v>8976781</v>
          </cell>
        </row>
        <row r="10">
          <cell r="B10">
            <v>94843071</v>
          </cell>
          <cell r="C10">
            <v>6000000</v>
          </cell>
          <cell r="D10">
            <v>0</v>
          </cell>
          <cell r="E10">
            <v>88843071</v>
          </cell>
          <cell r="F10">
            <v>14116159</v>
          </cell>
          <cell r="G10">
            <v>17867598</v>
          </cell>
          <cell r="H10">
            <v>31983757</v>
          </cell>
          <cell r="I10">
            <v>0</v>
          </cell>
          <cell r="J10">
            <v>56859314</v>
          </cell>
        </row>
        <row r="11">
          <cell r="B11">
            <v>4551283529</v>
          </cell>
          <cell r="C11">
            <v>572514000</v>
          </cell>
          <cell r="D11">
            <v>81535520</v>
          </cell>
          <cell r="E11">
            <v>3897234009</v>
          </cell>
          <cell r="F11">
            <v>2151909993</v>
          </cell>
          <cell r="G11">
            <v>1518839106</v>
          </cell>
          <cell r="H11">
            <v>3670749099</v>
          </cell>
          <cell r="I11">
            <v>226484910</v>
          </cell>
          <cell r="J11">
            <v>0</v>
          </cell>
        </row>
        <row r="12">
          <cell r="B12">
            <v>228951330</v>
          </cell>
          <cell r="C12">
            <v>22241896</v>
          </cell>
          <cell r="D12">
            <v>14962638</v>
          </cell>
          <cell r="E12">
            <v>191746796</v>
          </cell>
          <cell r="F12">
            <v>42399741</v>
          </cell>
          <cell r="G12">
            <v>68106268</v>
          </cell>
          <cell r="H12">
            <v>110506009</v>
          </cell>
          <cell r="I12">
            <v>81240787</v>
          </cell>
          <cell r="J12">
            <v>0</v>
          </cell>
        </row>
        <row r="13">
          <cell r="B13">
            <v>281363508</v>
          </cell>
          <cell r="C13">
            <v>0</v>
          </cell>
          <cell r="D13">
            <v>26678810</v>
          </cell>
          <cell r="E13">
            <v>254684698</v>
          </cell>
          <cell r="F13">
            <v>48885011</v>
          </cell>
          <cell r="G13">
            <v>205799687</v>
          </cell>
          <cell r="H13">
            <v>254684698</v>
          </cell>
          <cell r="I13">
            <v>0</v>
          </cell>
          <cell r="J13">
            <v>0</v>
          </cell>
        </row>
        <row r="14">
          <cell r="B14">
            <v>35626951</v>
          </cell>
          <cell r="C14">
            <v>1265646</v>
          </cell>
          <cell r="D14">
            <v>1336345</v>
          </cell>
          <cell r="E14">
            <v>33024960</v>
          </cell>
          <cell r="F14">
            <v>24571749</v>
          </cell>
          <cell r="G14">
            <v>3211681</v>
          </cell>
          <cell r="H14">
            <v>27783430</v>
          </cell>
          <cell r="I14">
            <v>5018164</v>
          </cell>
          <cell r="J14">
            <v>223366</v>
          </cell>
        </row>
        <row r="15">
          <cell r="B15">
            <v>157940486</v>
          </cell>
          <cell r="C15">
            <v>18521964</v>
          </cell>
          <cell r="D15">
            <v>3935917</v>
          </cell>
          <cell r="E15">
            <v>135482605</v>
          </cell>
          <cell r="F15">
            <v>17255243</v>
          </cell>
          <cell r="G15">
            <v>73856534</v>
          </cell>
          <cell r="H15">
            <v>91111777</v>
          </cell>
          <cell r="I15">
            <v>1228084</v>
          </cell>
          <cell r="J15">
            <v>43142744</v>
          </cell>
        </row>
        <row r="16">
          <cell r="B16">
            <v>818048612</v>
          </cell>
          <cell r="C16">
            <v>122549160</v>
          </cell>
          <cell r="D16">
            <v>52274580</v>
          </cell>
          <cell r="E16">
            <v>643224872</v>
          </cell>
          <cell r="F16">
            <v>72776893</v>
          </cell>
          <cell r="G16">
            <v>410791375</v>
          </cell>
          <cell r="H16">
            <v>483568268</v>
          </cell>
          <cell r="I16">
            <v>0</v>
          </cell>
          <cell r="J16">
            <v>159656604</v>
          </cell>
        </row>
        <row r="17">
          <cell r="B17">
            <v>558760633</v>
          </cell>
          <cell r="C17">
            <v>32200000</v>
          </cell>
          <cell r="D17">
            <v>18865151</v>
          </cell>
          <cell r="E17">
            <v>507695482</v>
          </cell>
          <cell r="F17">
            <v>107208919</v>
          </cell>
          <cell r="G17">
            <v>218919710</v>
          </cell>
          <cell r="H17">
            <v>326128629</v>
          </cell>
          <cell r="I17">
            <v>20574443</v>
          </cell>
          <cell r="J17">
            <v>160992410</v>
          </cell>
        </row>
        <row r="18">
          <cell r="B18">
            <v>173470882</v>
          </cell>
          <cell r="C18">
            <v>11050000</v>
          </cell>
          <cell r="D18">
            <v>9890000</v>
          </cell>
          <cell r="E18">
            <v>152530882</v>
          </cell>
          <cell r="F18">
            <v>40916583</v>
          </cell>
          <cell r="G18">
            <v>16616800</v>
          </cell>
          <cell r="H18">
            <v>57533383</v>
          </cell>
          <cell r="I18">
            <v>4165847</v>
          </cell>
          <cell r="J18">
            <v>90831652</v>
          </cell>
        </row>
        <row r="19">
          <cell r="B19">
            <v>53372645</v>
          </cell>
          <cell r="C19">
            <v>8731981</v>
          </cell>
          <cell r="D19">
            <v>1441201</v>
          </cell>
          <cell r="E19">
            <v>43199463</v>
          </cell>
          <cell r="F19">
            <v>6636135</v>
          </cell>
          <cell r="G19">
            <v>23479757</v>
          </cell>
          <cell r="H19">
            <v>30115892</v>
          </cell>
          <cell r="I19">
            <v>12222410</v>
          </cell>
          <cell r="J19">
            <v>861159</v>
          </cell>
        </row>
        <row r="20">
          <cell r="B20">
            <v>585056960</v>
          </cell>
          <cell r="C20">
            <v>0</v>
          </cell>
          <cell r="D20">
            <v>20502485</v>
          </cell>
          <cell r="E20">
            <v>564554475</v>
          </cell>
          <cell r="F20">
            <v>62124682</v>
          </cell>
          <cell r="G20">
            <v>502429793</v>
          </cell>
          <cell r="H20">
            <v>564554475</v>
          </cell>
          <cell r="I20">
            <v>0</v>
          </cell>
          <cell r="J20">
            <v>0</v>
          </cell>
        </row>
        <row r="21">
          <cell r="B21">
            <v>247222289</v>
          </cell>
          <cell r="C21">
            <v>18352906</v>
          </cell>
          <cell r="D21">
            <v>2000000</v>
          </cell>
          <cell r="E21">
            <v>226869383</v>
          </cell>
          <cell r="F21">
            <v>108143930</v>
          </cell>
          <cell r="G21">
            <v>91652267</v>
          </cell>
          <cell r="H21">
            <v>199796197</v>
          </cell>
          <cell r="I21">
            <v>27073186</v>
          </cell>
          <cell r="J21">
            <v>0</v>
          </cell>
        </row>
        <row r="22">
          <cell r="B22">
            <v>164460754</v>
          </cell>
          <cell r="C22">
            <v>28199491</v>
          </cell>
          <cell r="D22">
            <v>11257997</v>
          </cell>
          <cell r="E22">
            <v>125003266</v>
          </cell>
          <cell r="F22">
            <v>38505453</v>
          </cell>
          <cell r="G22">
            <v>55629960</v>
          </cell>
          <cell r="H22">
            <v>94135413</v>
          </cell>
          <cell r="I22">
            <v>5444692</v>
          </cell>
          <cell r="J22">
            <v>25423161</v>
          </cell>
        </row>
        <row r="23">
          <cell r="B23">
            <v>120621502</v>
          </cell>
          <cell r="C23">
            <v>12741228</v>
          </cell>
          <cell r="D23">
            <v>4332070</v>
          </cell>
          <cell r="E23">
            <v>103548204</v>
          </cell>
          <cell r="F23">
            <v>50847441</v>
          </cell>
          <cell r="G23">
            <v>30852937</v>
          </cell>
          <cell r="H23">
            <v>81700378</v>
          </cell>
          <cell r="I23">
            <v>0</v>
          </cell>
          <cell r="J23">
            <v>21847826</v>
          </cell>
        </row>
        <row r="24">
          <cell r="B24">
            <v>218835932</v>
          </cell>
          <cell r="C24">
            <v>47135000</v>
          </cell>
          <cell r="D24">
            <v>0</v>
          </cell>
          <cell r="E24">
            <v>171700932</v>
          </cell>
          <cell r="F24">
            <v>53224624</v>
          </cell>
          <cell r="G24">
            <v>65917218</v>
          </cell>
          <cell r="H24">
            <v>119141842</v>
          </cell>
          <cell r="I24">
            <v>44068272</v>
          </cell>
          <cell r="J24">
            <v>8490818</v>
          </cell>
        </row>
        <row r="25">
          <cell r="B25">
            <v>355052664</v>
          </cell>
          <cell r="C25">
            <v>39030549</v>
          </cell>
          <cell r="D25">
            <v>16397197</v>
          </cell>
          <cell r="E25">
            <v>299624918</v>
          </cell>
          <cell r="F25">
            <v>60156557</v>
          </cell>
          <cell r="G25">
            <v>167455074</v>
          </cell>
          <cell r="H25">
            <v>227611631</v>
          </cell>
          <cell r="I25">
            <v>72013287</v>
          </cell>
          <cell r="J25">
            <v>0</v>
          </cell>
        </row>
        <row r="26">
          <cell r="B26">
            <v>118551019</v>
          </cell>
          <cell r="C26">
            <v>10699122</v>
          </cell>
          <cell r="D26">
            <v>7469450</v>
          </cell>
          <cell r="E26">
            <v>100382447</v>
          </cell>
          <cell r="F26">
            <v>44475153</v>
          </cell>
          <cell r="G26">
            <v>10493435</v>
          </cell>
          <cell r="H26">
            <v>54968588</v>
          </cell>
          <cell r="I26">
            <v>8553045</v>
          </cell>
          <cell r="J26">
            <v>36860814</v>
          </cell>
        </row>
        <row r="27">
          <cell r="B27">
            <v>289225248</v>
          </cell>
          <cell r="C27">
            <v>48884560</v>
          </cell>
          <cell r="D27">
            <v>22909803</v>
          </cell>
          <cell r="E27">
            <v>217430885</v>
          </cell>
          <cell r="F27">
            <v>69008738</v>
          </cell>
          <cell r="G27">
            <v>114124211</v>
          </cell>
          <cell r="H27">
            <v>183132949</v>
          </cell>
          <cell r="I27">
            <v>15453448</v>
          </cell>
          <cell r="J27">
            <v>18844488</v>
          </cell>
        </row>
        <row r="28">
          <cell r="B28">
            <v>471699894</v>
          </cell>
          <cell r="C28">
            <v>91874222</v>
          </cell>
          <cell r="D28">
            <v>42109023</v>
          </cell>
          <cell r="E28">
            <v>337716649</v>
          </cell>
          <cell r="F28">
            <v>153968175</v>
          </cell>
          <cell r="G28">
            <v>183748474</v>
          </cell>
          <cell r="H28">
            <v>337716649</v>
          </cell>
          <cell r="I28">
            <v>0</v>
          </cell>
          <cell r="J28">
            <v>0</v>
          </cell>
        </row>
        <row r="29">
          <cell r="B29">
            <v>868951350</v>
          </cell>
          <cell r="C29">
            <v>0</v>
          </cell>
          <cell r="D29">
            <v>20157975</v>
          </cell>
          <cell r="E29">
            <v>848793375</v>
          </cell>
          <cell r="F29">
            <v>232442380</v>
          </cell>
          <cell r="G29">
            <v>503293223</v>
          </cell>
          <cell r="H29">
            <v>735735603</v>
          </cell>
          <cell r="I29">
            <v>0</v>
          </cell>
          <cell r="J29">
            <v>113057772</v>
          </cell>
        </row>
        <row r="30">
          <cell r="B30">
            <v>388515180</v>
          </cell>
          <cell r="C30">
            <v>26603000</v>
          </cell>
          <cell r="D30">
            <v>3277034</v>
          </cell>
          <cell r="E30">
            <v>358635146</v>
          </cell>
          <cell r="F30">
            <v>134583595</v>
          </cell>
          <cell r="G30">
            <v>182605046</v>
          </cell>
          <cell r="H30">
            <v>317188641</v>
          </cell>
          <cell r="I30">
            <v>0</v>
          </cell>
          <cell r="J30">
            <v>41446505</v>
          </cell>
        </row>
        <row r="31">
          <cell r="B31">
            <v>121198175</v>
          </cell>
          <cell r="C31">
            <v>19323838</v>
          </cell>
          <cell r="D31">
            <v>59</v>
          </cell>
          <cell r="E31">
            <v>101874278</v>
          </cell>
          <cell r="F31">
            <v>61052039</v>
          </cell>
          <cell r="G31">
            <v>37235055</v>
          </cell>
          <cell r="H31">
            <v>98287094</v>
          </cell>
          <cell r="I31">
            <v>1204334</v>
          </cell>
          <cell r="J31">
            <v>2382850</v>
          </cell>
        </row>
        <row r="32">
          <cell r="B32">
            <v>238756915</v>
          </cell>
          <cell r="C32">
            <v>24882439</v>
          </cell>
          <cell r="D32">
            <v>21705174</v>
          </cell>
          <cell r="E32">
            <v>192169302</v>
          </cell>
          <cell r="F32">
            <v>68219966</v>
          </cell>
          <cell r="G32">
            <v>102244162</v>
          </cell>
          <cell r="H32">
            <v>170464128</v>
          </cell>
          <cell r="I32">
            <v>21705173</v>
          </cell>
          <cell r="J32">
            <v>1</v>
          </cell>
        </row>
        <row r="33">
          <cell r="B33">
            <v>62329098</v>
          </cell>
          <cell r="C33">
            <v>8612239</v>
          </cell>
          <cell r="D33">
            <v>3860602</v>
          </cell>
          <cell r="E33">
            <v>49856257</v>
          </cell>
          <cell r="F33">
            <v>33126623</v>
          </cell>
          <cell r="G33">
            <v>7755375</v>
          </cell>
          <cell r="H33">
            <v>40881998</v>
          </cell>
          <cell r="I33">
            <v>1120960</v>
          </cell>
          <cell r="J33">
            <v>7853299</v>
          </cell>
        </row>
        <row r="34">
          <cell r="B34">
            <v>75140536</v>
          </cell>
          <cell r="C34">
            <v>9000000</v>
          </cell>
          <cell r="D34">
            <v>0</v>
          </cell>
          <cell r="E34">
            <v>66140536</v>
          </cell>
          <cell r="F34">
            <v>36394529</v>
          </cell>
          <cell r="G34">
            <v>13581968</v>
          </cell>
          <cell r="H34">
            <v>49976497</v>
          </cell>
          <cell r="I34">
            <v>0</v>
          </cell>
          <cell r="J34">
            <v>16164039</v>
          </cell>
        </row>
        <row r="35">
          <cell r="B35">
            <v>69681723</v>
          </cell>
          <cell r="C35">
            <v>0</v>
          </cell>
          <cell r="D35">
            <v>932868</v>
          </cell>
          <cell r="E35">
            <v>68748855</v>
          </cell>
          <cell r="F35">
            <v>32783810</v>
          </cell>
          <cell r="G35">
            <v>24863464</v>
          </cell>
          <cell r="H35">
            <v>57647274</v>
          </cell>
          <cell r="I35">
            <v>1132417</v>
          </cell>
          <cell r="J35">
            <v>9969164</v>
          </cell>
        </row>
        <row r="36">
          <cell r="B36">
            <v>55748120</v>
          </cell>
          <cell r="C36">
            <v>1195910</v>
          </cell>
          <cell r="D36">
            <v>2931389</v>
          </cell>
          <cell r="E36">
            <v>51620821</v>
          </cell>
          <cell r="F36">
            <v>20345852</v>
          </cell>
          <cell r="G36">
            <v>19814842</v>
          </cell>
          <cell r="H36">
            <v>40160694</v>
          </cell>
          <cell r="I36">
            <v>0</v>
          </cell>
          <cell r="J36">
            <v>11460127</v>
          </cell>
        </row>
        <row r="37">
          <cell r="B37">
            <v>733794366</v>
          </cell>
          <cell r="C37">
            <v>25665017</v>
          </cell>
          <cell r="D37">
            <v>15341351</v>
          </cell>
          <cell r="E37">
            <v>692787998</v>
          </cell>
          <cell r="F37">
            <v>186840569</v>
          </cell>
          <cell r="G37">
            <v>257416165</v>
          </cell>
          <cell r="H37">
            <v>444256734</v>
          </cell>
          <cell r="I37">
            <v>48578247</v>
          </cell>
          <cell r="J37">
            <v>199953017</v>
          </cell>
        </row>
        <row r="38">
          <cell r="B38">
            <v>168213435</v>
          </cell>
          <cell r="C38">
            <v>29813209</v>
          </cell>
          <cell r="D38">
            <v>2000000</v>
          </cell>
          <cell r="E38">
            <v>136400226</v>
          </cell>
          <cell r="F38">
            <v>63233778</v>
          </cell>
          <cell r="G38">
            <v>27189092</v>
          </cell>
          <cell r="H38">
            <v>90422870</v>
          </cell>
          <cell r="I38">
            <v>36672979</v>
          </cell>
          <cell r="J38">
            <v>9304377</v>
          </cell>
        </row>
        <row r="39">
          <cell r="B39">
            <v>3528246804</v>
          </cell>
          <cell r="C39">
            <v>39900000</v>
          </cell>
          <cell r="D39">
            <v>244000000</v>
          </cell>
          <cell r="E39">
            <v>3244346804</v>
          </cell>
          <cell r="F39">
            <v>1491467227</v>
          </cell>
          <cell r="G39">
            <v>1291730586</v>
          </cell>
          <cell r="H39">
            <v>2783197813</v>
          </cell>
          <cell r="I39">
            <v>199779844</v>
          </cell>
          <cell r="J39">
            <v>261369147</v>
          </cell>
        </row>
        <row r="40">
          <cell r="B40">
            <v>390729267</v>
          </cell>
          <cell r="C40">
            <v>74499688</v>
          </cell>
          <cell r="D40">
            <v>4544769</v>
          </cell>
          <cell r="E40">
            <v>311684810</v>
          </cell>
          <cell r="F40">
            <v>113176702</v>
          </cell>
          <cell r="G40">
            <v>138977047</v>
          </cell>
          <cell r="H40">
            <v>252153749</v>
          </cell>
          <cell r="I40">
            <v>56013410</v>
          </cell>
          <cell r="J40">
            <v>3517651</v>
          </cell>
        </row>
        <row r="41">
          <cell r="B41">
            <v>42962917</v>
          </cell>
          <cell r="C41">
            <v>0</v>
          </cell>
          <cell r="D41">
            <v>0</v>
          </cell>
          <cell r="E41">
            <v>42962917</v>
          </cell>
          <cell r="F41">
            <v>19725709</v>
          </cell>
          <cell r="G41">
            <v>13120055</v>
          </cell>
          <cell r="H41">
            <v>32845764</v>
          </cell>
          <cell r="I41">
            <v>0</v>
          </cell>
          <cell r="J41">
            <v>10117153</v>
          </cell>
        </row>
        <row r="42">
          <cell r="B42">
            <v>1270278270</v>
          </cell>
          <cell r="C42">
            <v>0</v>
          </cell>
          <cell r="D42">
            <v>74935420</v>
          </cell>
          <cell r="E42">
            <v>1195342850</v>
          </cell>
          <cell r="F42">
            <v>139269860</v>
          </cell>
          <cell r="G42">
            <v>474514313</v>
          </cell>
          <cell r="H42">
            <v>613784173</v>
          </cell>
          <cell r="I42">
            <v>239638064</v>
          </cell>
          <cell r="J42">
            <v>341920613</v>
          </cell>
        </row>
        <row r="43">
          <cell r="B43">
            <v>308031500</v>
          </cell>
          <cell r="C43">
            <v>30822071</v>
          </cell>
          <cell r="D43">
            <v>15411035</v>
          </cell>
          <cell r="E43">
            <v>261798394</v>
          </cell>
          <cell r="F43">
            <v>121710555</v>
          </cell>
          <cell r="G43">
            <v>20384951</v>
          </cell>
          <cell r="H43">
            <v>142095506</v>
          </cell>
          <cell r="I43">
            <v>0</v>
          </cell>
          <cell r="J43">
            <v>119702888</v>
          </cell>
        </row>
        <row r="44">
          <cell r="B44">
            <v>183540235</v>
          </cell>
          <cell r="C44">
            <v>0</v>
          </cell>
          <cell r="D44">
            <v>0</v>
          </cell>
          <cell r="E44">
            <v>183540235</v>
          </cell>
          <cell r="F44">
            <v>83751601</v>
          </cell>
          <cell r="G44">
            <v>71368148</v>
          </cell>
          <cell r="H44">
            <v>155119749</v>
          </cell>
          <cell r="I44">
            <v>28420486</v>
          </cell>
          <cell r="J44">
            <v>0</v>
          </cell>
        </row>
        <row r="45">
          <cell r="B45">
            <v>1289125686</v>
          </cell>
          <cell r="C45">
            <v>124484000</v>
          </cell>
          <cell r="D45">
            <v>30579000</v>
          </cell>
          <cell r="E45">
            <v>1134062686</v>
          </cell>
          <cell r="F45">
            <v>157685533</v>
          </cell>
          <cell r="G45">
            <v>543694734</v>
          </cell>
          <cell r="H45">
            <v>701380267</v>
          </cell>
          <cell r="I45">
            <v>277432010</v>
          </cell>
          <cell r="J45">
            <v>155250409</v>
          </cell>
        </row>
        <row r="46">
          <cell r="B46">
            <v>97879798</v>
          </cell>
          <cell r="C46">
            <v>9091106</v>
          </cell>
          <cell r="D46">
            <v>0</v>
          </cell>
          <cell r="E46">
            <v>88788692</v>
          </cell>
          <cell r="F46">
            <v>60069400</v>
          </cell>
          <cell r="G46">
            <v>25861081</v>
          </cell>
          <cell r="H46">
            <v>85930481</v>
          </cell>
          <cell r="I46">
            <v>0</v>
          </cell>
          <cell r="J46">
            <v>2858211</v>
          </cell>
        </row>
        <row r="47">
          <cell r="B47">
            <v>119077790</v>
          </cell>
          <cell r="C47">
            <v>1300000</v>
          </cell>
          <cell r="D47">
            <v>5262210</v>
          </cell>
          <cell r="E47">
            <v>112515580</v>
          </cell>
          <cell r="F47">
            <v>36737542</v>
          </cell>
          <cell r="G47">
            <v>75778038</v>
          </cell>
          <cell r="H47">
            <v>112515580</v>
          </cell>
          <cell r="I47">
            <v>0</v>
          </cell>
          <cell r="J47">
            <v>0</v>
          </cell>
        </row>
        <row r="48">
          <cell r="B48">
            <v>45400539</v>
          </cell>
          <cell r="C48">
            <v>1700000</v>
          </cell>
          <cell r="D48">
            <v>2286524</v>
          </cell>
          <cell r="E48">
            <v>41414015</v>
          </cell>
          <cell r="F48">
            <v>12755031</v>
          </cell>
          <cell r="G48">
            <v>5162432</v>
          </cell>
          <cell r="H48">
            <v>17917463</v>
          </cell>
          <cell r="I48">
            <v>386797</v>
          </cell>
          <cell r="J48">
            <v>23109755</v>
          </cell>
        </row>
        <row r="49">
          <cell r="B49">
            <v>243292515</v>
          </cell>
          <cell r="C49">
            <v>52025586</v>
          </cell>
          <cell r="D49">
            <v>5265988</v>
          </cell>
          <cell r="E49">
            <v>186000941</v>
          </cell>
          <cell r="F49">
            <v>129962815</v>
          </cell>
          <cell r="G49">
            <v>56038126</v>
          </cell>
          <cell r="H49">
            <v>186000941</v>
          </cell>
          <cell r="I49">
            <v>0</v>
          </cell>
          <cell r="J49">
            <v>0</v>
          </cell>
        </row>
        <row r="50">
          <cell r="B50">
            <v>855007341</v>
          </cell>
          <cell r="C50">
            <v>-2349075</v>
          </cell>
          <cell r="D50">
            <v>27159154</v>
          </cell>
          <cell r="E50">
            <v>830197262</v>
          </cell>
          <cell r="F50">
            <v>291860735</v>
          </cell>
          <cell r="G50">
            <v>372181182</v>
          </cell>
          <cell r="H50">
            <v>664041917</v>
          </cell>
          <cell r="I50">
            <v>33278111</v>
          </cell>
          <cell r="J50">
            <v>132877234</v>
          </cell>
        </row>
        <row r="51">
          <cell r="B51">
            <v>138441052</v>
          </cell>
          <cell r="C51">
            <v>0</v>
          </cell>
          <cell r="D51">
            <v>12462419</v>
          </cell>
          <cell r="E51">
            <v>125978633</v>
          </cell>
          <cell r="F51">
            <v>49133210</v>
          </cell>
          <cell r="G51">
            <v>56817858</v>
          </cell>
          <cell r="H51">
            <v>105951068</v>
          </cell>
          <cell r="I51">
            <v>0</v>
          </cell>
          <cell r="J51">
            <v>20027565</v>
          </cell>
        </row>
        <row r="52">
          <cell r="B52">
            <v>48623462</v>
          </cell>
          <cell r="C52">
            <v>9224074</v>
          </cell>
          <cell r="D52">
            <v>4735318</v>
          </cell>
          <cell r="E52">
            <v>34664070</v>
          </cell>
          <cell r="F52">
            <v>25713338</v>
          </cell>
          <cell r="G52">
            <v>8950732</v>
          </cell>
          <cell r="H52">
            <v>34664070</v>
          </cell>
          <cell r="I52">
            <v>0</v>
          </cell>
          <cell r="J52">
            <v>0</v>
          </cell>
        </row>
        <row r="53">
          <cell r="B53">
            <v>183625387</v>
          </cell>
          <cell r="C53">
            <v>-8189221</v>
          </cell>
          <cell r="D53">
            <v>15828172</v>
          </cell>
          <cell r="E53">
            <v>175986436</v>
          </cell>
          <cell r="F53">
            <v>66084470</v>
          </cell>
          <cell r="G53">
            <v>79109036</v>
          </cell>
          <cell r="H53">
            <v>145193506</v>
          </cell>
          <cell r="I53">
            <v>12603709</v>
          </cell>
          <cell r="J53">
            <v>18189221</v>
          </cell>
        </row>
        <row r="54">
          <cell r="B54">
            <v>454950703</v>
          </cell>
          <cell r="C54">
            <v>107300000</v>
          </cell>
          <cell r="D54">
            <v>10426130</v>
          </cell>
          <cell r="E54">
            <v>337224573</v>
          </cell>
          <cell r="F54">
            <v>102296180</v>
          </cell>
          <cell r="G54">
            <v>205171177</v>
          </cell>
          <cell r="H54">
            <v>307467357</v>
          </cell>
          <cell r="I54">
            <v>29757216</v>
          </cell>
          <cell r="J54">
            <v>0</v>
          </cell>
        </row>
        <row r="55">
          <cell r="B55">
            <v>142009708</v>
          </cell>
          <cell r="C55">
            <v>0</v>
          </cell>
          <cell r="D55">
            <v>6947755</v>
          </cell>
          <cell r="E55">
            <v>135061953</v>
          </cell>
          <cell r="F55">
            <v>62729620</v>
          </cell>
          <cell r="G55">
            <v>59684986</v>
          </cell>
          <cell r="H55">
            <v>122414606</v>
          </cell>
          <cell r="I55">
            <v>0</v>
          </cell>
          <cell r="J55">
            <v>12647347</v>
          </cell>
        </row>
        <row r="56">
          <cell r="B56">
            <v>500046546</v>
          </cell>
          <cell r="C56">
            <v>65308581</v>
          </cell>
          <cell r="D56">
            <v>13440834</v>
          </cell>
          <cell r="E56">
            <v>421297131</v>
          </cell>
          <cell r="F56">
            <v>68684895</v>
          </cell>
          <cell r="G56">
            <v>252251729</v>
          </cell>
          <cell r="H56">
            <v>320936624</v>
          </cell>
          <cell r="I56">
            <v>15312516</v>
          </cell>
          <cell r="J56">
            <v>85047992</v>
          </cell>
        </row>
        <row r="57">
          <cell r="B57">
            <v>128373739</v>
          </cell>
          <cell r="C57">
            <v>11679671</v>
          </cell>
          <cell r="D57">
            <v>8014036</v>
          </cell>
          <cell r="E57">
            <v>108680032</v>
          </cell>
          <cell r="F57">
            <v>4866769</v>
          </cell>
          <cell r="G57">
            <v>37068096</v>
          </cell>
          <cell r="H57">
            <v>41934865</v>
          </cell>
          <cell r="I57">
            <v>29988440</v>
          </cell>
          <cell r="J57">
            <v>36756727</v>
          </cell>
        </row>
        <row r="58">
          <cell r="B58">
            <v>22856629044</v>
          </cell>
          <cell r="C58">
            <v>1790167397</v>
          </cell>
          <cell r="D58">
            <v>926728189</v>
          </cell>
          <cell r="E58">
            <v>20139733458</v>
          </cell>
          <cell r="F58">
            <v>7271427945</v>
          </cell>
          <cell r="G58">
            <v>8982215514</v>
          </cell>
          <cell r="H58">
            <v>16253643459</v>
          </cell>
          <cell r="I58">
            <v>1580226894</v>
          </cell>
          <cell r="J58">
            <v>2305863104</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FY03 Template"/>
      <sheetName val="state by state"/>
      <sheetName val="grants"/>
      <sheetName val="AUPL 02"/>
      <sheetName val="Table B MOE assistance &amp; non"/>
      <sheetName val="Table C SSP assistance &amp;non"/>
      <sheetName val="TableE_AnalysisOfStateMOE_Spend"/>
      <sheetName val="SpendingFromFedlTANFgrantInFY A"/>
      <sheetName val="TANF assistance"/>
      <sheetName val="TANF non-assistance"/>
      <sheetName val="B&amp;C vs. E"/>
    </sheetNames>
    <sheetDataSet>
      <sheetData sheetId="0"/>
      <sheetData sheetId="1"/>
      <sheetData sheetId="2"/>
      <sheetData sheetId="3"/>
      <sheetData sheetId="4"/>
      <sheetData sheetId="5"/>
      <sheetData sheetId="6"/>
      <sheetData sheetId="7"/>
      <sheetData sheetId="8">
        <row r="7">
          <cell r="A7" t="str">
            <v>ALABAMA</v>
          </cell>
          <cell r="B7">
            <v>49120216</v>
          </cell>
          <cell r="C7">
            <v>44921372</v>
          </cell>
          <cell r="D7">
            <v>71004</v>
          </cell>
          <cell r="E7">
            <v>4127840</v>
          </cell>
          <cell r="F7">
            <v>0</v>
          </cell>
          <cell r="G7">
            <v>0.37</v>
          </cell>
        </row>
        <row r="8">
          <cell r="A8" t="str">
            <v>ALASKA</v>
          </cell>
          <cell r="B8">
            <v>22403180</v>
          </cell>
          <cell r="C8">
            <v>17051867</v>
          </cell>
          <cell r="D8">
            <v>4386306</v>
          </cell>
          <cell r="E8">
            <v>965007</v>
          </cell>
          <cell r="F8">
            <v>0</v>
          </cell>
          <cell r="G8">
            <v>0.51</v>
          </cell>
        </row>
        <row r="9">
          <cell r="A9" t="str">
            <v>ARIZONA</v>
          </cell>
          <cell r="B9">
            <v>126069037</v>
          </cell>
          <cell r="C9">
            <v>126065473</v>
          </cell>
          <cell r="D9">
            <v>0</v>
          </cell>
          <cell r="E9">
            <v>3564</v>
          </cell>
          <cell r="F9">
            <v>0</v>
          </cell>
          <cell r="G9">
            <v>0.48</v>
          </cell>
        </row>
        <row r="10">
          <cell r="A10" t="str">
            <v>ARKANSAS</v>
          </cell>
          <cell r="B10">
            <v>14116159</v>
          </cell>
          <cell r="C10">
            <v>14116159</v>
          </cell>
          <cell r="D10">
            <v>0</v>
          </cell>
          <cell r="E10">
            <v>0</v>
          </cell>
          <cell r="F10">
            <v>0</v>
          </cell>
          <cell r="G10">
            <v>0.44</v>
          </cell>
        </row>
        <row r="11">
          <cell r="A11" t="str">
            <v>CALIFORNIA</v>
          </cell>
          <cell r="B11">
            <v>2151909993</v>
          </cell>
          <cell r="C11">
            <v>1535349002</v>
          </cell>
          <cell r="D11">
            <v>172361458</v>
          </cell>
          <cell r="E11">
            <v>166833686</v>
          </cell>
          <cell r="F11">
            <v>277365847</v>
          </cell>
          <cell r="G11">
            <v>0.59</v>
          </cell>
        </row>
        <row r="12">
          <cell r="A12" t="str">
            <v>COLORADO</v>
          </cell>
          <cell r="B12">
            <v>42399741</v>
          </cell>
          <cell r="C12">
            <v>41234221</v>
          </cell>
          <cell r="D12">
            <v>0</v>
          </cell>
          <cell r="E12">
            <v>1165520</v>
          </cell>
          <cell r="F12">
            <v>0</v>
          </cell>
          <cell r="G12">
            <v>0.38</v>
          </cell>
        </row>
        <row r="13">
          <cell r="A13" t="str">
            <v>CONNECTICUT</v>
          </cell>
          <cell r="B13">
            <v>48885011</v>
          </cell>
          <cell r="C13">
            <v>44225255</v>
          </cell>
          <cell r="D13">
            <v>0</v>
          </cell>
          <cell r="E13">
            <v>2413994</v>
          </cell>
          <cell r="F13">
            <v>2245762</v>
          </cell>
          <cell r="G13">
            <v>0.19</v>
          </cell>
        </row>
        <row r="14">
          <cell r="A14" t="str">
            <v>DELAWARE</v>
          </cell>
          <cell r="B14">
            <v>24571749</v>
          </cell>
          <cell r="C14">
            <v>17145224</v>
          </cell>
          <cell r="D14">
            <v>0</v>
          </cell>
          <cell r="E14">
            <v>7426525</v>
          </cell>
          <cell r="F14">
            <v>0</v>
          </cell>
          <cell r="G14">
            <v>0.88</v>
          </cell>
        </row>
        <row r="15">
          <cell r="A15" t="str">
            <v>DIST.OF COLUMBIA</v>
          </cell>
          <cell r="B15">
            <v>17255243</v>
          </cell>
          <cell r="C15">
            <v>17255243</v>
          </cell>
          <cell r="D15">
            <v>0</v>
          </cell>
          <cell r="E15">
            <v>0</v>
          </cell>
          <cell r="F15">
            <v>0</v>
          </cell>
          <cell r="G15">
            <v>0.19</v>
          </cell>
        </row>
        <row r="16">
          <cell r="A16" t="str">
            <v>FLORIDA</v>
          </cell>
          <cell r="B16">
            <v>72776893</v>
          </cell>
          <cell r="C16">
            <v>43444074</v>
          </cell>
          <cell r="D16">
            <v>27940570</v>
          </cell>
          <cell r="E16">
            <v>1392249</v>
          </cell>
          <cell r="F16">
            <v>0</v>
          </cell>
          <cell r="G16">
            <v>0.15</v>
          </cell>
        </row>
        <row r="17">
          <cell r="A17" t="str">
            <v>GEORGIA</v>
          </cell>
          <cell r="B17">
            <v>107208919</v>
          </cell>
          <cell r="C17">
            <v>98807957</v>
          </cell>
          <cell r="D17">
            <v>0</v>
          </cell>
          <cell r="E17">
            <v>8400962</v>
          </cell>
          <cell r="F17">
            <v>0</v>
          </cell>
          <cell r="G17">
            <v>0.33</v>
          </cell>
        </row>
        <row r="18">
          <cell r="A18" t="str">
            <v>HAWAII</v>
          </cell>
          <cell r="B18">
            <v>40916583</v>
          </cell>
          <cell r="C18">
            <v>40916583</v>
          </cell>
          <cell r="D18">
            <v>0</v>
          </cell>
          <cell r="E18">
            <v>0</v>
          </cell>
          <cell r="F18">
            <v>0</v>
          </cell>
          <cell r="G18">
            <v>0.71</v>
          </cell>
        </row>
        <row r="19">
          <cell r="A19" t="str">
            <v>IDAHO</v>
          </cell>
          <cell r="B19">
            <v>6636135</v>
          </cell>
          <cell r="C19">
            <v>6345623</v>
          </cell>
          <cell r="D19">
            <v>0</v>
          </cell>
          <cell r="E19">
            <v>290512</v>
          </cell>
          <cell r="F19">
            <v>0</v>
          </cell>
          <cell r="G19">
            <v>0.22</v>
          </cell>
        </row>
        <row r="20">
          <cell r="A20" t="str">
            <v>ILLINOIS</v>
          </cell>
          <cell r="B20">
            <v>62124682</v>
          </cell>
          <cell r="C20">
            <v>59153847</v>
          </cell>
          <cell r="D20">
            <v>0</v>
          </cell>
          <cell r="E20">
            <v>2970835</v>
          </cell>
          <cell r="F20">
            <v>0</v>
          </cell>
          <cell r="G20">
            <v>0.11</v>
          </cell>
        </row>
        <row r="21">
          <cell r="A21" t="str">
            <v>INDIANA</v>
          </cell>
          <cell r="B21">
            <v>108143930</v>
          </cell>
          <cell r="C21">
            <v>114955215</v>
          </cell>
          <cell r="D21">
            <v>0</v>
          </cell>
          <cell r="E21">
            <v>-6811285</v>
          </cell>
          <cell r="F21">
            <v>0</v>
          </cell>
          <cell r="G21">
            <v>0.54</v>
          </cell>
        </row>
        <row r="22">
          <cell r="A22" t="str">
            <v>IOWA</v>
          </cell>
          <cell r="B22">
            <v>38505453</v>
          </cell>
          <cell r="C22">
            <v>38505453</v>
          </cell>
          <cell r="D22">
            <v>0</v>
          </cell>
          <cell r="E22">
            <v>0</v>
          </cell>
          <cell r="F22">
            <v>0</v>
          </cell>
          <cell r="G22">
            <v>0.41</v>
          </cell>
        </row>
        <row r="23">
          <cell r="A23" t="str">
            <v>KANSAS</v>
          </cell>
          <cell r="B23">
            <v>50847441</v>
          </cell>
          <cell r="C23">
            <v>29042335</v>
          </cell>
          <cell r="D23">
            <v>0</v>
          </cell>
          <cell r="E23">
            <v>6481209</v>
          </cell>
          <cell r="F23">
            <v>15323897</v>
          </cell>
          <cell r="G23">
            <v>0.62</v>
          </cell>
        </row>
        <row r="24">
          <cell r="A24" t="str">
            <v>KENTUCKY</v>
          </cell>
          <cell r="B24">
            <v>53224624</v>
          </cell>
          <cell r="C24">
            <v>43671510</v>
          </cell>
          <cell r="D24">
            <v>6514781</v>
          </cell>
          <cell r="E24">
            <v>3038333</v>
          </cell>
          <cell r="F24">
            <v>0</v>
          </cell>
          <cell r="G24">
            <v>0.45</v>
          </cell>
        </row>
        <row r="25">
          <cell r="A25" t="str">
            <v>LOUISIANA</v>
          </cell>
          <cell r="B25">
            <v>60156557</v>
          </cell>
          <cell r="C25">
            <v>59692754</v>
          </cell>
          <cell r="D25">
            <v>0</v>
          </cell>
          <cell r="E25">
            <v>463803</v>
          </cell>
          <cell r="F25">
            <v>0</v>
          </cell>
          <cell r="G25">
            <v>0.26</v>
          </cell>
        </row>
        <row r="26">
          <cell r="A26" t="str">
            <v>MAINE</v>
          </cell>
          <cell r="B26">
            <v>44475153</v>
          </cell>
          <cell r="C26">
            <v>28079126</v>
          </cell>
          <cell r="D26">
            <v>8998797</v>
          </cell>
          <cell r="E26">
            <v>7397230</v>
          </cell>
          <cell r="F26">
            <v>0</v>
          </cell>
          <cell r="G26">
            <v>0.81</v>
          </cell>
        </row>
        <row r="27">
          <cell r="A27" t="str">
            <v>MARYLAND</v>
          </cell>
          <cell r="B27">
            <v>69008738</v>
          </cell>
          <cell r="C27">
            <v>69008738</v>
          </cell>
          <cell r="D27">
            <v>0</v>
          </cell>
          <cell r="E27">
            <v>0</v>
          </cell>
          <cell r="F27">
            <v>0</v>
          </cell>
          <cell r="G27">
            <v>0.38</v>
          </cell>
        </row>
        <row r="28">
          <cell r="A28" t="str">
            <v>MASSACHUSETTS</v>
          </cell>
          <cell r="B28">
            <v>153968175</v>
          </cell>
          <cell r="C28">
            <v>144001809</v>
          </cell>
          <cell r="D28">
            <v>9845418</v>
          </cell>
          <cell r="E28">
            <v>120948</v>
          </cell>
          <cell r="F28">
            <v>0</v>
          </cell>
          <cell r="G28">
            <v>0.46</v>
          </cell>
        </row>
        <row r="29">
          <cell r="A29" t="str">
            <v>MICHIGAN</v>
          </cell>
          <cell r="B29">
            <v>232442380</v>
          </cell>
          <cell r="C29">
            <v>206088132</v>
          </cell>
          <cell r="D29">
            <v>26354248</v>
          </cell>
          <cell r="E29">
            <v>0</v>
          </cell>
          <cell r="F29">
            <v>0</v>
          </cell>
          <cell r="G29">
            <v>0.32</v>
          </cell>
        </row>
        <row r="30">
          <cell r="A30" t="str">
            <v>MINNESOTA</v>
          </cell>
          <cell r="B30">
            <v>134583595</v>
          </cell>
          <cell r="C30">
            <v>134527503</v>
          </cell>
          <cell r="D30">
            <v>0</v>
          </cell>
          <cell r="E30">
            <v>56092</v>
          </cell>
          <cell r="F30">
            <v>0</v>
          </cell>
          <cell r="G30">
            <v>0.42</v>
          </cell>
        </row>
        <row r="31">
          <cell r="A31" t="str">
            <v>MISSISSIPPI</v>
          </cell>
          <cell r="B31">
            <v>61052039</v>
          </cell>
          <cell r="C31">
            <v>34419238</v>
          </cell>
          <cell r="D31">
            <v>7164461</v>
          </cell>
          <cell r="E31">
            <v>19468340</v>
          </cell>
          <cell r="F31">
            <v>0</v>
          </cell>
          <cell r="G31">
            <v>0.62</v>
          </cell>
        </row>
        <row r="32">
          <cell r="A32" t="str">
            <v>MISSOURI</v>
          </cell>
          <cell r="B32">
            <v>68219966</v>
          </cell>
          <cell r="C32">
            <v>68219965</v>
          </cell>
          <cell r="D32">
            <v>0</v>
          </cell>
          <cell r="E32">
            <v>0</v>
          </cell>
          <cell r="F32">
            <v>1</v>
          </cell>
          <cell r="G32">
            <v>0.4</v>
          </cell>
        </row>
        <row r="33">
          <cell r="A33" t="str">
            <v>MONTANA</v>
          </cell>
          <cell r="B33">
            <v>33126623</v>
          </cell>
          <cell r="C33">
            <v>31283345</v>
          </cell>
          <cell r="D33">
            <v>0</v>
          </cell>
          <cell r="E33">
            <v>0</v>
          </cell>
          <cell r="F33">
            <v>1843278</v>
          </cell>
          <cell r="G33">
            <v>0.81</v>
          </cell>
        </row>
        <row r="34">
          <cell r="A34" t="str">
            <v>NEBRASKA</v>
          </cell>
          <cell r="B34">
            <v>36394529</v>
          </cell>
          <cell r="C34">
            <v>36394529</v>
          </cell>
          <cell r="D34">
            <v>0</v>
          </cell>
          <cell r="E34">
            <v>0</v>
          </cell>
          <cell r="F34">
            <v>0</v>
          </cell>
          <cell r="G34">
            <v>0.73</v>
          </cell>
        </row>
        <row r="35">
          <cell r="A35" t="str">
            <v>NEVADA</v>
          </cell>
          <cell r="B35">
            <v>32783810</v>
          </cell>
          <cell r="C35">
            <v>27820235</v>
          </cell>
          <cell r="D35">
            <v>783376</v>
          </cell>
          <cell r="E35">
            <v>490062</v>
          </cell>
          <cell r="F35">
            <v>3690137</v>
          </cell>
          <cell r="G35">
            <v>0.56999999999999995</v>
          </cell>
        </row>
        <row r="36">
          <cell r="A36" t="str">
            <v>NEW HAMPSHIRE</v>
          </cell>
          <cell r="B36">
            <v>20345852</v>
          </cell>
          <cell r="C36">
            <v>22587096</v>
          </cell>
          <cell r="D36">
            <v>0</v>
          </cell>
          <cell r="E36">
            <v>0</v>
          </cell>
          <cell r="F36">
            <v>-2241244</v>
          </cell>
          <cell r="G36">
            <v>0.51</v>
          </cell>
        </row>
        <row r="37">
          <cell r="A37" t="str">
            <v>NEW JERSEY</v>
          </cell>
          <cell r="B37">
            <v>186840569</v>
          </cell>
          <cell r="C37">
            <v>166297462</v>
          </cell>
          <cell r="D37">
            <v>9388750</v>
          </cell>
          <cell r="E37">
            <v>11154357</v>
          </cell>
          <cell r="F37">
            <v>0</v>
          </cell>
          <cell r="G37">
            <v>0.42</v>
          </cell>
        </row>
        <row r="38">
          <cell r="A38" t="str">
            <v>NEW MEXICO</v>
          </cell>
          <cell r="B38">
            <v>63233778</v>
          </cell>
          <cell r="C38">
            <v>62687660</v>
          </cell>
          <cell r="D38">
            <v>0</v>
          </cell>
          <cell r="E38">
            <v>546118</v>
          </cell>
          <cell r="F38">
            <v>0</v>
          </cell>
          <cell r="G38">
            <v>0.7</v>
          </cell>
        </row>
        <row r="39">
          <cell r="A39" t="str">
            <v>NEW YORK</v>
          </cell>
          <cell r="B39">
            <v>1491467227</v>
          </cell>
          <cell r="C39">
            <v>1101636536</v>
          </cell>
          <cell r="D39">
            <v>0</v>
          </cell>
          <cell r="E39">
            <v>0</v>
          </cell>
          <cell r="F39">
            <v>389830691</v>
          </cell>
          <cell r="G39">
            <v>0.54</v>
          </cell>
        </row>
        <row r="40">
          <cell r="A40" t="str">
            <v>NORTH CAROLINA</v>
          </cell>
          <cell r="B40">
            <v>113176702</v>
          </cell>
          <cell r="C40">
            <v>110544210</v>
          </cell>
          <cell r="D40">
            <v>0</v>
          </cell>
          <cell r="E40">
            <v>0</v>
          </cell>
          <cell r="F40">
            <v>2632492</v>
          </cell>
          <cell r="G40">
            <v>0.45</v>
          </cell>
        </row>
        <row r="41">
          <cell r="A41" t="str">
            <v>NORTH DAKOTA</v>
          </cell>
          <cell r="B41">
            <v>19725709</v>
          </cell>
          <cell r="C41">
            <v>9831272</v>
          </cell>
          <cell r="D41">
            <v>952933</v>
          </cell>
          <cell r="E41">
            <v>1089757</v>
          </cell>
          <cell r="F41">
            <v>7851747</v>
          </cell>
          <cell r="G41">
            <v>0.6</v>
          </cell>
        </row>
        <row r="42">
          <cell r="A42" t="str">
            <v>OHIO</v>
          </cell>
          <cell r="B42">
            <v>139269860</v>
          </cell>
          <cell r="C42">
            <v>137924864</v>
          </cell>
          <cell r="D42">
            <v>0</v>
          </cell>
          <cell r="E42">
            <v>1344996</v>
          </cell>
          <cell r="F42">
            <v>0</v>
          </cell>
          <cell r="G42">
            <v>0.23</v>
          </cell>
        </row>
        <row r="43">
          <cell r="A43" t="str">
            <v>OKLAHOMA</v>
          </cell>
          <cell r="B43">
            <v>121710555</v>
          </cell>
          <cell r="C43">
            <v>45669703</v>
          </cell>
          <cell r="D43">
            <v>41389144</v>
          </cell>
          <cell r="E43">
            <v>17182703</v>
          </cell>
          <cell r="F43">
            <v>17469005</v>
          </cell>
          <cell r="G43">
            <v>0.86</v>
          </cell>
        </row>
        <row r="44">
          <cell r="A44" t="str">
            <v>OREGON</v>
          </cell>
          <cell r="B44">
            <v>83751601</v>
          </cell>
          <cell r="C44">
            <v>63047478</v>
          </cell>
          <cell r="D44">
            <v>7225786</v>
          </cell>
          <cell r="E44">
            <v>8698843</v>
          </cell>
          <cell r="F44">
            <v>4779494</v>
          </cell>
          <cell r="G44">
            <v>0.54</v>
          </cell>
        </row>
        <row r="45">
          <cell r="A45" t="str">
            <v>PENNSYLVANIA</v>
          </cell>
          <cell r="B45">
            <v>157685533</v>
          </cell>
          <cell r="C45">
            <v>146881618</v>
          </cell>
          <cell r="D45">
            <v>0</v>
          </cell>
          <cell r="E45">
            <v>10803915</v>
          </cell>
          <cell r="F45">
            <v>0</v>
          </cell>
          <cell r="G45">
            <v>0.22</v>
          </cell>
        </row>
        <row r="46">
          <cell r="A46" t="str">
            <v>RHODE ISLAND</v>
          </cell>
          <cell r="B46">
            <v>60069400</v>
          </cell>
          <cell r="C46">
            <v>59818483</v>
          </cell>
          <cell r="D46">
            <v>0</v>
          </cell>
          <cell r="E46">
            <v>250917</v>
          </cell>
          <cell r="F46">
            <v>0</v>
          </cell>
          <cell r="G46">
            <v>0.7</v>
          </cell>
        </row>
        <row r="47">
          <cell r="A47" t="str">
            <v>SOUTH CAROLINA</v>
          </cell>
          <cell r="B47">
            <v>36737542</v>
          </cell>
          <cell r="C47">
            <v>34497529</v>
          </cell>
          <cell r="D47">
            <v>0</v>
          </cell>
          <cell r="E47">
            <v>2240013</v>
          </cell>
          <cell r="F47">
            <v>0</v>
          </cell>
          <cell r="G47">
            <v>0.33</v>
          </cell>
        </row>
        <row r="48">
          <cell r="A48" t="str">
            <v>SOUTH DAKOTA</v>
          </cell>
          <cell r="B48">
            <v>12755031</v>
          </cell>
          <cell r="C48">
            <v>5714560</v>
          </cell>
          <cell r="D48">
            <v>0</v>
          </cell>
          <cell r="E48">
            <v>0</v>
          </cell>
          <cell r="F48">
            <v>7040471</v>
          </cell>
          <cell r="G48">
            <v>0.71</v>
          </cell>
        </row>
        <row r="49">
          <cell r="A49" t="str">
            <v>TENNESSEE</v>
          </cell>
          <cell r="B49">
            <v>129962815</v>
          </cell>
          <cell r="C49">
            <v>119789642</v>
          </cell>
          <cell r="D49">
            <v>8298169</v>
          </cell>
          <cell r="E49">
            <v>1875004</v>
          </cell>
          <cell r="F49">
            <v>0</v>
          </cell>
          <cell r="G49">
            <v>0.7</v>
          </cell>
        </row>
        <row r="50">
          <cell r="A50" t="str">
            <v>TEXAS</v>
          </cell>
          <cell r="B50">
            <v>291860735</v>
          </cell>
          <cell r="C50">
            <v>210241163</v>
          </cell>
          <cell r="D50">
            <v>284760</v>
          </cell>
          <cell r="E50">
            <v>7560934</v>
          </cell>
          <cell r="F50">
            <v>73773878</v>
          </cell>
          <cell r="G50">
            <v>0.44</v>
          </cell>
        </row>
        <row r="51">
          <cell r="A51" t="str">
            <v>UTAH</v>
          </cell>
          <cell r="B51">
            <v>49133210</v>
          </cell>
          <cell r="C51">
            <v>41857536</v>
          </cell>
          <cell r="D51">
            <v>5081585</v>
          </cell>
          <cell r="E51">
            <v>2194089</v>
          </cell>
          <cell r="F51">
            <v>0</v>
          </cell>
          <cell r="G51">
            <v>0.46</v>
          </cell>
        </row>
        <row r="52">
          <cell r="A52" t="str">
            <v>VERMONT</v>
          </cell>
          <cell r="B52">
            <v>25713338</v>
          </cell>
          <cell r="C52">
            <v>21475277</v>
          </cell>
          <cell r="D52">
            <v>0</v>
          </cell>
          <cell r="E52">
            <v>4238061</v>
          </cell>
          <cell r="F52">
            <v>0</v>
          </cell>
          <cell r="G52">
            <v>0.74</v>
          </cell>
        </row>
        <row r="53">
          <cell r="A53" t="str">
            <v>VIRGINIA</v>
          </cell>
          <cell r="B53">
            <v>66084470</v>
          </cell>
          <cell r="C53">
            <v>66084470</v>
          </cell>
          <cell r="D53">
            <v>0</v>
          </cell>
          <cell r="E53">
            <v>0</v>
          </cell>
          <cell r="F53">
            <v>0</v>
          </cell>
          <cell r="G53">
            <v>0.46</v>
          </cell>
        </row>
        <row r="54">
          <cell r="A54" t="str">
            <v>WASHINGTON</v>
          </cell>
          <cell r="B54">
            <v>102296180</v>
          </cell>
          <cell r="C54">
            <v>102296180</v>
          </cell>
          <cell r="D54">
            <v>0</v>
          </cell>
          <cell r="E54">
            <v>0</v>
          </cell>
          <cell r="F54">
            <v>0</v>
          </cell>
          <cell r="G54">
            <v>0.33</v>
          </cell>
        </row>
        <row r="55">
          <cell r="A55" t="str">
            <v>WEST VIRGINIA</v>
          </cell>
          <cell r="B55">
            <v>62729620</v>
          </cell>
          <cell r="C55">
            <v>43446368</v>
          </cell>
          <cell r="D55">
            <v>1936232</v>
          </cell>
          <cell r="E55">
            <v>17347020</v>
          </cell>
          <cell r="F55">
            <v>0</v>
          </cell>
          <cell r="G55">
            <v>0.51</v>
          </cell>
        </row>
        <row r="56">
          <cell r="A56" t="str">
            <v>WISCONSIN</v>
          </cell>
          <cell r="B56">
            <v>68684895</v>
          </cell>
          <cell r="C56">
            <v>68684893</v>
          </cell>
          <cell r="D56">
            <v>0</v>
          </cell>
          <cell r="E56">
            <v>2</v>
          </cell>
          <cell r="F56">
            <v>0</v>
          </cell>
          <cell r="G56">
            <v>0.21</v>
          </cell>
        </row>
        <row r="57">
          <cell r="A57" t="str">
            <v>WYOMING</v>
          </cell>
          <cell r="B57">
            <v>4866769</v>
          </cell>
          <cell r="C57">
            <v>7487128</v>
          </cell>
          <cell r="D57">
            <v>-2620359</v>
          </cell>
          <cell r="E57">
            <v>0</v>
          </cell>
          <cell r="F57">
            <v>0</v>
          </cell>
          <cell r="G57">
            <v>0.12</v>
          </cell>
        </row>
        <row r="58">
          <cell r="A58" t="str">
            <v>TOTAL</v>
          </cell>
          <cell r="B58">
            <v>7271427945</v>
          </cell>
          <cell r="C58">
            <v>5820242915</v>
          </cell>
          <cell r="D58">
            <v>336357419</v>
          </cell>
          <cell r="E58">
            <v>313222155</v>
          </cell>
          <cell r="F58">
            <v>801605456</v>
          </cell>
          <cell r="G58" t="str">
            <v>-</v>
          </cell>
        </row>
        <row r="59">
          <cell r="A59" t="str">
            <v>Percentage 1/</v>
          </cell>
          <cell r="B59">
            <v>1</v>
          </cell>
          <cell r="C59">
            <v>0.8</v>
          </cell>
          <cell r="D59">
            <v>0.05</v>
          </cell>
          <cell r="E59">
            <v>0.04</v>
          </cell>
          <cell r="F59">
            <v>0.11</v>
          </cell>
          <cell r="G59" t="str">
            <v>-</v>
          </cell>
        </row>
        <row r="60">
          <cell r="A60" t="str">
            <v>Percentage 2/</v>
          </cell>
          <cell r="B60">
            <v>0.45</v>
          </cell>
          <cell r="C60">
            <v>0.36</v>
          </cell>
          <cell r="D60">
            <v>0.02</v>
          </cell>
          <cell r="E60">
            <v>0.02</v>
          </cell>
          <cell r="F60">
            <v>0.05</v>
          </cell>
          <cell r="G60" t="str">
            <v>-</v>
          </cell>
        </row>
        <row r="61">
          <cell r="A61" t="str">
            <v>1/ The percentages shown are calculated as a proportion of total TANF expenditures on assistance.</v>
          </cell>
        </row>
        <row r="62">
          <cell r="A62" t="str">
            <v>2/ The percentages shown are calculated as a proportion of total TANF expenditures (Line 7).</v>
          </cell>
        </row>
      </sheetData>
      <sheetData sheetId="9">
        <row r="7">
          <cell r="A7" t="str">
            <v>ALABAMA</v>
          </cell>
          <cell r="B7">
            <v>82347108</v>
          </cell>
          <cell r="C7">
            <v>6615763</v>
          </cell>
          <cell r="D7">
            <v>0</v>
          </cell>
          <cell r="E7">
            <v>743404</v>
          </cell>
          <cell r="F7">
            <v>5872359</v>
          </cell>
          <cell r="G7">
            <v>35021686</v>
          </cell>
          <cell r="H7">
            <v>440963</v>
          </cell>
          <cell r="I7">
            <v>0</v>
          </cell>
          <cell r="J7">
            <v>0</v>
          </cell>
          <cell r="K7">
            <v>0</v>
          </cell>
          <cell r="L7">
            <v>0</v>
          </cell>
          <cell r="M7">
            <v>0</v>
          </cell>
        </row>
        <row r="8">
          <cell r="A8" t="str">
            <v>ALASKA</v>
          </cell>
          <cell r="B8">
            <v>21879601</v>
          </cell>
          <cell r="C8">
            <v>9835687</v>
          </cell>
          <cell r="D8">
            <v>66488</v>
          </cell>
          <cell r="E8">
            <v>9250</v>
          </cell>
          <cell r="F8">
            <v>9759949</v>
          </cell>
          <cell r="G8">
            <v>2019000</v>
          </cell>
          <cell r="H8">
            <v>193747</v>
          </cell>
          <cell r="I8">
            <v>0</v>
          </cell>
          <cell r="J8">
            <v>0</v>
          </cell>
          <cell r="K8">
            <v>0</v>
          </cell>
          <cell r="L8">
            <v>942716</v>
          </cell>
          <cell r="M8">
            <v>0</v>
          </cell>
        </row>
        <row r="9">
          <cell r="A9" t="str">
            <v>ARIZONA</v>
          </cell>
          <cell r="B9">
            <v>134334221</v>
          </cell>
          <cell r="C9">
            <v>18753623</v>
          </cell>
          <cell r="D9">
            <v>30434</v>
          </cell>
          <cell r="E9">
            <v>60928</v>
          </cell>
          <cell r="F9">
            <v>18662261</v>
          </cell>
          <cell r="G9">
            <v>32321232</v>
          </cell>
          <cell r="H9">
            <v>1921920</v>
          </cell>
          <cell r="I9">
            <v>0</v>
          </cell>
          <cell r="J9">
            <v>0</v>
          </cell>
          <cell r="K9">
            <v>0</v>
          </cell>
          <cell r="L9">
            <v>0</v>
          </cell>
          <cell r="M9">
            <v>27743747</v>
          </cell>
        </row>
        <row r="10">
          <cell r="A10" t="str">
            <v>ARKANSAS</v>
          </cell>
          <cell r="B10">
            <v>17867598</v>
          </cell>
          <cell r="C10">
            <v>6713170</v>
          </cell>
          <cell r="D10">
            <v>32241</v>
          </cell>
          <cell r="E10">
            <v>216098</v>
          </cell>
          <cell r="F10">
            <v>6464831</v>
          </cell>
          <cell r="G10">
            <v>4163</v>
          </cell>
          <cell r="H10">
            <v>3768075</v>
          </cell>
          <cell r="I10">
            <v>357934</v>
          </cell>
          <cell r="J10">
            <v>0</v>
          </cell>
          <cell r="K10">
            <v>0</v>
          </cell>
          <cell r="L10">
            <v>0</v>
          </cell>
          <cell r="M10">
            <v>0</v>
          </cell>
        </row>
        <row r="11">
          <cell r="A11" t="str">
            <v>CALIFORNIA</v>
          </cell>
          <cell r="B11">
            <v>1518839106</v>
          </cell>
          <cell r="C11">
            <v>374818651</v>
          </cell>
          <cell r="D11">
            <v>66959</v>
          </cell>
          <cell r="E11">
            <v>21716197</v>
          </cell>
          <cell r="F11">
            <v>353035495</v>
          </cell>
          <cell r="G11">
            <v>311232721</v>
          </cell>
          <cell r="H11">
            <v>26341022</v>
          </cell>
          <cell r="I11">
            <v>0</v>
          </cell>
          <cell r="J11">
            <v>0</v>
          </cell>
          <cell r="K11">
            <v>0</v>
          </cell>
          <cell r="L11">
            <v>1566934</v>
          </cell>
          <cell r="M11">
            <v>0</v>
          </cell>
        </row>
        <row r="12">
          <cell r="A12" t="str">
            <v>COLORADO</v>
          </cell>
          <cell r="B12">
            <v>68106268</v>
          </cell>
          <cell r="C12">
            <v>869149</v>
          </cell>
          <cell r="D12">
            <v>5349</v>
          </cell>
          <cell r="E12">
            <v>754151</v>
          </cell>
          <cell r="F12">
            <v>109649</v>
          </cell>
          <cell r="G12">
            <v>1002329</v>
          </cell>
          <cell r="H12">
            <v>2481721</v>
          </cell>
          <cell r="I12">
            <v>0</v>
          </cell>
          <cell r="J12">
            <v>0</v>
          </cell>
          <cell r="K12">
            <v>0</v>
          </cell>
          <cell r="L12">
            <v>5357134</v>
          </cell>
          <cell r="M12">
            <v>1686366</v>
          </cell>
        </row>
        <row r="13">
          <cell r="A13" t="str">
            <v>CONNECTICUT</v>
          </cell>
          <cell r="B13">
            <v>205799687</v>
          </cell>
          <cell r="C13">
            <v>16815051</v>
          </cell>
          <cell r="D13">
            <v>0</v>
          </cell>
          <cell r="E13">
            <v>16205859</v>
          </cell>
          <cell r="F13">
            <v>609192</v>
          </cell>
          <cell r="G13">
            <v>1</v>
          </cell>
          <cell r="H13">
            <v>4262177</v>
          </cell>
          <cell r="I13">
            <v>0</v>
          </cell>
          <cell r="J13">
            <v>0</v>
          </cell>
          <cell r="K13">
            <v>0</v>
          </cell>
          <cell r="L13">
            <v>22218</v>
          </cell>
          <cell r="M13">
            <v>16448365</v>
          </cell>
        </row>
        <row r="14">
          <cell r="A14" t="str">
            <v>DELAWARE</v>
          </cell>
          <cell r="B14">
            <v>3211681</v>
          </cell>
          <cell r="C14">
            <v>0</v>
          </cell>
          <cell r="D14">
            <v>0</v>
          </cell>
          <cell r="E14">
            <v>0</v>
          </cell>
          <cell r="F14">
            <v>0</v>
          </cell>
          <cell r="G14">
            <v>0</v>
          </cell>
          <cell r="H14">
            <v>0</v>
          </cell>
          <cell r="I14">
            <v>0</v>
          </cell>
          <cell r="J14">
            <v>0</v>
          </cell>
          <cell r="K14">
            <v>0</v>
          </cell>
          <cell r="L14">
            <v>0</v>
          </cell>
          <cell r="M14">
            <v>0</v>
          </cell>
        </row>
        <row r="15">
          <cell r="A15" t="str">
            <v>DIST.OF COLUMBIA</v>
          </cell>
          <cell r="B15">
            <v>73856534</v>
          </cell>
          <cell r="C15">
            <v>23000830</v>
          </cell>
          <cell r="D15">
            <v>0</v>
          </cell>
          <cell r="E15">
            <v>3232776</v>
          </cell>
          <cell r="F15">
            <v>19768054</v>
          </cell>
          <cell r="G15">
            <v>24491986</v>
          </cell>
          <cell r="H15">
            <v>0</v>
          </cell>
          <cell r="I15">
            <v>0</v>
          </cell>
          <cell r="J15">
            <v>0</v>
          </cell>
          <cell r="K15">
            <v>0</v>
          </cell>
          <cell r="L15">
            <v>0</v>
          </cell>
          <cell r="M15">
            <v>0</v>
          </cell>
        </row>
        <row r="16">
          <cell r="A16" t="str">
            <v>FLORIDA</v>
          </cell>
          <cell r="B16">
            <v>410791375</v>
          </cell>
          <cell r="C16">
            <v>91110340</v>
          </cell>
          <cell r="D16">
            <v>66150</v>
          </cell>
          <cell r="E16">
            <v>2066362</v>
          </cell>
          <cell r="F16">
            <v>88977828</v>
          </cell>
          <cell r="G16">
            <v>87928075</v>
          </cell>
          <cell r="H16">
            <v>4794302</v>
          </cell>
          <cell r="I16">
            <v>0</v>
          </cell>
          <cell r="J16">
            <v>0</v>
          </cell>
          <cell r="K16">
            <v>0</v>
          </cell>
          <cell r="L16">
            <v>905759</v>
          </cell>
          <cell r="M16">
            <v>0</v>
          </cell>
        </row>
        <row r="17">
          <cell r="A17" t="str">
            <v>GEORGIA</v>
          </cell>
          <cell r="B17">
            <v>218919710</v>
          </cell>
          <cell r="C17">
            <v>82313435</v>
          </cell>
          <cell r="D17">
            <v>-8888</v>
          </cell>
          <cell r="E17">
            <v>1692865</v>
          </cell>
          <cell r="F17">
            <v>80629458</v>
          </cell>
          <cell r="G17">
            <v>0</v>
          </cell>
          <cell r="H17">
            <v>0</v>
          </cell>
          <cell r="I17">
            <v>0</v>
          </cell>
          <cell r="J17">
            <v>0</v>
          </cell>
          <cell r="K17">
            <v>0</v>
          </cell>
          <cell r="L17">
            <v>2448077</v>
          </cell>
          <cell r="M17">
            <v>32960368</v>
          </cell>
        </row>
        <row r="18">
          <cell r="A18" t="str">
            <v>HAWAII</v>
          </cell>
          <cell r="B18">
            <v>16616800</v>
          </cell>
          <cell r="C18">
            <v>7128320</v>
          </cell>
          <cell r="D18">
            <v>0</v>
          </cell>
          <cell r="E18">
            <v>183412</v>
          </cell>
          <cell r="F18">
            <v>6944908</v>
          </cell>
          <cell r="G18">
            <v>0</v>
          </cell>
          <cell r="H18">
            <v>1096719</v>
          </cell>
          <cell r="I18">
            <v>0</v>
          </cell>
          <cell r="J18">
            <v>0</v>
          </cell>
          <cell r="K18">
            <v>0</v>
          </cell>
          <cell r="L18">
            <v>0</v>
          </cell>
          <cell r="M18">
            <v>0</v>
          </cell>
        </row>
        <row r="19">
          <cell r="A19" t="str">
            <v>IDAHO</v>
          </cell>
          <cell r="B19">
            <v>23479757</v>
          </cell>
          <cell r="C19">
            <v>5647839</v>
          </cell>
          <cell r="D19">
            <v>0</v>
          </cell>
          <cell r="E19">
            <v>0</v>
          </cell>
          <cell r="F19">
            <v>5647839</v>
          </cell>
          <cell r="G19">
            <v>1462112</v>
          </cell>
          <cell r="H19">
            <v>0</v>
          </cell>
          <cell r="I19">
            <v>0</v>
          </cell>
          <cell r="J19">
            <v>0</v>
          </cell>
          <cell r="K19">
            <v>0</v>
          </cell>
          <cell r="L19">
            <v>1663279</v>
          </cell>
          <cell r="M19">
            <v>0</v>
          </cell>
        </row>
        <row r="20">
          <cell r="A20" t="str">
            <v>ILLINOIS</v>
          </cell>
          <cell r="B20">
            <v>502429793</v>
          </cell>
          <cell r="C20">
            <v>76231099</v>
          </cell>
          <cell r="D20">
            <v>0</v>
          </cell>
          <cell r="E20">
            <v>57750657</v>
          </cell>
          <cell r="F20">
            <v>18480442</v>
          </cell>
          <cell r="G20">
            <v>152662453</v>
          </cell>
          <cell r="H20">
            <v>1060889</v>
          </cell>
          <cell r="I20">
            <v>0</v>
          </cell>
          <cell r="J20">
            <v>0</v>
          </cell>
          <cell r="K20">
            <v>0</v>
          </cell>
          <cell r="L20">
            <v>0</v>
          </cell>
          <cell r="M20">
            <v>153753033</v>
          </cell>
        </row>
        <row r="21">
          <cell r="A21" t="str">
            <v>INDIANA</v>
          </cell>
          <cell r="B21">
            <v>91652267</v>
          </cell>
          <cell r="C21">
            <v>12067830</v>
          </cell>
          <cell r="D21">
            <v>0</v>
          </cell>
          <cell r="E21">
            <v>1591148</v>
          </cell>
          <cell r="F21">
            <v>10476682</v>
          </cell>
          <cell r="G21">
            <v>2127</v>
          </cell>
          <cell r="H21">
            <v>2546177</v>
          </cell>
          <cell r="I21">
            <v>0</v>
          </cell>
          <cell r="J21">
            <v>0</v>
          </cell>
          <cell r="K21">
            <v>0</v>
          </cell>
          <cell r="L21">
            <v>0</v>
          </cell>
          <cell r="M21">
            <v>0</v>
          </cell>
        </row>
        <row r="22">
          <cell r="A22" t="str">
            <v>IOWA</v>
          </cell>
          <cell r="B22">
            <v>55629960</v>
          </cell>
          <cell r="C22">
            <v>12277723</v>
          </cell>
          <cell r="D22">
            <v>-19920397</v>
          </cell>
          <cell r="E22">
            <v>0</v>
          </cell>
          <cell r="F22">
            <v>32198120</v>
          </cell>
          <cell r="G22">
            <v>5113184</v>
          </cell>
          <cell r="H22">
            <v>831221</v>
          </cell>
          <cell r="I22">
            <v>0</v>
          </cell>
          <cell r="J22">
            <v>0</v>
          </cell>
          <cell r="K22">
            <v>0</v>
          </cell>
          <cell r="L22">
            <v>395132</v>
          </cell>
          <cell r="M22">
            <v>0</v>
          </cell>
        </row>
        <row r="23">
          <cell r="A23" t="str">
            <v>KANSAS</v>
          </cell>
          <cell r="B23">
            <v>30852937</v>
          </cell>
          <cell r="C23">
            <v>9240069</v>
          </cell>
          <cell r="D23">
            <v>0</v>
          </cell>
          <cell r="E23">
            <v>115973</v>
          </cell>
          <cell r="F23">
            <v>9124096</v>
          </cell>
          <cell r="G23">
            <v>0</v>
          </cell>
          <cell r="H23">
            <v>0</v>
          </cell>
          <cell r="I23">
            <v>0</v>
          </cell>
          <cell r="J23">
            <v>0</v>
          </cell>
          <cell r="K23">
            <v>0</v>
          </cell>
          <cell r="L23">
            <v>0</v>
          </cell>
          <cell r="M23">
            <v>0</v>
          </cell>
        </row>
        <row r="24">
          <cell r="A24" t="str">
            <v>KENTUCKY</v>
          </cell>
          <cell r="B24">
            <v>65917218</v>
          </cell>
          <cell r="C24">
            <v>28225933</v>
          </cell>
          <cell r="D24">
            <v>1101849</v>
          </cell>
          <cell r="E24">
            <v>3444531</v>
          </cell>
          <cell r="F24">
            <v>23679553</v>
          </cell>
          <cell r="G24">
            <v>6835102</v>
          </cell>
          <cell r="H24">
            <v>1348537</v>
          </cell>
          <cell r="I24">
            <v>0</v>
          </cell>
          <cell r="J24">
            <v>0</v>
          </cell>
          <cell r="K24">
            <v>0</v>
          </cell>
          <cell r="L24">
            <v>0</v>
          </cell>
          <cell r="M24">
            <v>0</v>
          </cell>
        </row>
        <row r="25">
          <cell r="A25" t="str">
            <v>LOUISIANA</v>
          </cell>
          <cell r="B25">
            <v>167455074</v>
          </cell>
          <cell r="C25">
            <v>36664070</v>
          </cell>
          <cell r="D25">
            <v>0</v>
          </cell>
          <cell r="E25">
            <v>26689928</v>
          </cell>
          <cell r="F25">
            <v>9974142</v>
          </cell>
          <cell r="G25">
            <v>2920266</v>
          </cell>
          <cell r="H25">
            <v>7909765</v>
          </cell>
          <cell r="I25">
            <v>708234</v>
          </cell>
          <cell r="J25">
            <v>0</v>
          </cell>
          <cell r="K25">
            <v>0</v>
          </cell>
          <cell r="L25">
            <v>7981765</v>
          </cell>
          <cell r="M25">
            <v>0</v>
          </cell>
        </row>
        <row r="26">
          <cell r="A26" t="str">
            <v>MAINE</v>
          </cell>
          <cell r="B26">
            <v>10493435</v>
          </cell>
          <cell r="C26">
            <v>64493</v>
          </cell>
          <cell r="D26">
            <v>-993709</v>
          </cell>
          <cell r="E26">
            <v>0</v>
          </cell>
          <cell r="F26">
            <v>1058202</v>
          </cell>
          <cell r="G26">
            <v>0</v>
          </cell>
          <cell r="H26">
            <v>3437533</v>
          </cell>
          <cell r="I26">
            <v>0</v>
          </cell>
          <cell r="J26">
            <v>0</v>
          </cell>
          <cell r="K26">
            <v>0</v>
          </cell>
          <cell r="L26">
            <v>886890</v>
          </cell>
          <cell r="M26">
            <v>0</v>
          </cell>
        </row>
        <row r="27">
          <cell r="A27" t="str">
            <v>MARYLAND</v>
          </cell>
          <cell r="B27">
            <v>114124211</v>
          </cell>
          <cell r="C27">
            <v>44148144</v>
          </cell>
          <cell r="D27">
            <v>1344382</v>
          </cell>
          <cell r="E27">
            <v>10473830</v>
          </cell>
          <cell r="F27">
            <v>32329932</v>
          </cell>
          <cell r="G27">
            <v>1651300</v>
          </cell>
          <cell r="H27">
            <v>7707649</v>
          </cell>
          <cell r="I27">
            <v>224400</v>
          </cell>
          <cell r="J27">
            <v>0</v>
          </cell>
          <cell r="K27">
            <v>0</v>
          </cell>
          <cell r="L27">
            <v>583592</v>
          </cell>
          <cell r="M27">
            <v>0</v>
          </cell>
        </row>
        <row r="28">
          <cell r="A28" t="str">
            <v>MASSACHUSETTS</v>
          </cell>
          <cell r="B28">
            <v>183748474</v>
          </cell>
          <cell r="C28">
            <v>11131305</v>
          </cell>
          <cell r="D28">
            <v>2140846</v>
          </cell>
          <cell r="E28">
            <v>5833379</v>
          </cell>
          <cell r="F28">
            <v>3157080</v>
          </cell>
          <cell r="G28">
            <v>115767199</v>
          </cell>
          <cell r="H28">
            <v>1525107</v>
          </cell>
          <cell r="I28">
            <v>0</v>
          </cell>
          <cell r="J28">
            <v>0</v>
          </cell>
          <cell r="K28">
            <v>0</v>
          </cell>
          <cell r="L28">
            <v>6988112</v>
          </cell>
          <cell r="M28">
            <v>0</v>
          </cell>
        </row>
        <row r="29">
          <cell r="A29" t="str">
            <v>MICHIGAN</v>
          </cell>
          <cell r="B29">
            <v>503293223</v>
          </cell>
          <cell r="C29">
            <v>46497103</v>
          </cell>
          <cell r="D29">
            <v>0</v>
          </cell>
          <cell r="E29">
            <v>0</v>
          </cell>
          <cell r="F29">
            <v>46497103</v>
          </cell>
          <cell r="G29">
            <v>109555211</v>
          </cell>
          <cell r="H29">
            <v>1304464</v>
          </cell>
          <cell r="I29">
            <v>445194</v>
          </cell>
          <cell r="J29">
            <v>0</v>
          </cell>
          <cell r="K29">
            <v>0</v>
          </cell>
          <cell r="L29">
            <v>15740620</v>
          </cell>
          <cell r="M29">
            <v>57690882</v>
          </cell>
        </row>
        <row r="30">
          <cell r="A30" t="str">
            <v>MINNESOTA</v>
          </cell>
          <cell r="B30">
            <v>182605046</v>
          </cell>
          <cell r="C30">
            <v>76623633</v>
          </cell>
          <cell r="D30">
            <v>0</v>
          </cell>
          <cell r="E30">
            <v>2731084</v>
          </cell>
          <cell r="F30">
            <v>73892549</v>
          </cell>
          <cell r="G30">
            <v>3620</v>
          </cell>
          <cell r="H30">
            <v>3567556</v>
          </cell>
          <cell r="I30">
            <v>0</v>
          </cell>
          <cell r="J30">
            <v>30347755</v>
          </cell>
          <cell r="K30">
            <v>0</v>
          </cell>
          <cell r="L30">
            <v>26883465</v>
          </cell>
          <cell r="M30">
            <v>0</v>
          </cell>
        </row>
        <row r="31">
          <cell r="A31" t="str">
            <v>MISSISSIPPI</v>
          </cell>
          <cell r="B31">
            <v>37235055</v>
          </cell>
          <cell r="C31">
            <v>16227237</v>
          </cell>
          <cell r="D31">
            <v>0</v>
          </cell>
          <cell r="E31">
            <v>-133719</v>
          </cell>
          <cell r="F31">
            <v>16360956</v>
          </cell>
          <cell r="G31">
            <v>-3532626</v>
          </cell>
          <cell r="H31">
            <v>1166504</v>
          </cell>
          <cell r="I31">
            <v>0</v>
          </cell>
          <cell r="J31">
            <v>0</v>
          </cell>
          <cell r="K31">
            <v>0</v>
          </cell>
          <cell r="L31">
            <v>0</v>
          </cell>
          <cell r="M31">
            <v>0</v>
          </cell>
        </row>
        <row r="32">
          <cell r="A32" t="str">
            <v>MISSOURI</v>
          </cell>
          <cell r="B32">
            <v>102244162</v>
          </cell>
          <cell r="C32">
            <v>23213594</v>
          </cell>
          <cell r="D32">
            <v>26909</v>
          </cell>
          <cell r="E32">
            <v>1153149</v>
          </cell>
          <cell r="F32">
            <v>22033536</v>
          </cell>
          <cell r="G32">
            <v>0</v>
          </cell>
          <cell r="H32">
            <v>0</v>
          </cell>
          <cell r="I32">
            <v>0</v>
          </cell>
          <cell r="J32">
            <v>0</v>
          </cell>
          <cell r="K32">
            <v>0</v>
          </cell>
          <cell r="L32">
            <v>0</v>
          </cell>
          <cell r="M32">
            <v>67879909</v>
          </cell>
        </row>
        <row r="33">
          <cell r="A33" t="str">
            <v>MONTANA</v>
          </cell>
          <cell r="B33">
            <v>7755375</v>
          </cell>
          <cell r="C33">
            <v>504811</v>
          </cell>
          <cell r="D33">
            <v>0</v>
          </cell>
          <cell r="E33">
            <v>552363</v>
          </cell>
          <cell r="F33">
            <v>-47552</v>
          </cell>
          <cell r="G33">
            <v>162422</v>
          </cell>
          <cell r="H33">
            <v>0</v>
          </cell>
          <cell r="I33">
            <v>15847</v>
          </cell>
          <cell r="J33">
            <v>0</v>
          </cell>
          <cell r="K33">
            <v>0</v>
          </cell>
          <cell r="L33">
            <v>568999</v>
          </cell>
          <cell r="M33">
            <v>1731512</v>
          </cell>
        </row>
        <row r="34">
          <cell r="A34" t="str">
            <v>NEBRASKA</v>
          </cell>
          <cell r="B34">
            <v>13581968</v>
          </cell>
          <cell r="C34">
            <v>9098005</v>
          </cell>
          <cell r="D34">
            <v>18478553</v>
          </cell>
          <cell r="E34">
            <v>0</v>
          </cell>
          <cell r="F34">
            <v>-9380548</v>
          </cell>
          <cell r="G34">
            <v>0</v>
          </cell>
          <cell r="H34">
            <v>0</v>
          </cell>
          <cell r="I34">
            <v>0</v>
          </cell>
          <cell r="J34">
            <v>0</v>
          </cell>
          <cell r="K34">
            <v>0</v>
          </cell>
          <cell r="L34">
            <v>0</v>
          </cell>
          <cell r="M34">
            <v>0</v>
          </cell>
        </row>
        <row r="35">
          <cell r="A35" t="str">
            <v>NEVADA</v>
          </cell>
          <cell r="B35">
            <v>24863464</v>
          </cell>
          <cell r="C35">
            <v>2395208</v>
          </cell>
          <cell r="D35">
            <v>0</v>
          </cell>
          <cell r="E35">
            <v>0</v>
          </cell>
          <cell r="F35">
            <v>2395208</v>
          </cell>
          <cell r="G35">
            <v>667320</v>
          </cell>
          <cell r="H35">
            <v>387917</v>
          </cell>
          <cell r="I35">
            <v>0</v>
          </cell>
          <cell r="J35">
            <v>0</v>
          </cell>
          <cell r="K35">
            <v>0</v>
          </cell>
          <cell r="L35">
            <v>51320</v>
          </cell>
          <cell r="M35">
            <v>1609938</v>
          </cell>
        </row>
        <row r="36">
          <cell r="A36" t="str">
            <v>NEW HAMPSHIRE</v>
          </cell>
          <cell r="B36">
            <v>19814842</v>
          </cell>
          <cell r="C36">
            <v>4277418</v>
          </cell>
          <cell r="D36">
            <v>0</v>
          </cell>
          <cell r="E36">
            <v>695925</v>
          </cell>
          <cell r="F36">
            <v>3581493</v>
          </cell>
          <cell r="G36">
            <v>0</v>
          </cell>
          <cell r="H36">
            <v>736772</v>
          </cell>
          <cell r="I36">
            <v>51815</v>
          </cell>
          <cell r="J36">
            <v>0</v>
          </cell>
          <cell r="K36">
            <v>0</v>
          </cell>
          <cell r="L36">
            <v>0</v>
          </cell>
          <cell r="M36">
            <v>1728902</v>
          </cell>
        </row>
        <row r="37">
          <cell r="A37" t="str">
            <v>NEW JERSEY</v>
          </cell>
          <cell r="B37">
            <v>257416165</v>
          </cell>
          <cell r="C37">
            <v>83289993</v>
          </cell>
          <cell r="D37">
            <v>0</v>
          </cell>
          <cell r="E37">
            <v>2644827</v>
          </cell>
          <cell r="F37">
            <v>80645166</v>
          </cell>
          <cell r="G37">
            <v>0</v>
          </cell>
          <cell r="H37">
            <v>2942820</v>
          </cell>
          <cell r="I37">
            <v>0</v>
          </cell>
          <cell r="J37">
            <v>70000000</v>
          </cell>
          <cell r="K37">
            <v>0</v>
          </cell>
          <cell r="L37">
            <v>2251994</v>
          </cell>
          <cell r="M37">
            <v>12849614</v>
          </cell>
        </row>
        <row r="38">
          <cell r="A38" t="str">
            <v>NEW MEXICO</v>
          </cell>
          <cell r="B38">
            <v>27189092</v>
          </cell>
          <cell r="C38">
            <v>13747356</v>
          </cell>
          <cell r="D38">
            <v>767445</v>
          </cell>
          <cell r="E38">
            <v>0</v>
          </cell>
          <cell r="F38">
            <v>12979911</v>
          </cell>
          <cell r="G38">
            <v>0</v>
          </cell>
          <cell r="H38">
            <v>1341293</v>
          </cell>
          <cell r="I38">
            <v>0</v>
          </cell>
          <cell r="J38">
            <v>0</v>
          </cell>
          <cell r="K38">
            <v>0</v>
          </cell>
          <cell r="L38">
            <v>0</v>
          </cell>
          <cell r="M38">
            <v>0</v>
          </cell>
        </row>
        <row r="39">
          <cell r="A39" t="str">
            <v>NEW YORK</v>
          </cell>
          <cell r="B39">
            <v>1291730586</v>
          </cell>
          <cell r="C39">
            <v>226244454</v>
          </cell>
          <cell r="D39">
            <v>14952135</v>
          </cell>
          <cell r="E39">
            <v>14966922</v>
          </cell>
          <cell r="F39">
            <v>196325397</v>
          </cell>
          <cell r="G39">
            <v>0</v>
          </cell>
          <cell r="H39">
            <v>9084475</v>
          </cell>
          <cell r="I39">
            <v>0</v>
          </cell>
          <cell r="J39">
            <v>0</v>
          </cell>
          <cell r="K39">
            <v>0</v>
          </cell>
          <cell r="L39">
            <v>23574780</v>
          </cell>
          <cell r="M39">
            <v>91982062</v>
          </cell>
        </row>
        <row r="40">
          <cell r="A40" t="str">
            <v>NORTH CAROLINA</v>
          </cell>
          <cell r="B40">
            <v>138977047</v>
          </cell>
          <cell r="C40">
            <v>8065025</v>
          </cell>
          <cell r="D40">
            <v>1145</v>
          </cell>
          <cell r="E40">
            <v>9638</v>
          </cell>
          <cell r="F40">
            <v>8054242</v>
          </cell>
          <cell r="G40">
            <v>27137424</v>
          </cell>
          <cell r="H40">
            <v>1448473</v>
          </cell>
          <cell r="I40">
            <v>0</v>
          </cell>
          <cell r="J40">
            <v>0</v>
          </cell>
          <cell r="K40">
            <v>0</v>
          </cell>
          <cell r="L40">
            <v>3049928</v>
          </cell>
          <cell r="M40">
            <v>73459087</v>
          </cell>
        </row>
        <row r="41">
          <cell r="A41" t="str">
            <v>NORTH DAKOTA</v>
          </cell>
          <cell r="B41">
            <v>13120055</v>
          </cell>
          <cell r="C41">
            <v>2201388</v>
          </cell>
          <cell r="D41">
            <v>0</v>
          </cell>
          <cell r="E41">
            <v>75676</v>
          </cell>
          <cell r="F41">
            <v>2125712</v>
          </cell>
          <cell r="G41">
            <v>1765060</v>
          </cell>
          <cell r="H41">
            <v>876368</v>
          </cell>
          <cell r="I41">
            <v>0</v>
          </cell>
          <cell r="J41">
            <v>0</v>
          </cell>
          <cell r="K41">
            <v>0</v>
          </cell>
          <cell r="L41">
            <v>0</v>
          </cell>
          <cell r="M41">
            <v>2279178</v>
          </cell>
        </row>
        <row r="42">
          <cell r="A42" t="str">
            <v>OHIO</v>
          </cell>
          <cell r="B42">
            <v>474514313</v>
          </cell>
          <cell r="C42">
            <v>47803566</v>
          </cell>
          <cell r="D42">
            <v>32057488</v>
          </cell>
          <cell r="E42">
            <v>1498895</v>
          </cell>
          <cell r="F42">
            <v>14247183</v>
          </cell>
          <cell r="G42">
            <v>234785938</v>
          </cell>
          <cell r="H42">
            <v>3413791</v>
          </cell>
          <cell r="I42">
            <v>978</v>
          </cell>
          <cell r="J42">
            <v>0</v>
          </cell>
          <cell r="K42">
            <v>0</v>
          </cell>
          <cell r="L42">
            <v>8627668</v>
          </cell>
          <cell r="M42">
            <v>0</v>
          </cell>
        </row>
        <row r="43">
          <cell r="A43" t="str">
            <v>OKLAHOMA</v>
          </cell>
          <cell r="B43">
            <v>20384951</v>
          </cell>
          <cell r="C43">
            <v>0</v>
          </cell>
          <cell r="D43">
            <v>0</v>
          </cell>
          <cell r="E43">
            <v>0</v>
          </cell>
          <cell r="F43">
            <v>0</v>
          </cell>
          <cell r="G43">
            <v>0</v>
          </cell>
          <cell r="H43">
            <v>0</v>
          </cell>
          <cell r="I43">
            <v>2715</v>
          </cell>
          <cell r="J43">
            <v>0</v>
          </cell>
          <cell r="K43">
            <v>0</v>
          </cell>
          <cell r="L43">
            <v>1261941</v>
          </cell>
          <cell r="M43">
            <v>0</v>
          </cell>
        </row>
        <row r="44">
          <cell r="A44" t="str">
            <v>OREGON</v>
          </cell>
          <cell r="B44">
            <v>71368148</v>
          </cell>
          <cell r="C44">
            <v>16162698</v>
          </cell>
          <cell r="D44">
            <v>-2738346</v>
          </cell>
          <cell r="E44">
            <v>2155256</v>
          </cell>
          <cell r="F44">
            <v>16745788</v>
          </cell>
          <cell r="G44">
            <v>2205342</v>
          </cell>
          <cell r="H44">
            <v>861756</v>
          </cell>
          <cell r="I44">
            <v>0</v>
          </cell>
          <cell r="J44">
            <v>0</v>
          </cell>
          <cell r="K44">
            <v>0</v>
          </cell>
          <cell r="L44">
            <v>0</v>
          </cell>
          <cell r="M44">
            <v>0</v>
          </cell>
        </row>
        <row r="45">
          <cell r="A45" t="str">
            <v>PENNSYLVANIA</v>
          </cell>
          <cell r="B45">
            <v>543694734</v>
          </cell>
          <cell r="C45">
            <v>126590024</v>
          </cell>
          <cell r="D45">
            <v>3605009</v>
          </cell>
          <cell r="E45">
            <v>6143621</v>
          </cell>
          <cell r="F45">
            <v>116841394</v>
          </cell>
          <cell r="G45">
            <v>11522200</v>
          </cell>
          <cell r="H45">
            <v>11186820</v>
          </cell>
          <cell r="I45">
            <v>0</v>
          </cell>
          <cell r="J45">
            <v>0</v>
          </cell>
          <cell r="K45">
            <v>0</v>
          </cell>
          <cell r="L45">
            <v>14129987</v>
          </cell>
          <cell r="M45">
            <v>257036729</v>
          </cell>
        </row>
        <row r="46">
          <cell r="A46" t="str">
            <v>RHODE ISLAND</v>
          </cell>
          <cell r="B46">
            <v>25861081</v>
          </cell>
          <cell r="C46">
            <v>4397498</v>
          </cell>
          <cell r="D46">
            <v>75628</v>
          </cell>
          <cell r="E46">
            <v>0</v>
          </cell>
          <cell r="F46">
            <v>4321870</v>
          </cell>
          <cell r="G46">
            <v>0</v>
          </cell>
          <cell r="H46">
            <v>0</v>
          </cell>
          <cell r="I46">
            <v>0</v>
          </cell>
          <cell r="J46">
            <v>0</v>
          </cell>
          <cell r="K46">
            <v>0</v>
          </cell>
          <cell r="L46">
            <v>0</v>
          </cell>
          <cell r="M46">
            <v>0</v>
          </cell>
        </row>
        <row r="47">
          <cell r="A47" t="str">
            <v>SOUTH CAROLINA</v>
          </cell>
          <cell r="B47">
            <v>75778038</v>
          </cell>
          <cell r="C47">
            <v>39872548</v>
          </cell>
          <cell r="D47">
            <v>0</v>
          </cell>
          <cell r="E47">
            <v>18883019</v>
          </cell>
          <cell r="F47">
            <v>20989529</v>
          </cell>
          <cell r="G47">
            <v>0</v>
          </cell>
          <cell r="H47">
            <v>932082</v>
          </cell>
          <cell r="I47">
            <v>0</v>
          </cell>
          <cell r="J47">
            <v>0</v>
          </cell>
          <cell r="K47">
            <v>0</v>
          </cell>
          <cell r="L47">
            <v>0</v>
          </cell>
          <cell r="M47">
            <v>0</v>
          </cell>
        </row>
        <row r="48">
          <cell r="A48" t="str">
            <v>SOUTH DAKOTA</v>
          </cell>
          <cell r="B48">
            <v>5162432</v>
          </cell>
          <cell r="C48">
            <v>1979771</v>
          </cell>
          <cell r="D48">
            <v>0</v>
          </cell>
          <cell r="E48">
            <v>0</v>
          </cell>
          <cell r="F48">
            <v>1979771</v>
          </cell>
          <cell r="G48">
            <v>0</v>
          </cell>
          <cell r="H48">
            <v>53391</v>
          </cell>
          <cell r="I48">
            <v>0</v>
          </cell>
          <cell r="J48">
            <v>0</v>
          </cell>
          <cell r="K48">
            <v>0</v>
          </cell>
          <cell r="L48">
            <v>0</v>
          </cell>
          <cell r="M48">
            <v>0</v>
          </cell>
        </row>
        <row r="49">
          <cell r="A49" t="str">
            <v>TENNESSEE</v>
          </cell>
          <cell r="B49">
            <v>56038126</v>
          </cell>
          <cell r="C49">
            <v>16589529</v>
          </cell>
          <cell r="D49">
            <v>0</v>
          </cell>
          <cell r="E49">
            <v>3636203</v>
          </cell>
          <cell r="F49">
            <v>12953326</v>
          </cell>
          <cell r="G49">
            <v>8794598</v>
          </cell>
          <cell r="H49">
            <v>2033049</v>
          </cell>
          <cell r="I49">
            <v>0</v>
          </cell>
          <cell r="J49">
            <v>0</v>
          </cell>
          <cell r="K49">
            <v>0</v>
          </cell>
          <cell r="L49">
            <v>0</v>
          </cell>
          <cell r="M49">
            <v>0</v>
          </cell>
        </row>
        <row r="50">
          <cell r="A50" t="str">
            <v>TEXAS</v>
          </cell>
          <cell r="B50">
            <v>372181182</v>
          </cell>
          <cell r="C50">
            <v>95632542</v>
          </cell>
          <cell r="D50">
            <v>-696007</v>
          </cell>
          <cell r="E50">
            <v>13713993</v>
          </cell>
          <cell r="F50">
            <v>82614556</v>
          </cell>
          <cell r="G50">
            <v>9063008</v>
          </cell>
          <cell r="H50">
            <v>-6576736</v>
          </cell>
          <cell r="I50">
            <v>9098955</v>
          </cell>
          <cell r="J50">
            <v>0</v>
          </cell>
          <cell r="K50">
            <v>0</v>
          </cell>
          <cell r="L50">
            <v>15514817</v>
          </cell>
          <cell r="M50">
            <v>25615913</v>
          </cell>
        </row>
        <row r="51">
          <cell r="A51" t="str">
            <v>UTAH</v>
          </cell>
          <cell r="B51">
            <v>56817858</v>
          </cell>
          <cell r="C51">
            <v>19040694</v>
          </cell>
          <cell r="D51">
            <v>470053</v>
          </cell>
          <cell r="E51">
            <v>2640338</v>
          </cell>
          <cell r="F51">
            <v>15930303</v>
          </cell>
          <cell r="G51">
            <v>1676</v>
          </cell>
          <cell r="H51">
            <v>693903</v>
          </cell>
          <cell r="I51">
            <v>0</v>
          </cell>
          <cell r="J51">
            <v>0</v>
          </cell>
          <cell r="K51">
            <v>0</v>
          </cell>
          <cell r="L51">
            <v>351570</v>
          </cell>
          <cell r="M51">
            <v>0</v>
          </cell>
        </row>
        <row r="52">
          <cell r="A52" t="str">
            <v>VERMONT</v>
          </cell>
          <cell r="B52">
            <v>8950732</v>
          </cell>
          <cell r="C52">
            <v>361115</v>
          </cell>
          <cell r="D52">
            <v>0</v>
          </cell>
          <cell r="E52">
            <v>0</v>
          </cell>
          <cell r="F52">
            <v>361115</v>
          </cell>
          <cell r="G52">
            <v>3123269</v>
          </cell>
          <cell r="H52">
            <v>0</v>
          </cell>
          <cell r="I52">
            <v>0</v>
          </cell>
          <cell r="J52">
            <v>0</v>
          </cell>
          <cell r="K52">
            <v>0</v>
          </cell>
          <cell r="L52">
            <v>840777</v>
          </cell>
          <cell r="M52">
            <v>0</v>
          </cell>
        </row>
        <row r="53">
          <cell r="A53" t="str">
            <v>VIRGINIA</v>
          </cell>
          <cell r="B53">
            <v>79109036</v>
          </cell>
          <cell r="C53">
            <v>41326586</v>
          </cell>
          <cell r="D53">
            <v>0</v>
          </cell>
          <cell r="E53">
            <v>4139531</v>
          </cell>
          <cell r="F53">
            <v>37187055</v>
          </cell>
          <cell r="G53">
            <v>16008</v>
          </cell>
          <cell r="H53">
            <v>6071484</v>
          </cell>
          <cell r="I53">
            <v>47318</v>
          </cell>
          <cell r="J53">
            <v>0</v>
          </cell>
          <cell r="K53">
            <v>0</v>
          </cell>
          <cell r="L53">
            <v>4737613</v>
          </cell>
          <cell r="M53">
            <v>0</v>
          </cell>
        </row>
        <row r="54">
          <cell r="A54" t="str">
            <v>WASHINGTON</v>
          </cell>
          <cell r="B54">
            <v>205171177</v>
          </cell>
          <cell r="C54">
            <v>88930899</v>
          </cell>
          <cell r="D54">
            <v>16861694</v>
          </cell>
          <cell r="E54">
            <v>27422435</v>
          </cell>
          <cell r="F54">
            <v>44646770</v>
          </cell>
          <cell r="G54">
            <v>63478641</v>
          </cell>
          <cell r="H54">
            <v>3906114</v>
          </cell>
          <cell r="I54">
            <v>660211</v>
          </cell>
          <cell r="J54">
            <v>0</v>
          </cell>
          <cell r="K54">
            <v>0</v>
          </cell>
          <cell r="L54">
            <v>0</v>
          </cell>
          <cell r="M54">
            <v>18462470</v>
          </cell>
        </row>
        <row r="55">
          <cell r="A55" t="str">
            <v>WEST VIRGINIA</v>
          </cell>
          <cell r="B55">
            <v>59684986</v>
          </cell>
          <cell r="C55">
            <v>5081809</v>
          </cell>
          <cell r="D55">
            <v>0</v>
          </cell>
          <cell r="E55">
            <v>816966</v>
          </cell>
          <cell r="F55">
            <v>4264843</v>
          </cell>
          <cell r="G55">
            <v>18796770</v>
          </cell>
          <cell r="H55">
            <v>0</v>
          </cell>
          <cell r="I55">
            <v>0</v>
          </cell>
          <cell r="J55">
            <v>0</v>
          </cell>
          <cell r="K55">
            <v>0</v>
          </cell>
          <cell r="L55">
            <v>2427907</v>
          </cell>
          <cell r="M55">
            <v>0</v>
          </cell>
        </row>
        <row r="56">
          <cell r="A56" t="str">
            <v>WISCONSIN</v>
          </cell>
          <cell r="B56">
            <v>252251729</v>
          </cell>
          <cell r="C56">
            <v>41438307</v>
          </cell>
          <cell r="D56">
            <v>41888</v>
          </cell>
          <cell r="E56">
            <v>8549441</v>
          </cell>
          <cell r="F56">
            <v>32846978</v>
          </cell>
          <cell r="G56">
            <v>93932978</v>
          </cell>
          <cell r="H56">
            <v>4051513</v>
          </cell>
          <cell r="I56">
            <v>6488</v>
          </cell>
          <cell r="J56">
            <v>55160000</v>
          </cell>
          <cell r="K56">
            <v>0</v>
          </cell>
          <cell r="L56">
            <v>4936700</v>
          </cell>
          <cell r="M56">
            <v>0</v>
          </cell>
        </row>
        <row r="57">
          <cell r="A57" t="str">
            <v>WYOMING</v>
          </cell>
          <cell r="B57">
            <v>37068096</v>
          </cell>
          <cell r="C57">
            <v>5953418</v>
          </cell>
          <cell r="D57">
            <v>0</v>
          </cell>
          <cell r="E57">
            <v>2401521</v>
          </cell>
          <cell r="F57">
            <v>3551897</v>
          </cell>
          <cell r="G57">
            <v>0</v>
          </cell>
          <cell r="H57">
            <v>3076</v>
          </cell>
          <cell r="I57">
            <v>0</v>
          </cell>
          <cell r="J57">
            <v>0</v>
          </cell>
          <cell r="K57">
            <v>0</v>
          </cell>
          <cell r="L57">
            <v>0</v>
          </cell>
          <cell r="M57">
            <v>0</v>
          </cell>
        </row>
        <row r="58">
          <cell r="A58" t="str">
            <v>Total</v>
          </cell>
          <cell r="B58">
            <v>8982215514</v>
          </cell>
          <cell r="C58">
            <v>1937218753</v>
          </cell>
          <cell r="D58">
            <v>67835298</v>
          </cell>
          <cell r="E58">
            <v>267477832</v>
          </cell>
          <cell r="F58">
            <v>1601905623</v>
          </cell>
          <cell r="G58">
            <v>1361913795</v>
          </cell>
          <cell r="H58">
            <v>121154409</v>
          </cell>
          <cell r="I58">
            <v>11620089</v>
          </cell>
          <cell r="J58">
            <v>155507755</v>
          </cell>
          <cell r="K58">
            <v>0</v>
          </cell>
          <cell r="L58">
            <v>154691694</v>
          </cell>
          <cell r="M58">
            <v>844918075</v>
          </cell>
        </row>
        <row r="59">
          <cell r="A59" t="str">
            <v>Percentage 1/</v>
          </cell>
          <cell r="B59">
            <v>1</v>
          </cell>
          <cell r="C59">
            <v>0.22</v>
          </cell>
          <cell r="D59">
            <v>0.01</v>
          </cell>
          <cell r="E59">
            <v>0.03</v>
          </cell>
          <cell r="F59">
            <v>0.16</v>
          </cell>
          <cell r="G59">
            <v>0.15</v>
          </cell>
          <cell r="H59">
            <v>0.01</v>
          </cell>
          <cell r="I59">
            <v>0</v>
          </cell>
          <cell r="J59">
            <v>0.02</v>
          </cell>
          <cell r="K59">
            <v>0</v>
          </cell>
          <cell r="L59">
            <v>0.02</v>
          </cell>
          <cell r="M59">
            <v>0.09</v>
          </cell>
        </row>
        <row r="60">
          <cell r="A60" t="str">
            <v>Percentage 2/</v>
          </cell>
          <cell r="B60">
            <v>0.55000000000000004</v>
          </cell>
          <cell r="C60">
            <v>0.12</v>
          </cell>
          <cell r="G60">
            <v>0.08</v>
          </cell>
          <cell r="H60">
            <v>0.01</v>
          </cell>
          <cell r="I60">
            <v>0</v>
          </cell>
          <cell r="J60">
            <v>0.01</v>
          </cell>
          <cell r="K60">
            <v>0</v>
          </cell>
          <cell r="L60">
            <v>0.01</v>
          </cell>
          <cell r="M60">
            <v>0.05</v>
          </cell>
        </row>
        <row r="61">
          <cell r="A61" t="str">
            <v>1/ The percentages shown are calculated as a proportion of total expenditures on non-assistance (Line 6).</v>
          </cell>
        </row>
        <row r="62">
          <cell r="A62" t="str">
            <v xml:space="preserve">2/ The percentages shown are calculated as a proportion of total TANF expenditures (Line 7). </v>
          </cell>
        </row>
      </sheetData>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A-Overview Tables"/>
      <sheetName val="Fed &amp; State by Category"/>
      <sheetName val="FY12-13 Comparison, Categories"/>
      <sheetName val="FY12-13 Comparison, Activities"/>
      <sheetName val="FY12-13 MOE Comparison"/>
      <sheetName val="FY 13 Federal TANF Funds"/>
      <sheetName val="Summary Federal Funds"/>
      <sheetName val="B-Total Expenditures"/>
      <sheetName val="Total Fed &amp; State Expenditures"/>
      <sheetName val="Fed &amp; State Assistance"/>
      <sheetName val="Fed &amp; State Non-Assistance"/>
      <sheetName val="Fed &amp; State Non-A Subcategories"/>
      <sheetName val="C-Expenditures by Fed &amp; State-"/>
      <sheetName val="Federal TANF Expenditures"/>
      <sheetName val="Total Federal Expenditures"/>
      <sheetName val="Federal Assistance"/>
      <sheetName val="Federal Non-Assistance"/>
      <sheetName val="Federal Non-A Subcategories"/>
      <sheetName val="State MOE Expenditures"/>
      <sheetName val="Total State Expenditure Summary"/>
      <sheetName val="State Assistance"/>
      <sheetName val="State Non-Assistance"/>
      <sheetName val="State Non-A Subcategories"/>
      <sheetName val="Analysis MOE Spending Levels"/>
      <sheetName val="D-State Tables"/>
      <sheetName val="Alabama"/>
      <sheetName val="Alaska"/>
      <sheetName val="Arizona"/>
      <sheetName val="Arkansas"/>
      <sheetName val="California"/>
      <sheetName val="Colorado"/>
      <sheetName val="Connecticut"/>
      <sheetName val="Delaware"/>
      <sheetName val="DC"/>
      <sheetName val="Florida"/>
      <sheetName val="Georgia"/>
      <sheetName val="Hawaii"/>
      <sheetName val="Idaho"/>
      <sheetName val="Illinois"/>
      <sheetName val="Indiana"/>
      <sheetName val="Iowa"/>
      <sheetName val="Kansas"/>
      <sheetName val="Kentucky"/>
      <sheetName val="Louisiana"/>
      <sheetName val="Maine"/>
      <sheetName val="Maryland"/>
      <sheetName val="Massachusetts"/>
      <sheetName val="Michigan"/>
      <sheetName val="Minnesota"/>
      <sheetName val="Mississippi"/>
      <sheetName val="Missouri"/>
      <sheetName val="Montana"/>
      <sheetName val="Nebraska"/>
      <sheetName val="Nevada"/>
      <sheetName val="New Hampshire"/>
      <sheetName val="New Jersey"/>
      <sheetName val="New Mexico"/>
      <sheetName val="New York"/>
      <sheetName val="North Carolina"/>
      <sheetName val="North Dakota"/>
      <sheetName val="Ohio"/>
      <sheetName val="Oklahoma"/>
      <sheetName val="Oregon"/>
      <sheetName val="Pennsylvania"/>
      <sheetName val="Rhode Island"/>
      <sheetName val="South Carolina"/>
      <sheetName val="South Dakota"/>
      <sheetName val="Tennessee"/>
      <sheetName val="Texas"/>
      <sheetName val="Utah"/>
      <sheetName val="Vermont"/>
      <sheetName val="Virginia"/>
      <sheetName val="Washington"/>
      <sheetName val="West Virginia"/>
      <sheetName val="Wisconsin"/>
      <sheetName val="Wyoming"/>
      <sheetName val="E-Expenditures, Funding Stream"/>
      <sheetName val="Fed &amp; State Funding Streams "/>
      <sheetName val="SFAG"/>
      <sheetName val="SFAG Summary"/>
      <sheetName val="SFAG Assistance"/>
      <sheetName val="SFAG Non-Assistance"/>
      <sheetName val="SFAG Non-A Subcategories"/>
      <sheetName val="MOE in TANF"/>
      <sheetName val="MOE in TANF Summary"/>
      <sheetName val="MOE in TANF Assistance"/>
      <sheetName val="MOE in TANF Non-Assistance"/>
      <sheetName val="MOE in TANF Non-A Subcategories"/>
      <sheetName val="MOE in SSP-"/>
      <sheetName val="MOE SSP Summary"/>
      <sheetName val="MOE SSP Assistance"/>
      <sheetName val="MOE SSP Non-Assistance"/>
      <sheetName val="MOE SSP Non-A Subcategories"/>
      <sheetName val="Contingency Funds"/>
      <sheetName val="Contingency Summary"/>
      <sheetName val="Contingency Assistance"/>
      <sheetName val="Contingency Non-Assistance"/>
      <sheetName val="Contingency Non-A Subcategories"/>
      <sheetName val="ECF (ARRA)"/>
      <sheetName val="ECF Summary"/>
      <sheetName val="ECF Assistance"/>
      <sheetName val="ECF-Non-Assistance"/>
      <sheetName val="ECF Non-A Subcategori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row r="37">
          <cell r="B37">
            <v>9666827</v>
          </cell>
        </row>
      </sheetData>
      <sheetData sheetId="97">
        <row r="37">
          <cell r="B37">
            <v>0</v>
          </cell>
        </row>
      </sheetData>
      <sheetData sheetId="98"/>
      <sheetData sheetId="99"/>
      <sheetData sheetId="100"/>
      <sheetData sheetId="101"/>
      <sheetData sheetId="102"/>
      <sheetData sheetId="10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V68"/>
  <sheetViews>
    <sheetView tabSelected="1" topLeftCell="A44" zoomScaleNormal="100" workbookViewId="0">
      <selection activeCell="A68" sqref="A68:H68"/>
    </sheetView>
  </sheetViews>
  <sheetFormatPr defaultRowHeight="14.4"/>
  <cols>
    <col min="1" max="1" width="91.44140625" customWidth="1"/>
  </cols>
  <sheetData>
    <row r="1" spans="1:22">
      <c r="A1" s="401" t="s">
        <v>314</v>
      </c>
      <c r="B1" s="402"/>
      <c r="C1" s="402"/>
      <c r="D1" s="402"/>
      <c r="E1" s="402"/>
      <c r="F1" s="402"/>
      <c r="G1" s="402"/>
      <c r="H1" s="402"/>
      <c r="I1" s="402"/>
      <c r="J1" s="402"/>
      <c r="K1" s="403"/>
      <c r="L1" s="403"/>
      <c r="M1" s="403"/>
      <c r="N1" s="403"/>
      <c r="O1" s="403"/>
      <c r="P1" s="403"/>
      <c r="Q1" s="403"/>
      <c r="R1" s="403"/>
      <c r="S1" s="403"/>
      <c r="T1" s="403"/>
      <c r="U1" s="403"/>
      <c r="V1" s="403"/>
    </row>
    <row r="2" spans="1:22">
      <c r="A2" s="516" t="s">
        <v>215</v>
      </c>
      <c r="B2" s="516"/>
      <c r="C2" s="516"/>
      <c r="D2" s="517"/>
      <c r="E2" s="517"/>
      <c r="F2" s="404"/>
      <c r="G2" s="404"/>
      <c r="H2" s="404"/>
      <c r="I2" s="404"/>
      <c r="J2" s="404"/>
      <c r="K2" s="403"/>
      <c r="L2" s="403"/>
      <c r="M2" s="403"/>
      <c r="N2" s="403"/>
      <c r="O2" s="403"/>
      <c r="P2" s="403"/>
      <c r="Q2" s="403"/>
      <c r="R2" s="403"/>
      <c r="S2" s="403"/>
      <c r="T2" s="403"/>
      <c r="U2" s="403"/>
      <c r="V2" s="403"/>
    </row>
    <row r="3" spans="1:22">
      <c r="A3" s="518" t="s">
        <v>315</v>
      </c>
      <c r="B3" s="518"/>
      <c r="C3" s="518"/>
      <c r="D3" s="518"/>
      <c r="E3" s="518"/>
      <c r="F3" s="518"/>
      <c r="G3" s="518"/>
      <c r="H3" s="517"/>
      <c r="I3" s="517"/>
      <c r="J3" s="404"/>
      <c r="K3" s="403"/>
      <c r="L3" s="403"/>
      <c r="M3" s="403"/>
      <c r="N3" s="403"/>
      <c r="O3" s="403"/>
      <c r="P3" s="403"/>
      <c r="Q3" s="403"/>
      <c r="R3" s="403"/>
      <c r="S3" s="403"/>
      <c r="T3" s="403"/>
      <c r="U3" s="403"/>
      <c r="V3" s="403"/>
    </row>
    <row r="4" spans="1:22">
      <c r="A4" s="517" t="s">
        <v>316</v>
      </c>
      <c r="B4" s="517"/>
      <c r="C4" s="517"/>
      <c r="D4" s="517"/>
      <c r="E4" s="517"/>
      <c r="F4" s="404"/>
      <c r="G4" s="404"/>
      <c r="H4" s="404"/>
      <c r="I4" s="404"/>
      <c r="J4" s="404"/>
      <c r="K4" s="403"/>
      <c r="L4" s="403"/>
      <c r="M4" s="403"/>
      <c r="N4" s="403"/>
      <c r="O4" s="403"/>
      <c r="P4" s="403"/>
      <c r="Q4" s="403"/>
      <c r="R4" s="403"/>
      <c r="S4" s="403"/>
      <c r="T4" s="403"/>
      <c r="U4" s="403"/>
      <c r="V4" s="403"/>
    </row>
    <row r="5" spans="1:22" s="50" customFormat="1">
      <c r="A5" s="436" t="s">
        <v>317</v>
      </c>
      <c r="B5" s="408"/>
      <c r="C5" s="408"/>
      <c r="D5" s="408"/>
      <c r="E5" s="408"/>
      <c r="F5" s="404"/>
      <c r="G5" s="404"/>
      <c r="H5" s="404"/>
      <c r="I5" s="404"/>
      <c r="J5" s="404"/>
      <c r="K5" s="403"/>
      <c r="L5" s="403"/>
      <c r="M5" s="403"/>
      <c r="N5" s="403"/>
      <c r="O5" s="403"/>
      <c r="P5" s="403"/>
      <c r="Q5" s="403"/>
      <c r="R5" s="403"/>
      <c r="S5" s="403"/>
      <c r="T5" s="403"/>
      <c r="U5" s="403"/>
      <c r="V5" s="403"/>
    </row>
    <row r="6" spans="1:22">
      <c r="A6" s="517" t="s">
        <v>318</v>
      </c>
      <c r="B6" s="517"/>
      <c r="C6" s="404"/>
      <c r="D6" s="404"/>
      <c r="E6" s="404"/>
      <c r="F6" s="404"/>
      <c r="G6" s="404"/>
      <c r="H6" s="404"/>
      <c r="I6" s="404"/>
      <c r="J6" s="404"/>
      <c r="K6" s="403"/>
      <c r="L6" s="403"/>
      <c r="M6" s="403"/>
      <c r="N6" s="403"/>
      <c r="O6" s="403"/>
      <c r="P6" s="403"/>
      <c r="Q6" s="403"/>
      <c r="R6" s="403"/>
      <c r="S6" s="403"/>
      <c r="T6" s="403"/>
      <c r="U6" s="403"/>
      <c r="V6" s="403"/>
    </row>
    <row r="7" spans="1:22">
      <c r="A7" s="516" t="s">
        <v>227</v>
      </c>
      <c r="B7" s="517"/>
      <c r="C7" s="517"/>
      <c r="D7" s="517"/>
      <c r="E7" s="517"/>
      <c r="F7" s="517"/>
      <c r="G7" s="517"/>
      <c r="H7" s="517"/>
      <c r="I7" s="517"/>
      <c r="J7" s="517"/>
      <c r="K7" s="403"/>
      <c r="L7" s="403"/>
      <c r="M7" s="403"/>
      <c r="N7" s="403"/>
      <c r="O7" s="403"/>
      <c r="P7" s="403"/>
      <c r="Q7" s="403"/>
      <c r="R7" s="403"/>
      <c r="S7" s="403"/>
      <c r="T7" s="403"/>
      <c r="U7" s="403"/>
      <c r="V7" s="403"/>
    </row>
    <row r="8" spans="1:22">
      <c r="A8" s="403"/>
      <c r="B8" s="403"/>
      <c r="C8" s="403"/>
      <c r="D8" s="403"/>
      <c r="E8" s="403"/>
      <c r="F8" s="403"/>
      <c r="G8" s="403"/>
      <c r="H8" s="403"/>
      <c r="I8" s="403"/>
      <c r="J8" s="403"/>
      <c r="K8" s="403"/>
      <c r="L8" s="403"/>
      <c r="M8" s="403"/>
      <c r="N8" s="403"/>
      <c r="O8" s="403"/>
      <c r="P8" s="403"/>
      <c r="Q8" s="403"/>
      <c r="R8" s="403"/>
      <c r="S8" s="403"/>
      <c r="T8" s="403"/>
      <c r="U8" s="403"/>
      <c r="V8" s="403"/>
    </row>
    <row r="9" spans="1:22">
      <c r="A9" s="405" t="s">
        <v>319</v>
      </c>
      <c r="B9" s="403"/>
      <c r="C9" s="403"/>
      <c r="D9" s="403"/>
      <c r="E9" s="403"/>
      <c r="F9" s="403"/>
      <c r="G9" s="403"/>
      <c r="H9" s="403"/>
      <c r="I9" s="403"/>
      <c r="J9" s="403"/>
      <c r="K9" s="403"/>
      <c r="L9" s="403"/>
      <c r="M9" s="403"/>
      <c r="N9" s="403"/>
      <c r="O9" s="403"/>
      <c r="P9" s="403"/>
      <c r="Q9" s="403"/>
      <c r="R9" s="403"/>
      <c r="S9" s="403"/>
      <c r="T9" s="403"/>
      <c r="U9" s="403"/>
      <c r="V9" s="403"/>
    </row>
    <row r="10" spans="1:22">
      <c r="A10" s="516" t="s">
        <v>304</v>
      </c>
      <c r="B10" s="516"/>
      <c r="C10" s="516"/>
      <c r="D10" s="516"/>
      <c r="E10" s="404"/>
      <c r="F10" s="404"/>
      <c r="G10" s="404"/>
      <c r="H10" s="404"/>
      <c r="I10" s="404"/>
      <c r="J10" s="404"/>
      <c r="K10" s="404"/>
      <c r="L10" s="404"/>
      <c r="M10" s="404"/>
      <c r="N10" s="404"/>
      <c r="O10" s="404"/>
      <c r="P10" s="403"/>
      <c r="Q10" s="403"/>
      <c r="R10" s="403"/>
      <c r="S10" s="403"/>
      <c r="T10" s="403"/>
      <c r="U10" s="403"/>
      <c r="V10" s="403"/>
    </row>
    <row r="11" spans="1:22">
      <c r="A11" s="516" t="s">
        <v>229</v>
      </c>
      <c r="B11" s="517"/>
      <c r="C11" s="517"/>
      <c r="D11" s="517"/>
      <c r="E11" s="517"/>
      <c r="F11" s="517"/>
      <c r="G11" s="404"/>
      <c r="H11" s="404"/>
      <c r="I11" s="404"/>
      <c r="J11" s="404"/>
      <c r="K11" s="404"/>
      <c r="L11" s="404"/>
      <c r="M11" s="404"/>
      <c r="N11" s="404"/>
      <c r="O11" s="404"/>
      <c r="P11" s="403"/>
      <c r="Q11" s="403"/>
      <c r="R11" s="403"/>
      <c r="S11" s="403"/>
      <c r="T11" s="403"/>
      <c r="U11" s="403"/>
      <c r="V11" s="403"/>
    </row>
    <row r="12" spans="1:22">
      <c r="A12" s="516" t="s">
        <v>230</v>
      </c>
      <c r="B12" s="517"/>
      <c r="C12" s="517"/>
      <c r="D12" s="517"/>
      <c r="E12" s="517"/>
      <c r="F12" s="517"/>
      <c r="G12" s="517"/>
      <c r="H12" s="517"/>
      <c r="I12" s="517"/>
      <c r="J12" s="517"/>
      <c r="K12" s="517"/>
      <c r="L12" s="517"/>
      <c r="M12" s="517"/>
      <c r="N12" s="517"/>
      <c r="O12" s="517"/>
      <c r="P12" s="403"/>
      <c r="Q12" s="403"/>
      <c r="R12" s="403"/>
      <c r="S12" s="403"/>
      <c r="T12" s="403"/>
      <c r="U12" s="403"/>
      <c r="V12" s="403"/>
    </row>
    <row r="13" spans="1:22">
      <c r="A13" s="516" t="s">
        <v>305</v>
      </c>
      <c r="B13" s="517"/>
      <c r="C13" s="517"/>
      <c r="D13" s="517"/>
      <c r="E13" s="517"/>
      <c r="F13" s="517"/>
      <c r="G13" s="517"/>
      <c r="H13" s="517"/>
      <c r="I13" s="404"/>
      <c r="J13" s="404"/>
      <c r="K13" s="404"/>
      <c r="L13" s="404"/>
      <c r="M13" s="404"/>
      <c r="N13" s="404"/>
      <c r="O13" s="404"/>
      <c r="P13" s="403"/>
      <c r="Q13" s="403"/>
      <c r="R13" s="403"/>
      <c r="S13" s="403"/>
      <c r="T13" s="403"/>
      <c r="U13" s="403"/>
      <c r="V13" s="403"/>
    </row>
    <row r="14" spans="1:22">
      <c r="A14" s="403"/>
      <c r="B14" s="403"/>
      <c r="C14" s="403"/>
      <c r="D14" s="403"/>
      <c r="E14" s="403"/>
      <c r="F14" s="403"/>
      <c r="G14" s="403"/>
      <c r="H14" s="403"/>
      <c r="I14" s="403"/>
      <c r="J14" s="403"/>
      <c r="K14" s="403"/>
      <c r="L14" s="403"/>
      <c r="M14" s="403"/>
      <c r="N14" s="403"/>
      <c r="O14" s="403"/>
      <c r="P14" s="403"/>
      <c r="Q14" s="403"/>
      <c r="R14" s="403"/>
      <c r="S14" s="403"/>
      <c r="T14" s="403"/>
      <c r="U14" s="403"/>
      <c r="V14" s="403"/>
    </row>
    <row r="15" spans="1:22">
      <c r="A15" s="405" t="s">
        <v>320</v>
      </c>
      <c r="B15" s="403"/>
      <c r="C15" s="403"/>
      <c r="D15" s="403"/>
      <c r="E15" s="403"/>
      <c r="F15" s="403"/>
      <c r="G15" s="403"/>
      <c r="H15" s="403"/>
      <c r="I15" s="403"/>
      <c r="J15" s="403"/>
      <c r="K15" s="403"/>
      <c r="L15" s="403"/>
      <c r="M15" s="403"/>
      <c r="N15" s="403"/>
      <c r="O15" s="403"/>
      <c r="P15" s="403"/>
      <c r="Q15" s="403"/>
      <c r="R15" s="403"/>
      <c r="S15" s="403"/>
      <c r="T15" s="403"/>
      <c r="U15" s="403"/>
      <c r="V15" s="403"/>
    </row>
    <row r="16" spans="1:22">
      <c r="A16" s="406" t="s">
        <v>172</v>
      </c>
      <c r="B16" s="403"/>
      <c r="C16" s="403"/>
      <c r="D16" s="403"/>
      <c r="E16" s="403"/>
      <c r="F16" s="403"/>
      <c r="G16" s="403"/>
      <c r="H16" s="403"/>
      <c r="I16" s="403"/>
      <c r="J16" s="403"/>
      <c r="K16" s="403"/>
      <c r="L16" s="403"/>
      <c r="M16" s="403"/>
      <c r="N16" s="403"/>
      <c r="O16" s="403"/>
      <c r="P16" s="403"/>
      <c r="Q16" s="403"/>
      <c r="R16" s="403"/>
      <c r="S16" s="403"/>
      <c r="T16" s="403"/>
      <c r="U16" s="403"/>
      <c r="V16" s="403"/>
    </row>
    <row r="17" spans="1:22">
      <c r="A17" s="516" t="s">
        <v>306</v>
      </c>
      <c r="B17" s="516"/>
      <c r="C17" s="516"/>
      <c r="D17" s="516"/>
      <c r="E17" s="404"/>
      <c r="F17" s="404"/>
      <c r="G17" s="404"/>
      <c r="H17" s="404"/>
      <c r="I17" s="404"/>
      <c r="J17" s="404"/>
      <c r="K17" s="404"/>
      <c r="L17" s="404"/>
      <c r="M17" s="404"/>
      <c r="N17" s="404"/>
      <c r="O17" s="404"/>
      <c r="P17" s="403"/>
      <c r="Q17" s="403"/>
      <c r="R17" s="403"/>
      <c r="S17" s="403"/>
      <c r="T17" s="403"/>
      <c r="U17" s="403"/>
      <c r="V17" s="403"/>
    </row>
    <row r="18" spans="1:22">
      <c r="A18" s="516" t="s">
        <v>307</v>
      </c>
      <c r="B18" s="517"/>
      <c r="C18" s="517"/>
      <c r="D18" s="517"/>
      <c r="E18" s="517"/>
      <c r="F18" s="517"/>
      <c r="G18" s="404"/>
      <c r="H18" s="404"/>
      <c r="I18" s="404"/>
      <c r="J18" s="404"/>
      <c r="K18" s="404"/>
      <c r="L18" s="404"/>
      <c r="M18" s="404"/>
      <c r="N18" s="404"/>
      <c r="O18" s="404"/>
      <c r="P18" s="403"/>
      <c r="Q18" s="403"/>
      <c r="R18" s="403"/>
      <c r="S18" s="403"/>
      <c r="T18" s="403"/>
      <c r="U18" s="403"/>
      <c r="V18" s="403"/>
    </row>
    <row r="19" spans="1:22">
      <c r="A19" s="516" t="s">
        <v>234</v>
      </c>
      <c r="B19" s="516"/>
      <c r="C19" s="516"/>
      <c r="D19" s="516"/>
      <c r="E19" s="516"/>
      <c r="F19" s="516"/>
      <c r="G19" s="516"/>
      <c r="H19" s="516"/>
      <c r="I19" s="516"/>
      <c r="J19" s="516"/>
      <c r="K19" s="516"/>
      <c r="L19" s="516"/>
      <c r="M19" s="516"/>
      <c r="N19" s="516"/>
      <c r="O19" s="516"/>
      <c r="P19" s="403"/>
      <c r="Q19" s="403"/>
      <c r="R19" s="403"/>
      <c r="S19" s="403"/>
      <c r="T19" s="403"/>
      <c r="U19" s="403"/>
      <c r="V19" s="403"/>
    </row>
    <row r="20" spans="1:22">
      <c r="A20" s="516" t="s">
        <v>235</v>
      </c>
      <c r="B20" s="517"/>
      <c r="C20" s="517"/>
      <c r="D20" s="517"/>
      <c r="E20" s="517"/>
      <c r="F20" s="517"/>
      <c r="G20" s="517"/>
      <c r="H20" s="517"/>
      <c r="I20" s="404"/>
      <c r="J20" s="404"/>
      <c r="K20" s="404"/>
      <c r="L20" s="404"/>
      <c r="M20" s="404"/>
      <c r="N20" s="404"/>
      <c r="O20" s="404"/>
      <c r="P20" s="403"/>
      <c r="Q20" s="403"/>
      <c r="R20" s="403"/>
      <c r="S20" s="403"/>
      <c r="T20" s="403"/>
      <c r="U20" s="403"/>
      <c r="V20" s="403"/>
    </row>
    <row r="21" spans="1:22">
      <c r="A21" s="407"/>
      <c r="B21" s="408"/>
      <c r="C21" s="408"/>
      <c r="D21" s="408"/>
      <c r="E21" s="408"/>
      <c r="F21" s="408"/>
      <c r="G21" s="408"/>
      <c r="H21" s="408"/>
      <c r="I21" s="404"/>
      <c r="J21" s="404"/>
      <c r="K21" s="404"/>
      <c r="L21" s="404"/>
      <c r="M21" s="404"/>
      <c r="N21" s="404"/>
      <c r="O21" s="404"/>
      <c r="P21" s="403"/>
      <c r="Q21" s="403"/>
      <c r="R21" s="403"/>
      <c r="S21" s="403"/>
      <c r="T21" s="403"/>
      <c r="U21" s="403"/>
      <c r="V21" s="403"/>
    </row>
    <row r="22" spans="1:22">
      <c r="A22" s="409" t="s">
        <v>173</v>
      </c>
      <c r="B22" s="408"/>
      <c r="C22" s="408"/>
      <c r="D22" s="408"/>
      <c r="E22" s="408"/>
      <c r="F22" s="408"/>
      <c r="G22" s="408"/>
      <c r="H22" s="408"/>
      <c r="I22" s="404"/>
      <c r="J22" s="404"/>
      <c r="K22" s="404"/>
      <c r="L22" s="404"/>
      <c r="M22" s="404"/>
      <c r="N22" s="404"/>
      <c r="O22" s="404"/>
      <c r="P22" s="403"/>
      <c r="Q22" s="403"/>
      <c r="R22" s="403"/>
      <c r="S22" s="403"/>
      <c r="T22" s="403"/>
      <c r="U22" s="403"/>
      <c r="V22" s="403"/>
    </row>
    <row r="23" spans="1:22">
      <c r="A23" s="516" t="s">
        <v>236</v>
      </c>
      <c r="B23" s="516"/>
      <c r="C23" s="517"/>
      <c r="D23" s="517"/>
      <c r="E23" s="404"/>
      <c r="F23" s="404"/>
      <c r="G23" s="404"/>
      <c r="H23" s="404"/>
      <c r="I23" s="404"/>
      <c r="J23" s="404"/>
      <c r="K23" s="404"/>
      <c r="L23" s="404"/>
      <c r="M23" s="404"/>
      <c r="N23" s="404"/>
      <c r="O23" s="404"/>
      <c r="P23" s="403"/>
      <c r="Q23" s="403"/>
      <c r="R23" s="403"/>
      <c r="S23" s="403"/>
      <c r="T23" s="403"/>
      <c r="U23" s="403"/>
      <c r="V23" s="403"/>
    </row>
    <row r="24" spans="1:22">
      <c r="A24" s="516" t="s">
        <v>237</v>
      </c>
      <c r="B24" s="517"/>
      <c r="C24" s="517"/>
      <c r="D24" s="517"/>
      <c r="E24" s="517"/>
      <c r="F24" s="517"/>
      <c r="G24" s="404"/>
      <c r="H24" s="404"/>
      <c r="I24" s="404"/>
      <c r="J24" s="404"/>
      <c r="K24" s="404"/>
      <c r="L24" s="404"/>
      <c r="M24" s="404"/>
      <c r="N24" s="404"/>
      <c r="O24" s="404"/>
      <c r="P24" s="403"/>
      <c r="Q24" s="403"/>
      <c r="R24" s="403"/>
      <c r="S24" s="403"/>
      <c r="T24" s="403"/>
      <c r="U24" s="403"/>
      <c r="V24" s="403"/>
    </row>
    <row r="25" spans="1:22">
      <c r="A25" s="516" t="s">
        <v>238</v>
      </c>
      <c r="B25" s="516"/>
      <c r="C25" s="516"/>
      <c r="D25" s="516"/>
      <c r="E25" s="516"/>
      <c r="F25" s="516"/>
      <c r="G25" s="516"/>
      <c r="H25" s="516"/>
      <c r="I25" s="516"/>
      <c r="J25" s="516"/>
      <c r="K25" s="516"/>
      <c r="L25" s="516"/>
      <c r="M25" s="516"/>
      <c r="N25" s="516"/>
      <c r="O25" s="516"/>
      <c r="P25" s="403"/>
      <c r="Q25" s="403"/>
      <c r="R25" s="403"/>
      <c r="S25" s="403"/>
      <c r="T25" s="403"/>
      <c r="U25" s="403"/>
      <c r="V25" s="403"/>
    </row>
    <row r="26" spans="1:22">
      <c r="A26" s="516" t="s">
        <v>239</v>
      </c>
      <c r="B26" s="517"/>
      <c r="C26" s="517"/>
      <c r="D26" s="517"/>
      <c r="E26" s="517"/>
      <c r="F26" s="517"/>
      <c r="G26" s="517"/>
      <c r="H26" s="517"/>
      <c r="I26" s="404"/>
      <c r="J26" s="404"/>
      <c r="K26" s="404"/>
      <c r="L26" s="404"/>
      <c r="M26" s="404"/>
      <c r="N26" s="404"/>
      <c r="O26" s="404"/>
      <c r="P26" s="403"/>
      <c r="Q26" s="403"/>
      <c r="R26" s="403"/>
      <c r="S26" s="403"/>
      <c r="T26" s="403"/>
      <c r="U26" s="403"/>
      <c r="V26" s="403"/>
    </row>
    <row r="27" spans="1:22">
      <c r="A27" s="516" t="s">
        <v>240</v>
      </c>
      <c r="B27" s="516"/>
      <c r="C27" s="516"/>
      <c r="D27" s="516"/>
      <c r="E27" s="516"/>
      <c r="F27" s="516"/>
      <c r="G27" s="516"/>
      <c r="H27" s="516"/>
      <c r="I27" s="404"/>
      <c r="J27" s="404"/>
      <c r="K27" s="404"/>
      <c r="L27" s="404"/>
      <c r="M27" s="404"/>
      <c r="N27" s="404"/>
      <c r="O27" s="404"/>
      <c r="P27" s="403"/>
      <c r="Q27" s="403"/>
      <c r="R27" s="403"/>
      <c r="S27" s="403"/>
      <c r="T27" s="403"/>
      <c r="U27" s="403"/>
      <c r="V27" s="403"/>
    </row>
    <row r="28" spans="1:22">
      <c r="A28" s="403"/>
      <c r="B28" s="403"/>
      <c r="C28" s="403"/>
      <c r="D28" s="403"/>
      <c r="E28" s="403"/>
      <c r="F28" s="403"/>
      <c r="G28" s="403"/>
      <c r="H28" s="403"/>
      <c r="I28" s="403"/>
      <c r="J28" s="403"/>
      <c r="K28" s="403"/>
      <c r="L28" s="403"/>
      <c r="M28" s="403"/>
      <c r="N28" s="403"/>
      <c r="O28" s="403"/>
      <c r="P28" s="403"/>
      <c r="Q28" s="403"/>
      <c r="R28" s="403"/>
      <c r="S28" s="403"/>
      <c r="T28" s="403"/>
      <c r="U28" s="403"/>
      <c r="V28" s="403"/>
    </row>
    <row r="29" spans="1:22">
      <c r="A29" s="405" t="s">
        <v>174</v>
      </c>
      <c r="B29" s="403"/>
      <c r="C29" s="403"/>
      <c r="D29" s="403"/>
      <c r="E29" s="403"/>
      <c r="F29" s="403"/>
      <c r="G29" s="403"/>
      <c r="H29" s="403"/>
      <c r="I29" s="403"/>
      <c r="J29" s="403"/>
      <c r="K29" s="403"/>
      <c r="L29" s="403"/>
      <c r="M29" s="403"/>
      <c r="N29" s="403"/>
      <c r="O29" s="403"/>
      <c r="P29" s="403"/>
      <c r="Q29" s="403"/>
      <c r="R29" s="403"/>
      <c r="S29" s="403"/>
      <c r="T29" s="403"/>
      <c r="U29" s="403"/>
      <c r="V29" s="403"/>
    </row>
    <row r="30" spans="1:22">
      <c r="A30" s="403"/>
      <c r="B30" s="403"/>
      <c r="C30" s="403"/>
      <c r="D30" s="403"/>
      <c r="E30" s="403"/>
      <c r="F30" s="403"/>
      <c r="G30" s="403"/>
      <c r="H30" s="403"/>
      <c r="I30" s="403"/>
      <c r="J30" s="403"/>
      <c r="K30" s="403"/>
      <c r="L30" s="403"/>
      <c r="M30" s="403"/>
      <c r="N30" s="403"/>
      <c r="O30" s="403"/>
      <c r="P30" s="403"/>
      <c r="Q30" s="403"/>
      <c r="R30" s="403"/>
      <c r="S30" s="403"/>
      <c r="T30" s="403"/>
      <c r="U30" s="403"/>
      <c r="V30" s="403"/>
    </row>
    <row r="31" spans="1:22">
      <c r="A31" s="405" t="s">
        <v>189</v>
      </c>
      <c r="B31" s="403"/>
      <c r="C31" s="403"/>
      <c r="D31" s="403"/>
      <c r="E31" s="403"/>
      <c r="F31" s="403"/>
      <c r="G31" s="403"/>
      <c r="H31" s="403"/>
      <c r="I31" s="403"/>
      <c r="J31" s="403"/>
      <c r="K31" s="403"/>
      <c r="L31" s="403"/>
      <c r="M31" s="403"/>
      <c r="N31" s="403"/>
      <c r="O31" s="403"/>
      <c r="P31" s="403"/>
      <c r="Q31" s="403"/>
      <c r="R31" s="403"/>
      <c r="S31" s="403"/>
      <c r="T31" s="403"/>
      <c r="U31" s="403"/>
      <c r="V31" s="403"/>
    </row>
    <row r="32" spans="1:22">
      <c r="A32" s="516" t="s">
        <v>190</v>
      </c>
      <c r="B32" s="516"/>
      <c r="C32" s="516"/>
      <c r="D32" s="516"/>
      <c r="E32" s="517"/>
      <c r="F32" s="517"/>
      <c r="G32" s="517"/>
      <c r="H32" s="517"/>
      <c r="I32" s="517"/>
      <c r="J32" s="517"/>
      <c r="K32" s="517"/>
      <c r="L32" s="517"/>
      <c r="M32" s="517"/>
      <c r="N32" s="517"/>
      <c r="O32" s="517"/>
      <c r="P32" s="517"/>
      <c r="Q32" s="517"/>
      <c r="R32" s="517"/>
      <c r="S32" s="517"/>
      <c r="T32" s="517"/>
      <c r="U32" s="517"/>
      <c r="V32" s="517"/>
    </row>
    <row r="33" spans="1:22">
      <c r="A33" s="407"/>
      <c r="B33" s="407"/>
      <c r="C33" s="407"/>
      <c r="D33" s="407"/>
      <c r="E33" s="408"/>
      <c r="F33" s="408"/>
      <c r="G33" s="408"/>
      <c r="H33" s="408"/>
      <c r="I33" s="408"/>
      <c r="J33" s="408"/>
      <c r="K33" s="408"/>
      <c r="L33" s="408"/>
      <c r="M33" s="408"/>
      <c r="N33" s="408"/>
      <c r="O33" s="408"/>
      <c r="P33" s="408"/>
      <c r="Q33" s="408"/>
      <c r="R33" s="408"/>
      <c r="S33" s="408"/>
      <c r="T33" s="408"/>
      <c r="U33" s="408"/>
      <c r="V33" s="408"/>
    </row>
    <row r="34" spans="1:22">
      <c r="A34" s="409" t="s">
        <v>175</v>
      </c>
      <c r="B34" s="407"/>
      <c r="C34" s="407"/>
      <c r="D34" s="407"/>
      <c r="E34" s="408"/>
      <c r="F34" s="408"/>
      <c r="G34" s="408"/>
      <c r="H34" s="408"/>
      <c r="I34" s="408"/>
      <c r="J34" s="408"/>
      <c r="K34" s="408"/>
      <c r="L34" s="408"/>
      <c r="M34" s="408"/>
      <c r="N34" s="408"/>
      <c r="O34" s="408"/>
      <c r="P34" s="408"/>
      <c r="Q34" s="408"/>
      <c r="R34" s="408"/>
      <c r="S34" s="408"/>
      <c r="T34" s="408"/>
      <c r="U34" s="408"/>
      <c r="V34" s="408"/>
    </row>
    <row r="35" spans="1:22">
      <c r="A35" s="516" t="s">
        <v>191</v>
      </c>
      <c r="B35" s="516"/>
      <c r="C35" s="516"/>
      <c r="D35" s="516"/>
      <c r="E35" s="517"/>
      <c r="F35" s="517"/>
      <c r="G35" s="517"/>
      <c r="H35" s="517"/>
      <c r="I35" s="517"/>
      <c r="J35" s="517"/>
      <c r="K35" s="517"/>
      <c r="L35" s="517"/>
      <c r="M35" s="404"/>
      <c r="N35" s="404"/>
      <c r="O35" s="404"/>
      <c r="P35" s="404"/>
      <c r="Q35" s="404"/>
      <c r="R35" s="404"/>
      <c r="S35" s="404"/>
      <c r="T35" s="404"/>
      <c r="U35" s="404"/>
      <c r="V35" s="404"/>
    </row>
    <row r="36" spans="1:22">
      <c r="A36" s="516" t="s">
        <v>192</v>
      </c>
      <c r="B36" s="516"/>
      <c r="C36" s="516"/>
      <c r="D36" s="516"/>
      <c r="E36" s="516"/>
      <c r="F36" s="516"/>
      <c r="G36" s="404"/>
      <c r="H36" s="404"/>
      <c r="I36" s="404"/>
      <c r="J36" s="404"/>
      <c r="K36" s="404"/>
      <c r="L36" s="404"/>
      <c r="M36" s="404"/>
      <c r="N36" s="404"/>
      <c r="O36" s="404"/>
      <c r="P36" s="404"/>
      <c r="Q36" s="404"/>
      <c r="R36" s="404"/>
      <c r="S36" s="404"/>
      <c r="T36" s="404"/>
      <c r="U36" s="404"/>
      <c r="V36" s="404"/>
    </row>
    <row r="37" spans="1:22">
      <c r="A37" s="516" t="s">
        <v>193</v>
      </c>
      <c r="B37" s="517"/>
      <c r="C37" s="517"/>
      <c r="D37" s="517"/>
      <c r="E37" s="517"/>
      <c r="F37" s="517"/>
      <c r="G37" s="517"/>
      <c r="H37" s="517"/>
      <c r="I37" s="517"/>
      <c r="J37" s="517"/>
      <c r="K37" s="517"/>
      <c r="L37" s="517"/>
      <c r="M37" s="517"/>
      <c r="N37" s="517"/>
      <c r="O37" s="517"/>
      <c r="P37" s="404"/>
      <c r="Q37" s="404"/>
      <c r="R37" s="404"/>
      <c r="S37" s="404"/>
      <c r="T37" s="404"/>
      <c r="U37" s="404"/>
      <c r="V37" s="404"/>
    </row>
    <row r="38" spans="1:22">
      <c r="A38" s="516" t="s">
        <v>194</v>
      </c>
      <c r="B38" s="516"/>
      <c r="C38" s="516"/>
      <c r="D38" s="516"/>
      <c r="E38" s="516"/>
      <c r="F38" s="516"/>
      <c r="G38" s="516"/>
      <c r="H38" s="516"/>
      <c r="I38" s="404"/>
      <c r="J38" s="404"/>
      <c r="K38" s="404"/>
      <c r="L38" s="404"/>
      <c r="M38" s="404"/>
      <c r="N38" s="404"/>
      <c r="O38" s="404"/>
      <c r="P38" s="404"/>
      <c r="Q38" s="404"/>
      <c r="R38" s="404"/>
      <c r="S38" s="404"/>
      <c r="T38" s="404"/>
      <c r="U38" s="404"/>
      <c r="V38" s="404"/>
    </row>
    <row r="39" spans="1:22">
      <c r="A39" s="407"/>
      <c r="B39" s="407"/>
      <c r="C39" s="407"/>
      <c r="D39" s="407"/>
      <c r="E39" s="407"/>
      <c r="F39" s="407"/>
      <c r="G39" s="407"/>
      <c r="H39" s="407"/>
      <c r="I39" s="404"/>
      <c r="J39" s="404"/>
      <c r="K39" s="404"/>
      <c r="L39" s="404"/>
      <c r="M39" s="404"/>
      <c r="N39" s="404"/>
      <c r="O39" s="404"/>
      <c r="P39" s="404"/>
      <c r="Q39" s="404"/>
      <c r="R39" s="404"/>
      <c r="S39" s="404"/>
      <c r="T39" s="404"/>
      <c r="U39" s="404"/>
      <c r="V39" s="404"/>
    </row>
    <row r="40" spans="1:22">
      <c r="A40" s="409" t="s">
        <v>176</v>
      </c>
      <c r="B40" s="407"/>
      <c r="C40" s="407"/>
      <c r="D40" s="407"/>
      <c r="E40" s="407"/>
      <c r="F40" s="407"/>
      <c r="G40" s="407"/>
      <c r="H40" s="407"/>
      <c r="I40" s="404"/>
      <c r="J40" s="404"/>
      <c r="K40" s="404"/>
      <c r="L40" s="404"/>
      <c r="M40" s="404"/>
      <c r="N40" s="404"/>
      <c r="O40" s="404"/>
      <c r="P40" s="404"/>
      <c r="Q40" s="404"/>
      <c r="R40" s="404"/>
      <c r="S40" s="404"/>
      <c r="T40" s="404"/>
      <c r="U40" s="404"/>
      <c r="V40" s="404"/>
    </row>
    <row r="41" spans="1:22">
      <c r="A41" s="516" t="s">
        <v>195</v>
      </c>
      <c r="B41" s="517"/>
      <c r="C41" s="517"/>
      <c r="D41" s="517"/>
      <c r="E41" s="404"/>
      <c r="F41" s="404"/>
      <c r="G41" s="404"/>
      <c r="H41" s="404"/>
      <c r="I41" s="404"/>
      <c r="J41" s="404"/>
      <c r="K41" s="404"/>
      <c r="L41" s="404"/>
      <c r="M41" s="404"/>
      <c r="N41" s="404"/>
      <c r="O41" s="404"/>
      <c r="P41" s="404"/>
      <c r="Q41" s="404"/>
      <c r="R41" s="404"/>
      <c r="S41" s="404"/>
      <c r="T41" s="404"/>
      <c r="U41" s="404"/>
      <c r="V41" s="404"/>
    </row>
    <row r="42" spans="1:22">
      <c r="A42" s="516" t="s">
        <v>196</v>
      </c>
      <c r="B42" s="516"/>
      <c r="C42" s="516"/>
      <c r="D42" s="516"/>
      <c r="E42" s="516"/>
      <c r="F42" s="516"/>
      <c r="G42" s="404"/>
      <c r="H42" s="404"/>
      <c r="I42" s="404"/>
      <c r="J42" s="404"/>
      <c r="K42" s="404"/>
      <c r="L42" s="404"/>
      <c r="M42" s="404"/>
      <c r="N42" s="404"/>
      <c r="O42" s="404"/>
      <c r="P42" s="404"/>
      <c r="Q42" s="404"/>
      <c r="R42" s="404"/>
      <c r="S42" s="404"/>
      <c r="T42" s="404"/>
      <c r="U42" s="404"/>
      <c r="V42" s="404"/>
    </row>
    <row r="43" spans="1:22">
      <c r="A43" s="516" t="s">
        <v>197</v>
      </c>
      <c r="B43" s="516"/>
      <c r="C43" s="516"/>
      <c r="D43" s="516"/>
      <c r="E43" s="516"/>
      <c r="F43" s="516"/>
      <c r="G43" s="516"/>
      <c r="H43" s="516"/>
      <c r="I43" s="516"/>
      <c r="J43" s="516"/>
      <c r="K43" s="516"/>
      <c r="L43" s="516"/>
      <c r="M43" s="516"/>
      <c r="N43" s="516"/>
      <c r="O43" s="516"/>
      <c r="P43" s="404"/>
      <c r="Q43" s="404"/>
      <c r="R43" s="404"/>
      <c r="S43" s="404"/>
      <c r="T43" s="404"/>
      <c r="U43" s="404"/>
      <c r="V43" s="404"/>
    </row>
    <row r="44" spans="1:22">
      <c r="A44" s="516" t="s">
        <v>198</v>
      </c>
      <c r="B44" s="517"/>
      <c r="C44" s="517"/>
      <c r="D44" s="517"/>
      <c r="E44" s="517"/>
      <c r="F44" s="517"/>
      <c r="G44" s="517"/>
      <c r="H44" s="517"/>
      <c r="I44" s="404"/>
      <c r="J44" s="404"/>
      <c r="K44" s="404"/>
      <c r="L44" s="404"/>
      <c r="M44" s="404"/>
      <c r="N44" s="404"/>
      <c r="O44" s="404"/>
      <c r="P44" s="404"/>
      <c r="Q44" s="404"/>
      <c r="R44" s="404"/>
      <c r="S44" s="404"/>
      <c r="T44" s="404"/>
      <c r="U44" s="404"/>
      <c r="V44" s="404"/>
    </row>
    <row r="45" spans="1:22">
      <c r="A45" s="407"/>
      <c r="B45" s="408"/>
      <c r="C45" s="408"/>
      <c r="D45" s="408"/>
      <c r="E45" s="408"/>
      <c r="F45" s="408"/>
      <c r="G45" s="408"/>
      <c r="H45" s="408"/>
      <c r="I45" s="404"/>
      <c r="J45" s="404"/>
      <c r="K45" s="404"/>
      <c r="L45" s="404"/>
      <c r="M45" s="404"/>
      <c r="N45" s="404"/>
      <c r="O45" s="404"/>
      <c r="P45" s="404"/>
      <c r="Q45" s="404"/>
      <c r="R45" s="404"/>
      <c r="S45" s="404"/>
      <c r="T45" s="404"/>
      <c r="U45" s="404"/>
      <c r="V45" s="404"/>
    </row>
    <row r="46" spans="1:22">
      <c r="A46" s="409" t="s">
        <v>177</v>
      </c>
      <c r="B46" s="408"/>
      <c r="C46" s="408"/>
      <c r="D46" s="408"/>
      <c r="E46" s="408"/>
      <c r="F46" s="408"/>
      <c r="G46" s="408"/>
      <c r="H46" s="408"/>
      <c r="I46" s="404"/>
      <c r="J46" s="404"/>
      <c r="K46" s="404"/>
      <c r="L46" s="404"/>
      <c r="M46" s="404"/>
      <c r="N46" s="404"/>
      <c r="O46" s="404"/>
      <c r="P46" s="404"/>
      <c r="Q46" s="404"/>
      <c r="R46" s="404"/>
      <c r="S46" s="404"/>
      <c r="T46" s="404"/>
      <c r="U46" s="404"/>
      <c r="V46" s="404"/>
    </row>
    <row r="47" spans="1:22">
      <c r="A47" s="516" t="s">
        <v>199</v>
      </c>
      <c r="B47" s="517"/>
      <c r="C47" s="517"/>
      <c r="D47" s="517"/>
      <c r="E47" s="404"/>
      <c r="F47" s="404"/>
      <c r="G47" s="404"/>
      <c r="H47" s="404"/>
      <c r="I47" s="404"/>
      <c r="J47" s="404"/>
      <c r="K47" s="404"/>
      <c r="L47" s="404"/>
      <c r="M47" s="404"/>
      <c r="N47" s="404"/>
      <c r="O47" s="404"/>
      <c r="P47" s="403"/>
      <c r="Q47" s="403"/>
      <c r="R47" s="403"/>
      <c r="S47" s="403"/>
      <c r="T47" s="403"/>
      <c r="U47" s="403"/>
      <c r="V47" s="403"/>
    </row>
    <row r="48" spans="1:22">
      <c r="A48" s="516" t="s">
        <v>200</v>
      </c>
      <c r="B48" s="516"/>
      <c r="C48" s="516"/>
      <c r="D48" s="516"/>
      <c r="E48" s="516"/>
      <c r="F48" s="516"/>
      <c r="G48" s="404"/>
      <c r="H48" s="404"/>
      <c r="I48" s="404"/>
      <c r="J48" s="404"/>
      <c r="K48" s="404"/>
      <c r="L48" s="404"/>
      <c r="M48" s="404"/>
      <c r="N48" s="404"/>
      <c r="O48" s="404"/>
      <c r="P48" s="403"/>
      <c r="Q48" s="403"/>
      <c r="R48" s="403"/>
      <c r="S48" s="403"/>
      <c r="T48" s="403"/>
      <c r="U48" s="403"/>
      <c r="V48" s="403"/>
    </row>
    <row r="49" spans="1:22">
      <c r="A49" s="516" t="s">
        <v>201</v>
      </c>
      <c r="B49" s="516"/>
      <c r="C49" s="516"/>
      <c r="D49" s="516"/>
      <c r="E49" s="516"/>
      <c r="F49" s="516"/>
      <c r="G49" s="516"/>
      <c r="H49" s="516"/>
      <c r="I49" s="516"/>
      <c r="J49" s="516"/>
      <c r="K49" s="516"/>
      <c r="L49" s="516"/>
      <c r="M49" s="516"/>
      <c r="N49" s="516"/>
      <c r="O49" s="516"/>
      <c r="P49" s="403"/>
      <c r="Q49" s="403"/>
      <c r="R49" s="403"/>
      <c r="S49" s="403"/>
      <c r="T49" s="403"/>
      <c r="U49" s="403"/>
      <c r="V49" s="403"/>
    </row>
    <row r="50" spans="1:22">
      <c r="A50" s="516" t="s">
        <v>202</v>
      </c>
      <c r="B50" s="517"/>
      <c r="C50" s="517"/>
      <c r="D50" s="517"/>
      <c r="E50" s="517"/>
      <c r="F50" s="517"/>
      <c r="G50" s="517"/>
      <c r="H50" s="517"/>
      <c r="I50" s="404"/>
      <c r="J50" s="404"/>
      <c r="K50" s="404"/>
      <c r="L50" s="404"/>
      <c r="M50" s="404"/>
      <c r="N50" s="404"/>
      <c r="O50" s="404"/>
      <c r="P50" s="403"/>
      <c r="Q50" s="403"/>
      <c r="R50" s="403"/>
      <c r="S50" s="403"/>
      <c r="T50" s="403"/>
      <c r="U50" s="403"/>
      <c r="V50" s="403"/>
    </row>
    <row r="51" spans="1:22">
      <c r="A51" s="407"/>
      <c r="B51" s="408"/>
      <c r="C51" s="408"/>
      <c r="D51" s="408"/>
      <c r="E51" s="408"/>
      <c r="F51" s="408"/>
      <c r="G51" s="408"/>
      <c r="H51" s="408"/>
      <c r="I51" s="404"/>
      <c r="J51" s="404"/>
      <c r="K51" s="404"/>
      <c r="L51" s="404"/>
      <c r="M51" s="404"/>
      <c r="N51" s="404"/>
      <c r="O51" s="404"/>
      <c r="P51" s="403"/>
      <c r="Q51" s="403"/>
      <c r="R51" s="403"/>
      <c r="S51" s="403"/>
      <c r="T51" s="403"/>
      <c r="U51" s="403"/>
      <c r="V51" s="403"/>
    </row>
    <row r="52" spans="1:22">
      <c r="A52" s="409" t="s">
        <v>178</v>
      </c>
      <c r="B52" s="408"/>
      <c r="C52" s="408"/>
      <c r="D52" s="408"/>
      <c r="E52" s="408"/>
      <c r="F52" s="408"/>
      <c r="G52" s="408"/>
      <c r="H52" s="408"/>
      <c r="I52" s="404"/>
      <c r="J52" s="404"/>
      <c r="K52" s="404"/>
      <c r="L52" s="404"/>
      <c r="M52" s="404"/>
      <c r="N52" s="404"/>
      <c r="O52" s="404"/>
      <c r="P52" s="403"/>
      <c r="Q52" s="403"/>
      <c r="R52" s="403"/>
      <c r="S52" s="403"/>
      <c r="T52" s="403"/>
      <c r="U52" s="403"/>
      <c r="V52" s="403"/>
    </row>
    <row r="53" spans="1:22">
      <c r="A53" s="516" t="s">
        <v>203</v>
      </c>
      <c r="B53" s="516"/>
      <c r="C53" s="516"/>
      <c r="D53" s="516"/>
      <c r="E53" s="517"/>
      <c r="F53" s="517"/>
      <c r="G53" s="517"/>
      <c r="H53" s="517"/>
      <c r="I53" s="517"/>
      <c r="J53" s="517"/>
      <c r="K53" s="517"/>
      <c r="L53" s="404"/>
      <c r="M53" s="404"/>
      <c r="N53" s="404"/>
      <c r="O53" s="404"/>
      <c r="P53" s="403"/>
      <c r="Q53" s="403"/>
      <c r="R53" s="403"/>
      <c r="S53" s="403"/>
      <c r="T53" s="403"/>
      <c r="U53" s="403"/>
      <c r="V53" s="403"/>
    </row>
    <row r="54" spans="1:22">
      <c r="A54" s="516" t="s">
        <v>204</v>
      </c>
      <c r="B54" s="516"/>
      <c r="C54" s="516"/>
      <c r="D54" s="516"/>
      <c r="E54" s="516"/>
      <c r="F54" s="516"/>
      <c r="G54" s="404"/>
      <c r="H54" s="404"/>
      <c r="I54" s="404"/>
      <c r="J54" s="404"/>
      <c r="K54" s="404"/>
      <c r="L54" s="404"/>
      <c r="M54" s="404"/>
      <c r="N54" s="404"/>
      <c r="O54" s="404"/>
      <c r="P54" s="403"/>
      <c r="Q54" s="403"/>
      <c r="R54" s="403"/>
      <c r="S54" s="403"/>
      <c r="T54" s="403"/>
      <c r="U54" s="403"/>
      <c r="V54" s="403"/>
    </row>
    <row r="55" spans="1:22">
      <c r="A55" s="516" t="s">
        <v>205</v>
      </c>
      <c r="B55" s="517"/>
      <c r="C55" s="517"/>
      <c r="D55" s="517"/>
      <c r="E55" s="517"/>
      <c r="F55" s="517"/>
      <c r="G55" s="517"/>
      <c r="H55" s="517"/>
      <c r="I55" s="517"/>
      <c r="J55" s="517"/>
      <c r="K55" s="517"/>
      <c r="L55" s="517"/>
      <c r="M55" s="517"/>
      <c r="N55" s="517"/>
      <c r="O55" s="517"/>
      <c r="P55" s="403"/>
      <c r="Q55" s="403"/>
      <c r="R55" s="403"/>
      <c r="S55" s="403"/>
      <c r="T55" s="403"/>
      <c r="U55" s="403"/>
      <c r="V55" s="403"/>
    </row>
    <row r="56" spans="1:22">
      <c r="A56" s="516" t="s">
        <v>206</v>
      </c>
      <c r="B56" s="517"/>
      <c r="C56" s="517"/>
      <c r="D56" s="517"/>
      <c r="E56" s="517"/>
      <c r="F56" s="517"/>
      <c r="G56" s="517"/>
      <c r="H56" s="517"/>
      <c r="I56" s="404"/>
      <c r="J56" s="404"/>
      <c r="K56" s="404"/>
      <c r="L56" s="404"/>
      <c r="M56" s="404"/>
      <c r="N56" s="404"/>
      <c r="O56" s="404"/>
      <c r="P56" s="403"/>
      <c r="Q56" s="403"/>
      <c r="R56" s="403"/>
      <c r="S56" s="403"/>
      <c r="T56" s="403"/>
      <c r="U56" s="403"/>
      <c r="V56" s="403"/>
    </row>
    <row r="57" spans="1:22">
      <c r="A57" s="407"/>
      <c r="B57" s="408"/>
      <c r="C57" s="408"/>
      <c r="D57" s="408"/>
      <c r="E57" s="408"/>
      <c r="F57" s="408"/>
      <c r="G57" s="408"/>
      <c r="H57" s="408"/>
      <c r="I57" s="404"/>
      <c r="J57" s="404"/>
      <c r="K57" s="404"/>
      <c r="L57" s="404"/>
      <c r="M57" s="404"/>
      <c r="N57" s="404"/>
      <c r="O57" s="404"/>
      <c r="P57" s="403"/>
      <c r="Q57" s="403"/>
      <c r="R57" s="403"/>
      <c r="S57" s="403"/>
      <c r="T57" s="403"/>
      <c r="U57" s="403"/>
      <c r="V57" s="403"/>
    </row>
    <row r="58" spans="1:22">
      <c r="A58" s="409" t="s">
        <v>179</v>
      </c>
      <c r="B58" s="408"/>
      <c r="C58" s="408"/>
      <c r="D58" s="408"/>
      <c r="E58" s="408"/>
      <c r="F58" s="408"/>
      <c r="G58" s="408"/>
      <c r="H58" s="408"/>
      <c r="I58" s="404"/>
      <c r="J58" s="404"/>
      <c r="K58" s="404"/>
      <c r="L58" s="404"/>
      <c r="M58" s="404"/>
      <c r="N58" s="404"/>
      <c r="O58" s="404"/>
      <c r="P58" s="403"/>
      <c r="Q58" s="403"/>
      <c r="R58" s="403"/>
      <c r="S58" s="403"/>
      <c r="T58" s="403"/>
      <c r="U58" s="403"/>
      <c r="V58" s="403"/>
    </row>
    <row r="59" spans="1:22">
      <c r="A59" s="516" t="s">
        <v>207</v>
      </c>
      <c r="B59" s="516"/>
      <c r="C59" s="516"/>
      <c r="D59" s="516"/>
      <c r="E59" s="517"/>
      <c r="F59" s="517"/>
      <c r="G59" s="517"/>
      <c r="H59" s="517"/>
      <c r="I59" s="517"/>
      <c r="J59" s="517"/>
      <c r="K59" s="517"/>
      <c r="L59" s="404"/>
      <c r="M59" s="404"/>
      <c r="N59" s="404"/>
      <c r="O59" s="404"/>
      <c r="P59" s="403"/>
      <c r="Q59" s="403"/>
      <c r="R59" s="403"/>
      <c r="S59" s="403"/>
      <c r="T59" s="403"/>
      <c r="U59" s="403"/>
      <c r="V59" s="403"/>
    </row>
    <row r="60" spans="1:22">
      <c r="A60" s="516" t="s">
        <v>208</v>
      </c>
      <c r="B60" s="516"/>
      <c r="C60" s="516"/>
      <c r="D60" s="516"/>
      <c r="E60" s="516"/>
      <c r="F60" s="516"/>
      <c r="G60" s="404"/>
      <c r="H60" s="404"/>
      <c r="I60" s="404"/>
      <c r="J60" s="404"/>
      <c r="K60" s="404"/>
      <c r="L60" s="404"/>
      <c r="M60" s="404"/>
      <c r="N60" s="404"/>
      <c r="O60" s="404"/>
      <c r="P60" s="403"/>
      <c r="Q60" s="403"/>
      <c r="R60" s="403"/>
      <c r="S60" s="403"/>
      <c r="T60" s="403"/>
      <c r="U60" s="403"/>
      <c r="V60" s="403"/>
    </row>
    <row r="61" spans="1:22">
      <c r="A61" s="516" t="s">
        <v>209</v>
      </c>
      <c r="B61" s="517"/>
      <c r="C61" s="517"/>
      <c r="D61" s="517"/>
      <c r="E61" s="517"/>
      <c r="F61" s="517"/>
      <c r="G61" s="517"/>
      <c r="H61" s="517"/>
      <c r="I61" s="517"/>
      <c r="J61" s="517"/>
      <c r="K61" s="517"/>
      <c r="L61" s="517"/>
      <c r="M61" s="517"/>
      <c r="N61" s="517"/>
      <c r="O61" s="517"/>
      <c r="P61" s="403"/>
      <c r="Q61" s="403"/>
      <c r="R61" s="403"/>
      <c r="S61" s="403"/>
      <c r="T61" s="403"/>
      <c r="U61" s="403"/>
      <c r="V61" s="403"/>
    </row>
    <row r="62" spans="1:22">
      <c r="A62" s="516" t="s">
        <v>210</v>
      </c>
      <c r="B62" s="517"/>
      <c r="C62" s="517"/>
      <c r="D62" s="517"/>
      <c r="E62" s="517"/>
      <c r="F62" s="517"/>
      <c r="G62" s="517"/>
      <c r="H62" s="517"/>
      <c r="I62" s="404"/>
      <c r="J62" s="404"/>
      <c r="K62" s="404"/>
      <c r="L62" s="404"/>
      <c r="M62" s="404"/>
      <c r="N62" s="404"/>
      <c r="O62" s="404"/>
      <c r="P62" s="403"/>
      <c r="Q62" s="403"/>
      <c r="R62" s="403"/>
      <c r="S62" s="403"/>
      <c r="T62" s="403"/>
      <c r="U62" s="403"/>
      <c r="V62" s="403"/>
    </row>
    <row r="63" spans="1:22">
      <c r="A63" s="407"/>
      <c r="B63" s="408"/>
      <c r="C63" s="408"/>
      <c r="D63" s="408"/>
      <c r="E63" s="408"/>
      <c r="F63" s="408"/>
      <c r="G63" s="408"/>
      <c r="H63" s="408"/>
      <c r="I63" s="404"/>
      <c r="J63" s="404"/>
      <c r="K63" s="404"/>
      <c r="L63" s="404"/>
      <c r="M63" s="404"/>
      <c r="N63" s="404"/>
      <c r="O63" s="404"/>
      <c r="P63" s="403"/>
      <c r="Q63" s="403"/>
      <c r="R63" s="403"/>
      <c r="S63" s="403"/>
      <c r="T63" s="403"/>
      <c r="U63" s="403"/>
      <c r="V63" s="403"/>
    </row>
    <row r="64" spans="1:22">
      <c r="A64" s="409" t="s">
        <v>180</v>
      </c>
      <c r="B64" s="408"/>
      <c r="C64" s="408"/>
      <c r="D64" s="408"/>
      <c r="E64" s="408"/>
      <c r="F64" s="408"/>
      <c r="G64" s="408"/>
      <c r="H64" s="408"/>
      <c r="I64" s="404"/>
      <c r="J64" s="404"/>
      <c r="K64" s="404"/>
      <c r="L64" s="404"/>
      <c r="M64" s="404"/>
      <c r="N64" s="404"/>
      <c r="O64" s="404"/>
      <c r="P64" s="403"/>
      <c r="Q64" s="403"/>
      <c r="R64" s="403"/>
      <c r="S64" s="403"/>
      <c r="T64" s="403"/>
      <c r="U64" s="403"/>
      <c r="V64" s="403"/>
    </row>
    <row r="65" spans="1:22">
      <c r="A65" s="516" t="s">
        <v>211</v>
      </c>
      <c r="B65" s="516"/>
      <c r="C65" s="516"/>
      <c r="D65" s="516"/>
      <c r="E65" s="517"/>
      <c r="F65" s="517"/>
      <c r="G65" s="517"/>
      <c r="H65" s="517"/>
      <c r="I65" s="517"/>
      <c r="J65" s="517"/>
      <c r="K65" s="517"/>
      <c r="L65" s="517"/>
      <c r="M65" s="404"/>
      <c r="N65" s="404"/>
      <c r="O65" s="404"/>
      <c r="P65" s="403"/>
      <c r="Q65" s="403"/>
      <c r="R65" s="403"/>
      <c r="S65" s="403"/>
      <c r="T65" s="403"/>
      <c r="U65" s="403"/>
      <c r="V65" s="403"/>
    </row>
    <row r="66" spans="1:22">
      <c r="A66" s="516" t="s">
        <v>212</v>
      </c>
      <c r="B66" s="516"/>
      <c r="C66" s="516"/>
      <c r="D66" s="516"/>
      <c r="E66" s="516"/>
      <c r="F66" s="516"/>
      <c r="G66" s="404"/>
      <c r="H66" s="404"/>
      <c r="I66" s="404"/>
      <c r="J66" s="404"/>
      <c r="K66" s="404"/>
      <c r="L66" s="404"/>
      <c r="M66" s="404"/>
      <c r="N66" s="404"/>
      <c r="O66" s="404"/>
      <c r="P66" s="403"/>
      <c r="Q66" s="403"/>
      <c r="R66" s="403"/>
      <c r="S66" s="403"/>
      <c r="T66" s="403"/>
      <c r="U66" s="403"/>
      <c r="V66" s="403"/>
    </row>
    <row r="67" spans="1:22">
      <c r="A67" s="516" t="s">
        <v>213</v>
      </c>
      <c r="B67" s="517"/>
      <c r="C67" s="517"/>
      <c r="D67" s="517"/>
      <c r="E67" s="517"/>
      <c r="F67" s="517"/>
      <c r="G67" s="517"/>
      <c r="H67" s="517"/>
      <c r="I67" s="517"/>
      <c r="J67" s="517"/>
      <c r="K67" s="517"/>
      <c r="L67" s="517"/>
      <c r="M67" s="517"/>
      <c r="N67" s="517"/>
      <c r="O67" s="517"/>
      <c r="P67" s="403"/>
      <c r="Q67" s="403"/>
      <c r="R67" s="403"/>
      <c r="S67" s="403"/>
      <c r="T67" s="403"/>
      <c r="U67" s="403"/>
      <c r="V67" s="403"/>
    </row>
    <row r="68" spans="1:22">
      <c r="A68" s="516" t="s">
        <v>214</v>
      </c>
      <c r="B68" s="517"/>
      <c r="C68" s="517"/>
      <c r="D68" s="517"/>
      <c r="E68" s="517"/>
      <c r="F68" s="517"/>
      <c r="G68" s="517"/>
      <c r="H68" s="517"/>
      <c r="I68" s="404"/>
      <c r="J68" s="404"/>
      <c r="K68" s="404"/>
      <c r="L68" s="404"/>
      <c r="M68" s="404"/>
      <c r="N68" s="404"/>
      <c r="O68" s="404"/>
      <c r="P68" s="403"/>
      <c r="Q68" s="403"/>
      <c r="R68" s="403"/>
      <c r="S68" s="403"/>
      <c r="T68" s="403"/>
      <c r="U68" s="403"/>
      <c r="V68" s="403"/>
    </row>
  </sheetData>
  <mergeCells count="43">
    <mergeCell ref="A68:H68"/>
    <mergeCell ref="A60:F60"/>
    <mergeCell ref="A61:O61"/>
    <mergeCell ref="A62:H62"/>
    <mergeCell ref="A65:L65"/>
    <mergeCell ref="A66:F66"/>
    <mergeCell ref="A67:O67"/>
    <mergeCell ref="A59:K59"/>
    <mergeCell ref="A42:F42"/>
    <mergeCell ref="A43:O43"/>
    <mergeCell ref="A44:H44"/>
    <mergeCell ref="A47:D47"/>
    <mergeCell ref="A48:F48"/>
    <mergeCell ref="A49:O49"/>
    <mergeCell ref="A50:H50"/>
    <mergeCell ref="A53:K53"/>
    <mergeCell ref="A54:F54"/>
    <mergeCell ref="A55:O55"/>
    <mergeCell ref="A56:H56"/>
    <mergeCell ref="A41:D41"/>
    <mergeCell ref="A20:H20"/>
    <mergeCell ref="A23:D23"/>
    <mergeCell ref="A24:F24"/>
    <mergeCell ref="A25:O25"/>
    <mergeCell ref="A26:H26"/>
    <mergeCell ref="A27:H27"/>
    <mergeCell ref="A32:V32"/>
    <mergeCell ref="A35:L35"/>
    <mergeCell ref="A36:F36"/>
    <mergeCell ref="A37:O37"/>
    <mergeCell ref="A38:H38"/>
    <mergeCell ref="A19:O19"/>
    <mergeCell ref="A2:E2"/>
    <mergeCell ref="A3:I3"/>
    <mergeCell ref="A4:E4"/>
    <mergeCell ref="A6:B6"/>
    <mergeCell ref="A7:J7"/>
    <mergeCell ref="A10:D10"/>
    <mergeCell ref="A11:F11"/>
    <mergeCell ref="A12:O12"/>
    <mergeCell ref="A13:H13"/>
    <mergeCell ref="A17:D17"/>
    <mergeCell ref="A18:F18"/>
  </mergeCells>
  <pageMargins left="0.5" right="0" top="0.5" bottom="0" header="0.5" footer="0"/>
  <pageSetup scale="3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fitToPage="1"/>
  </sheetPr>
  <dimension ref="A1:D56"/>
  <sheetViews>
    <sheetView workbookViewId="0">
      <selection activeCell="C6" sqref="C6"/>
    </sheetView>
  </sheetViews>
  <sheetFormatPr defaultRowHeight="14.4"/>
  <cols>
    <col min="1" max="1" width="21" customWidth="1"/>
    <col min="2" max="4" width="16.6640625" customWidth="1"/>
  </cols>
  <sheetData>
    <row r="1" spans="1:4">
      <c r="A1" s="549" t="s">
        <v>228</v>
      </c>
      <c r="B1" s="549"/>
      <c r="C1" s="549"/>
      <c r="D1" s="549"/>
    </row>
    <row r="2" spans="1:4">
      <c r="A2" s="390"/>
      <c r="B2" s="391"/>
      <c r="C2" s="391"/>
      <c r="D2" s="391"/>
    </row>
    <row r="3" spans="1:4" ht="33.6">
      <c r="A3" s="392" t="s">
        <v>10</v>
      </c>
      <c r="B3" s="392" t="s">
        <v>0</v>
      </c>
      <c r="C3" s="392" t="s">
        <v>121</v>
      </c>
      <c r="D3" s="392" t="s">
        <v>122</v>
      </c>
    </row>
    <row r="4" spans="1:4">
      <c r="A4" s="393"/>
      <c r="B4" s="394"/>
      <c r="C4" s="394"/>
      <c r="D4" s="394"/>
    </row>
    <row r="5" spans="1:4">
      <c r="A5" s="395" t="s">
        <v>77</v>
      </c>
      <c r="B5" s="396">
        <f>IF(SUM(B6:B56)='Fed &amp; State Assistance'!B5+'Fed &amp; State Non-Assistance'!B5,SUM(B6:B56),"ERROR")</f>
        <v>29147086849</v>
      </c>
      <c r="C5" s="396">
        <f>IF(SUM(C6:C56)='Fed &amp; State Assistance'!B5,'Fed &amp; State Assistance'!B5,"ERROR")</f>
        <v>9879588415</v>
      </c>
      <c r="D5" s="396">
        <f>IF(SUM(D6:D56)='Fed &amp; State Non-Assistance'!B5,'Fed &amp; State Non-Assistance'!B5,"ERROR")</f>
        <v>19267498434</v>
      </c>
    </row>
    <row r="6" spans="1:4">
      <c r="A6" s="397" t="s">
        <v>11</v>
      </c>
      <c r="B6" s="396">
        <f>SUM(C6:D6)</f>
        <v>165886604</v>
      </c>
      <c r="C6" s="396">
        <f>'Fed &amp; State Assistance'!B6</f>
        <v>49373007</v>
      </c>
      <c r="D6" s="396">
        <f>'Fed &amp; State Non-Assistance'!B6</f>
        <v>116513597</v>
      </c>
    </row>
    <row r="7" spans="1:4">
      <c r="A7" s="397" t="s">
        <v>12</v>
      </c>
      <c r="B7" s="396">
        <f t="shared" ref="B7:B56" si="0">SUM(C7:D7)</f>
        <v>74274770</v>
      </c>
      <c r="C7" s="396">
        <f>'Fed &amp; State Assistance'!B7</f>
        <v>48320497</v>
      </c>
      <c r="D7" s="396">
        <f>'Fed &amp; State Non-Assistance'!B7</f>
        <v>25954273</v>
      </c>
    </row>
    <row r="8" spans="1:4">
      <c r="A8" s="397" t="s">
        <v>13</v>
      </c>
      <c r="B8" s="396">
        <f t="shared" si="0"/>
        <v>359429741</v>
      </c>
      <c r="C8" s="396">
        <f>'Fed &amp; State Assistance'!B8</f>
        <v>-21764989</v>
      </c>
      <c r="D8" s="396">
        <f>'Fed &amp; State Non-Assistance'!B8</f>
        <v>381194730</v>
      </c>
    </row>
    <row r="9" spans="1:4">
      <c r="A9" s="397" t="s">
        <v>14</v>
      </c>
      <c r="B9" s="396">
        <f t="shared" si="0"/>
        <v>156639369</v>
      </c>
      <c r="C9" s="396">
        <f>'Fed &amp; State Assistance'!B9</f>
        <v>13186751</v>
      </c>
      <c r="D9" s="396">
        <f>'Fed &amp; State Non-Assistance'!B9</f>
        <v>143452618</v>
      </c>
    </row>
    <row r="10" spans="1:4">
      <c r="A10" s="397" t="s">
        <v>15</v>
      </c>
      <c r="B10" s="396">
        <f t="shared" si="0"/>
        <v>6667372347</v>
      </c>
      <c r="C10" s="396">
        <f>'Fed &amp; State Assistance'!B10</f>
        <v>3644367765</v>
      </c>
      <c r="D10" s="396">
        <f>'Fed &amp; State Non-Assistance'!B10</f>
        <v>3023004582</v>
      </c>
    </row>
    <row r="11" spans="1:4">
      <c r="A11" s="397" t="s">
        <v>16</v>
      </c>
      <c r="B11" s="396">
        <f t="shared" si="0"/>
        <v>313500215</v>
      </c>
      <c r="C11" s="396">
        <f>'Fed &amp; State Assistance'!B11</f>
        <v>74236662</v>
      </c>
      <c r="D11" s="396">
        <f>'Fed &amp; State Non-Assistance'!B11</f>
        <v>239263553</v>
      </c>
    </row>
    <row r="12" spans="1:4">
      <c r="A12" s="397" t="s">
        <v>17</v>
      </c>
      <c r="B12" s="396">
        <f t="shared" si="0"/>
        <v>458541463</v>
      </c>
      <c r="C12" s="396">
        <f>'Fed &amp; State Assistance'!B12</f>
        <v>84307994</v>
      </c>
      <c r="D12" s="396">
        <f>'Fed &amp; State Non-Assistance'!B12</f>
        <v>374233469</v>
      </c>
    </row>
    <row r="13" spans="1:4">
      <c r="A13" s="397" t="s">
        <v>18</v>
      </c>
      <c r="B13" s="396">
        <f t="shared" si="0"/>
        <v>83182988</v>
      </c>
      <c r="C13" s="396">
        <f>'Fed &amp; State Assistance'!B13</f>
        <v>18287640</v>
      </c>
      <c r="D13" s="396">
        <f>'Fed &amp; State Non-Assistance'!B13</f>
        <v>64895348</v>
      </c>
    </row>
    <row r="14" spans="1:4">
      <c r="A14" s="397" t="s">
        <v>19</v>
      </c>
      <c r="B14" s="396">
        <f t="shared" si="0"/>
        <v>249797873</v>
      </c>
      <c r="C14" s="396">
        <f>'Fed &amp; State Assistance'!B14</f>
        <v>74329617</v>
      </c>
      <c r="D14" s="396">
        <f>'Fed &amp; State Non-Assistance'!B14</f>
        <v>175468256</v>
      </c>
    </row>
    <row r="15" spans="1:4">
      <c r="A15" s="397" t="s">
        <v>20</v>
      </c>
      <c r="B15" s="396">
        <f t="shared" si="0"/>
        <v>826547987</v>
      </c>
      <c r="C15" s="396">
        <f>'Fed &amp; State Assistance'!B15</f>
        <v>189838752</v>
      </c>
      <c r="D15" s="396">
        <f>'Fed &amp; State Non-Assistance'!B15</f>
        <v>636709235</v>
      </c>
    </row>
    <row r="16" spans="1:4">
      <c r="A16" s="397" t="s">
        <v>21</v>
      </c>
      <c r="B16" s="396">
        <f t="shared" si="0"/>
        <v>493946644</v>
      </c>
      <c r="C16" s="396">
        <f>'Fed &amp; State Assistance'!B16</f>
        <v>56062013</v>
      </c>
      <c r="D16" s="396">
        <f>'Fed &amp; State Non-Assistance'!B16</f>
        <v>437884631</v>
      </c>
    </row>
    <row r="17" spans="1:4">
      <c r="A17" s="397" t="s">
        <v>22</v>
      </c>
      <c r="B17" s="396">
        <f t="shared" si="0"/>
        <v>229069811</v>
      </c>
      <c r="C17" s="396">
        <f>'Fed &amp; State Assistance'!B17</f>
        <v>65565017</v>
      </c>
      <c r="D17" s="396">
        <f>'Fed &amp; State Non-Assistance'!B17</f>
        <v>163504794</v>
      </c>
    </row>
    <row r="18" spans="1:4">
      <c r="A18" s="397" t="s">
        <v>23</v>
      </c>
      <c r="B18" s="396">
        <f t="shared" si="0"/>
        <v>37155621</v>
      </c>
      <c r="C18" s="396">
        <f>'Fed &amp; State Assistance'!B18</f>
        <v>6722914</v>
      </c>
      <c r="D18" s="396">
        <f>'Fed &amp; State Non-Assistance'!B18</f>
        <v>30432707</v>
      </c>
    </row>
    <row r="19" spans="1:4">
      <c r="A19" s="397" t="s">
        <v>24</v>
      </c>
      <c r="B19" s="396">
        <f t="shared" si="0"/>
        <v>1159722958</v>
      </c>
      <c r="C19" s="396">
        <f>'Fed &amp; State Assistance'!B19</f>
        <v>86145422</v>
      </c>
      <c r="D19" s="396">
        <f>'Fed &amp; State Non-Assistance'!B19</f>
        <v>1073577536</v>
      </c>
    </row>
    <row r="20" spans="1:4">
      <c r="A20" s="397" t="s">
        <v>25</v>
      </c>
      <c r="B20" s="396">
        <f t="shared" si="0"/>
        <v>216971985</v>
      </c>
      <c r="C20" s="396">
        <f>'Fed &amp; State Assistance'!B20</f>
        <v>28917287</v>
      </c>
      <c r="D20" s="396">
        <f>'Fed &amp; State Non-Assistance'!B20</f>
        <v>188054698</v>
      </c>
    </row>
    <row r="21" spans="1:4">
      <c r="A21" s="397" t="s">
        <v>26</v>
      </c>
      <c r="B21" s="396">
        <f t="shared" si="0"/>
        <v>175039512</v>
      </c>
      <c r="C21" s="396">
        <f>'Fed &amp; State Assistance'!B21</f>
        <v>67258003</v>
      </c>
      <c r="D21" s="396">
        <f>'Fed &amp; State Non-Assistance'!B21</f>
        <v>107781509</v>
      </c>
    </row>
    <row r="22" spans="1:4">
      <c r="A22" s="397" t="s">
        <v>27</v>
      </c>
      <c r="B22" s="396">
        <f t="shared" si="0"/>
        <v>146719383</v>
      </c>
      <c r="C22" s="396">
        <f>'Fed &amp; State Assistance'!B22</f>
        <v>55284656</v>
      </c>
      <c r="D22" s="396">
        <f>'Fed &amp; State Non-Assistance'!B22</f>
        <v>91434727</v>
      </c>
    </row>
    <row r="23" spans="1:4">
      <c r="A23" s="397" t="s">
        <v>28</v>
      </c>
      <c r="B23" s="396">
        <f t="shared" si="0"/>
        <v>253016523</v>
      </c>
      <c r="C23" s="396">
        <f>'Fed &amp; State Assistance'!B23</f>
        <v>150796339</v>
      </c>
      <c r="D23" s="396">
        <f>'Fed &amp; State Non-Assistance'!B23</f>
        <v>102220184</v>
      </c>
    </row>
    <row r="24" spans="1:4">
      <c r="A24" s="397" t="s">
        <v>29</v>
      </c>
      <c r="B24" s="396">
        <f t="shared" si="0"/>
        <v>205287384</v>
      </c>
      <c r="C24" s="396">
        <f>'Fed &amp; State Assistance'!B24</f>
        <v>26272078</v>
      </c>
      <c r="D24" s="396">
        <f>'Fed &amp; State Non-Assistance'!B24</f>
        <v>179015306</v>
      </c>
    </row>
    <row r="25" spans="1:4">
      <c r="A25" s="397" t="s">
        <v>30</v>
      </c>
      <c r="B25" s="396">
        <f t="shared" si="0"/>
        <v>86123789</v>
      </c>
      <c r="C25" s="396">
        <f>'Fed &amp; State Assistance'!B25</f>
        <v>63343244</v>
      </c>
      <c r="D25" s="396">
        <f>'Fed &amp; State Non-Assistance'!B25</f>
        <v>22780545</v>
      </c>
    </row>
    <row r="26" spans="1:4">
      <c r="A26" s="397" t="s">
        <v>31</v>
      </c>
      <c r="B26" s="396">
        <f t="shared" si="0"/>
        <v>561298490</v>
      </c>
      <c r="C26" s="396">
        <f>'Fed &amp; State Assistance'!B26</f>
        <v>139192074</v>
      </c>
      <c r="D26" s="396">
        <f>'Fed &amp; State Non-Assistance'!B26</f>
        <v>422106416</v>
      </c>
    </row>
    <row r="27" spans="1:4">
      <c r="A27" s="397" t="s">
        <v>32</v>
      </c>
      <c r="B27" s="396">
        <f t="shared" si="0"/>
        <v>1000560290</v>
      </c>
      <c r="C27" s="396">
        <f>'Fed &amp; State Assistance'!B27</f>
        <v>338713000</v>
      </c>
      <c r="D27" s="396">
        <f>'Fed &amp; State Non-Assistance'!B27</f>
        <v>661847290</v>
      </c>
    </row>
    <row r="28" spans="1:4">
      <c r="A28" s="397" t="s">
        <v>33</v>
      </c>
      <c r="B28" s="396">
        <f t="shared" si="0"/>
        <v>1352014715</v>
      </c>
      <c r="C28" s="396">
        <f>'Fed &amp; State Assistance'!B28</f>
        <v>206580424</v>
      </c>
      <c r="D28" s="396">
        <f>'Fed &amp; State Non-Assistance'!B28</f>
        <v>1145434291</v>
      </c>
    </row>
    <row r="29" spans="1:4">
      <c r="A29" s="397" t="s">
        <v>34</v>
      </c>
      <c r="B29" s="396">
        <f t="shared" si="0"/>
        <v>432184048</v>
      </c>
      <c r="C29" s="396">
        <f>'Fed &amp; State Assistance'!B29</f>
        <v>94097884</v>
      </c>
      <c r="D29" s="396">
        <f>'Fed &amp; State Non-Assistance'!B29</f>
        <v>338086164</v>
      </c>
    </row>
    <row r="30" spans="1:4">
      <c r="A30" s="397" t="s">
        <v>35</v>
      </c>
      <c r="B30" s="396">
        <f t="shared" si="0"/>
        <v>80347905</v>
      </c>
      <c r="C30" s="396">
        <f>'Fed &amp; State Assistance'!B30</f>
        <v>23676046</v>
      </c>
      <c r="D30" s="396">
        <f>'Fed &amp; State Non-Assistance'!B30</f>
        <v>56671859</v>
      </c>
    </row>
    <row r="31" spans="1:4">
      <c r="A31" s="397" t="s">
        <v>36</v>
      </c>
      <c r="B31" s="396">
        <f t="shared" si="0"/>
        <v>374092792</v>
      </c>
      <c r="C31" s="396">
        <f>'Fed &amp; State Assistance'!B31</f>
        <v>101324094</v>
      </c>
      <c r="D31" s="396">
        <f>'Fed &amp; State Non-Assistance'!B31</f>
        <v>272768698</v>
      </c>
    </row>
    <row r="32" spans="1:4">
      <c r="A32" s="397" t="s">
        <v>37</v>
      </c>
      <c r="B32" s="396">
        <f t="shared" si="0"/>
        <v>43612836</v>
      </c>
      <c r="C32" s="396">
        <f>'Fed &amp; State Assistance'!B32</f>
        <v>18364534</v>
      </c>
      <c r="D32" s="396">
        <f>'Fed &amp; State Non-Assistance'!B32</f>
        <v>25248302</v>
      </c>
    </row>
    <row r="33" spans="1:4">
      <c r="A33" s="397" t="s">
        <v>38</v>
      </c>
      <c r="B33" s="396">
        <f t="shared" si="0"/>
        <v>91913706</v>
      </c>
      <c r="C33" s="396">
        <f>'Fed &amp; State Assistance'!B33</f>
        <v>24242137</v>
      </c>
      <c r="D33" s="396">
        <f>'Fed &amp; State Non-Assistance'!B33</f>
        <v>67671569</v>
      </c>
    </row>
    <row r="34" spans="1:4">
      <c r="A34" s="397" t="s">
        <v>39</v>
      </c>
      <c r="B34" s="396">
        <f t="shared" si="0"/>
        <v>90138060</v>
      </c>
      <c r="C34" s="396">
        <f>'Fed &amp; State Assistance'!B34</f>
        <v>44067031</v>
      </c>
      <c r="D34" s="396">
        <f>'Fed &amp; State Non-Assistance'!B34</f>
        <v>46071029</v>
      </c>
    </row>
    <row r="35" spans="1:4">
      <c r="A35" s="397" t="s">
        <v>40</v>
      </c>
      <c r="B35" s="396">
        <f t="shared" si="0"/>
        <v>67841493</v>
      </c>
      <c r="C35" s="396">
        <f>'Fed &amp; State Assistance'!B35</f>
        <v>31209774</v>
      </c>
      <c r="D35" s="396">
        <f>'Fed &amp; State Non-Assistance'!B35</f>
        <v>36631719</v>
      </c>
    </row>
    <row r="36" spans="1:4">
      <c r="A36" s="397" t="s">
        <v>41</v>
      </c>
      <c r="B36" s="396">
        <f t="shared" si="0"/>
        <v>1211368529</v>
      </c>
      <c r="C36" s="396">
        <f>'Fed &amp; State Assistance'!B36</f>
        <v>332186815</v>
      </c>
      <c r="D36" s="396">
        <f>'Fed &amp; State Non-Assistance'!B36</f>
        <v>879181714</v>
      </c>
    </row>
    <row r="37" spans="1:4">
      <c r="A37" s="397" t="s">
        <v>42</v>
      </c>
      <c r="B37" s="396">
        <f t="shared" si="0"/>
        <v>188825087</v>
      </c>
      <c r="C37" s="396">
        <f>'Fed &amp; State Assistance'!B37</f>
        <v>53263261</v>
      </c>
      <c r="D37" s="396">
        <f>'Fed &amp; State Non-Assistance'!B37</f>
        <v>135561826</v>
      </c>
    </row>
    <row r="38" spans="1:4">
      <c r="A38" s="397" t="s">
        <v>43</v>
      </c>
      <c r="B38" s="396">
        <f t="shared" si="0"/>
        <v>4984187666</v>
      </c>
      <c r="C38" s="396">
        <f>'Fed &amp; State Assistance'!B38</f>
        <v>1869146207</v>
      </c>
      <c r="D38" s="396">
        <f>'Fed &amp; State Non-Assistance'!B38</f>
        <v>3115041459</v>
      </c>
    </row>
    <row r="39" spans="1:4">
      <c r="A39" s="397" t="s">
        <v>44</v>
      </c>
      <c r="B39" s="396">
        <f t="shared" si="0"/>
        <v>539233668</v>
      </c>
      <c r="C39" s="396">
        <f>'Fed &amp; State Assistance'!B39</f>
        <v>59566438</v>
      </c>
      <c r="D39" s="396">
        <f>'Fed &amp; State Non-Assistance'!B39</f>
        <v>479667230</v>
      </c>
    </row>
    <row r="40" spans="1:4">
      <c r="A40" s="397" t="s">
        <v>45</v>
      </c>
      <c r="B40" s="396">
        <f t="shared" si="0"/>
        <v>33921801</v>
      </c>
      <c r="C40" s="396">
        <f>'Fed &amp; State Assistance'!B40</f>
        <v>19396462</v>
      </c>
      <c r="D40" s="396">
        <f>'Fed &amp; State Non-Assistance'!B40</f>
        <v>14525339</v>
      </c>
    </row>
    <row r="41" spans="1:4">
      <c r="A41" s="397" t="s">
        <v>46</v>
      </c>
      <c r="B41" s="396">
        <f t="shared" si="0"/>
        <v>963787816</v>
      </c>
      <c r="C41" s="396">
        <f>'Fed &amp; State Assistance'!B41</f>
        <v>305738487</v>
      </c>
      <c r="D41" s="396">
        <f>'Fed &amp; State Non-Assistance'!B41</f>
        <v>658049329</v>
      </c>
    </row>
    <row r="42" spans="1:4">
      <c r="A42" s="397" t="s">
        <v>47</v>
      </c>
      <c r="B42" s="396">
        <f t="shared" si="0"/>
        <v>155422745</v>
      </c>
      <c r="C42" s="396">
        <f>'Fed &amp; State Assistance'!B42</f>
        <v>61595982</v>
      </c>
      <c r="D42" s="396">
        <f>'Fed &amp; State Non-Assistance'!B42</f>
        <v>93826763</v>
      </c>
    </row>
    <row r="43" spans="1:4">
      <c r="A43" s="397" t="s">
        <v>48</v>
      </c>
      <c r="B43" s="396">
        <f t="shared" si="0"/>
        <v>323960838</v>
      </c>
      <c r="C43" s="396">
        <f>'Fed &amp; State Assistance'!B43</f>
        <v>163441407</v>
      </c>
      <c r="D43" s="396">
        <f>'Fed &amp; State Non-Assistance'!B43</f>
        <v>160519431</v>
      </c>
    </row>
    <row r="44" spans="1:4">
      <c r="A44" s="397" t="s">
        <v>49</v>
      </c>
      <c r="B44" s="396">
        <f t="shared" si="0"/>
        <v>869972796</v>
      </c>
      <c r="C44" s="396">
        <f>'Fed &amp; State Assistance'!B44</f>
        <v>278965301</v>
      </c>
      <c r="D44" s="396">
        <f>'Fed &amp; State Non-Assistance'!B44</f>
        <v>591007495</v>
      </c>
    </row>
    <row r="45" spans="1:4">
      <c r="A45" s="397" t="s">
        <v>50</v>
      </c>
      <c r="B45" s="396">
        <f t="shared" si="0"/>
        <v>165721552</v>
      </c>
      <c r="C45" s="396">
        <f>'Fed &amp; State Assistance'!B45</f>
        <v>44566890</v>
      </c>
      <c r="D45" s="396">
        <f>'Fed &amp; State Non-Assistance'!B45</f>
        <v>121154662</v>
      </c>
    </row>
    <row r="46" spans="1:4">
      <c r="A46" s="397" t="s">
        <v>51</v>
      </c>
      <c r="B46" s="396">
        <f t="shared" si="0"/>
        <v>230226507</v>
      </c>
      <c r="C46" s="396">
        <f>'Fed &amp; State Assistance'!B46</f>
        <v>36681985</v>
      </c>
      <c r="D46" s="396">
        <f>'Fed &amp; State Non-Assistance'!B46</f>
        <v>193544522</v>
      </c>
    </row>
    <row r="47" spans="1:4">
      <c r="A47" s="397" t="s">
        <v>52</v>
      </c>
      <c r="B47" s="396">
        <f t="shared" si="0"/>
        <v>25467180</v>
      </c>
      <c r="C47" s="396">
        <f>'Fed &amp; State Assistance'!B47</f>
        <v>17551004</v>
      </c>
      <c r="D47" s="396">
        <f>'Fed &amp; State Non-Assistance'!B47</f>
        <v>7916176</v>
      </c>
    </row>
    <row r="48" spans="1:4">
      <c r="A48" s="397" t="s">
        <v>53</v>
      </c>
      <c r="B48" s="396">
        <f t="shared" si="0"/>
        <v>308469461</v>
      </c>
      <c r="C48" s="396">
        <f>'Fed &amp; State Assistance'!B48</f>
        <v>123934948</v>
      </c>
      <c r="D48" s="396">
        <f>'Fed &amp; State Non-Assistance'!B48</f>
        <v>184534513</v>
      </c>
    </row>
    <row r="49" spans="1:4">
      <c r="A49" s="397" t="s">
        <v>54</v>
      </c>
      <c r="B49" s="396">
        <f t="shared" si="0"/>
        <v>821301509</v>
      </c>
      <c r="C49" s="396">
        <f>'Fed &amp; State Assistance'!B49</f>
        <v>130883105</v>
      </c>
      <c r="D49" s="396">
        <f>'Fed &amp; State Non-Assistance'!B49</f>
        <v>690418404</v>
      </c>
    </row>
    <row r="50" spans="1:4">
      <c r="A50" s="397" t="s">
        <v>55</v>
      </c>
      <c r="B50" s="396">
        <f t="shared" si="0"/>
        <v>69992592</v>
      </c>
      <c r="C50" s="396">
        <f>'Fed &amp; State Assistance'!B50</f>
        <v>29447215</v>
      </c>
      <c r="D50" s="396">
        <f>'Fed &amp; State Non-Assistance'!B50</f>
        <v>40545377</v>
      </c>
    </row>
    <row r="51" spans="1:4">
      <c r="A51" s="397" t="s">
        <v>56</v>
      </c>
      <c r="B51" s="396">
        <f t="shared" si="0"/>
        <v>78522552</v>
      </c>
      <c r="C51" s="396">
        <f>'Fed &amp; State Assistance'!B51</f>
        <v>28061324</v>
      </c>
      <c r="D51" s="396">
        <f>'Fed &amp; State Non-Assistance'!B51</f>
        <v>50461228</v>
      </c>
    </row>
    <row r="52" spans="1:4">
      <c r="A52" s="397" t="s">
        <v>57</v>
      </c>
      <c r="B52" s="396">
        <f t="shared" si="0"/>
        <v>257740669</v>
      </c>
      <c r="C52" s="396">
        <f>'Fed &amp; State Assistance'!B52</f>
        <v>100541744</v>
      </c>
      <c r="D52" s="396">
        <f>'Fed &amp; State Non-Assistance'!B52</f>
        <v>157198925</v>
      </c>
    </row>
    <row r="53" spans="1:4">
      <c r="A53" s="397" t="s">
        <v>58</v>
      </c>
      <c r="B53" s="396">
        <f t="shared" si="0"/>
        <v>776489837</v>
      </c>
      <c r="C53" s="396">
        <f>'Fed &amp; State Assistance'!B53</f>
        <v>201701974</v>
      </c>
      <c r="D53" s="396">
        <f>'Fed &amp; State Non-Assistance'!B53</f>
        <v>574787863</v>
      </c>
    </row>
    <row r="54" spans="1:4">
      <c r="A54" s="397" t="s">
        <v>59</v>
      </c>
      <c r="B54" s="396">
        <f t="shared" si="0"/>
        <v>133605125</v>
      </c>
      <c r="C54" s="396">
        <f>'Fed &amp; State Assistance'!B54</f>
        <v>82383834</v>
      </c>
      <c r="D54" s="396">
        <f>'Fed &amp; State Non-Assistance'!B54</f>
        <v>51221291</v>
      </c>
    </row>
    <row r="55" spans="1:4">
      <c r="A55" s="397" t="s">
        <v>60</v>
      </c>
      <c r="B55" s="396">
        <f t="shared" si="0"/>
        <v>525701892</v>
      </c>
      <c r="C55" s="396">
        <f>'Fed &amp; State Assistance'!B55</f>
        <v>134203467</v>
      </c>
      <c r="D55" s="396">
        <f>'Fed &amp; State Non-Assistance'!B55</f>
        <v>391498425</v>
      </c>
    </row>
    <row r="56" spans="1:4">
      <c r="A56" s="398" t="s">
        <v>61</v>
      </c>
      <c r="B56" s="396">
        <f t="shared" si="0"/>
        <v>30935725</v>
      </c>
      <c r="C56" s="396">
        <f>'Fed &amp; State Assistance'!B56</f>
        <v>4012898</v>
      </c>
      <c r="D56" s="396">
        <f>'Fed &amp; State Non-Assistance'!B56</f>
        <v>26922827</v>
      </c>
    </row>
  </sheetData>
  <mergeCells count="1">
    <mergeCell ref="A1:D1"/>
  </mergeCells>
  <pageMargins left="0.7" right="0.7" top="0.75" bottom="0.75" header="0.3" footer="0.3"/>
  <pageSetup scale="82" orientation="portrait"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00B050"/>
    <pageSetUpPr fitToPage="1"/>
  </sheetPr>
  <dimension ref="A1"/>
  <sheetViews>
    <sheetView workbookViewId="0"/>
  </sheetViews>
  <sheetFormatPr defaultRowHeight="14.4"/>
  <sheetData/>
  <pageMargins left="0.7" right="0.7" top="0.75" bottom="0.75" header="0.3" footer="0.3"/>
  <pageSetup orientation="landscape"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K62"/>
  <sheetViews>
    <sheetView zoomScale="85" zoomScaleNormal="85" workbookViewId="0">
      <selection activeCell="A58" sqref="A58:K59"/>
    </sheetView>
  </sheetViews>
  <sheetFormatPr defaultRowHeight="14.4"/>
  <cols>
    <col min="1" max="1" width="21.88671875" customWidth="1"/>
    <col min="2" max="2" width="15" customWidth="1"/>
    <col min="3" max="3" width="16.5546875" customWidth="1"/>
    <col min="4" max="4" width="16.6640625" customWidth="1"/>
    <col min="5" max="5" width="15.44140625" customWidth="1"/>
    <col min="6" max="6" width="15.6640625" customWidth="1"/>
    <col min="7" max="7" width="15" customWidth="1"/>
    <col min="8" max="9" width="15.33203125" customWidth="1"/>
    <col min="10" max="11" width="15.109375" customWidth="1"/>
  </cols>
  <sheetData>
    <row r="1" spans="1:11">
      <c r="A1" s="549" t="s">
        <v>207</v>
      </c>
      <c r="B1" s="549"/>
      <c r="C1" s="549"/>
      <c r="D1" s="549"/>
      <c r="E1" s="563"/>
      <c r="F1" s="563"/>
      <c r="G1" s="563"/>
      <c r="H1" s="563"/>
      <c r="I1" s="563"/>
      <c r="J1" s="534"/>
      <c r="K1" s="534"/>
    </row>
    <row r="2" spans="1:11" ht="15" customHeight="1">
      <c r="A2" s="41"/>
      <c r="B2" s="455"/>
      <c r="C2" s="64"/>
      <c r="D2" s="631" t="s">
        <v>90</v>
      </c>
      <c r="E2" s="634" t="s">
        <v>91</v>
      </c>
      <c r="F2" s="635"/>
      <c r="G2" s="595" t="s">
        <v>9</v>
      </c>
      <c r="H2" s="596"/>
      <c r="I2" s="597"/>
      <c r="J2" s="43"/>
      <c r="K2" s="45"/>
    </row>
    <row r="3" spans="1:11" ht="63" customHeight="1">
      <c r="A3" s="40" t="s">
        <v>10</v>
      </c>
      <c r="B3" s="451" t="s">
        <v>308</v>
      </c>
      <c r="C3" s="43" t="s">
        <v>92</v>
      </c>
      <c r="D3" s="632"/>
      <c r="E3" s="98" t="s">
        <v>93</v>
      </c>
      <c r="F3" s="100" t="s">
        <v>94</v>
      </c>
      <c r="G3" s="43" t="s">
        <v>7</v>
      </c>
      <c r="H3" s="40" t="s">
        <v>8</v>
      </c>
      <c r="I3" s="67" t="s">
        <v>1</v>
      </c>
      <c r="J3" s="43" t="s">
        <v>95</v>
      </c>
      <c r="K3" s="432" t="s">
        <v>309</v>
      </c>
    </row>
    <row r="4" spans="1:11" ht="15" customHeight="1">
      <c r="A4" s="40"/>
      <c r="B4" s="451"/>
      <c r="C4" s="43"/>
      <c r="D4" s="633"/>
      <c r="E4" s="101"/>
      <c r="F4" s="102"/>
      <c r="G4" s="44"/>
      <c r="H4" s="41"/>
      <c r="I4" s="70"/>
      <c r="J4" s="71"/>
      <c r="K4" s="72"/>
    </row>
    <row r="5" spans="1:11">
      <c r="A5" s="73" t="s">
        <v>77</v>
      </c>
      <c r="B5" s="493">
        <f>SUM(B6:B56)</f>
        <v>-233385045</v>
      </c>
      <c r="C5" s="493">
        <f>SUM(C6:C56)</f>
        <v>408394991</v>
      </c>
      <c r="D5" s="489">
        <f>B5+C5</f>
        <v>175009946</v>
      </c>
      <c r="E5" s="99"/>
      <c r="F5" s="103"/>
      <c r="G5" s="75">
        <f>IF(SUM(G6:G56)='ECF Assistance'!B5,'ECF Assistance'!B5,"ERROR")</f>
        <v>61692616</v>
      </c>
      <c r="H5" s="75">
        <f>IF(SUM(H6:H56)='ECF-Non-Assistance'!B5,'ECF-Non-Assistance'!B5,"ERROR")</f>
        <v>16618003</v>
      </c>
      <c r="I5" s="77">
        <f>IF(((G5+H5)=SUM(I6:I56)),(G5+H5), "ERROR")</f>
        <v>78310619</v>
      </c>
      <c r="J5" s="493">
        <f>SUM(J6:J56)</f>
        <v>39574647</v>
      </c>
      <c r="K5" s="493">
        <f>SUM(K6:K56)</f>
        <v>57124680</v>
      </c>
    </row>
    <row r="6" spans="1:11">
      <c r="A6" s="79" t="s">
        <v>11</v>
      </c>
      <c r="B6" s="490">
        <v>-331063</v>
      </c>
      <c r="C6" s="490">
        <v>595409</v>
      </c>
      <c r="D6" s="489">
        <f t="shared" ref="D6:D56" si="0">B6+C6</f>
        <v>264346</v>
      </c>
      <c r="E6" s="99"/>
      <c r="F6" s="103"/>
      <c r="G6" s="75">
        <f>'ECF Assistance'!B6</f>
        <v>264346</v>
      </c>
      <c r="H6" s="75">
        <f>'ECF-Non-Assistance'!B6</f>
        <v>0</v>
      </c>
      <c r="I6" s="77">
        <f>SUM(G6:H6)</f>
        <v>264346</v>
      </c>
      <c r="J6" s="509">
        <v>0</v>
      </c>
      <c r="K6" s="509">
        <v>0</v>
      </c>
    </row>
    <row r="7" spans="1:11">
      <c r="A7" s="79" t="s">
        <v>12</v>
      </c>
      <c r="B7" s="490">
        <v>-294762</v>
      </c>
      <c r="C7" s="490">
        <v>0</v>
      </c>
      <c r="D7" s="489">
        <f t="shared" si="0"/>
        <v>-294762</v>
      </c>
      <c r="E7" s="99"/>
      <c r="F7" s="103"/>
      <c r="G7" s="75">
        <f>'ECF Assistance'!B7</f>
        <v>-294762</v>
      </c>
      <c r="H7" s="75">
        <f>'ECF-Non-Assistance'!B7</f>
        <v>0</v>
      </c>
      <c r="I7" s="77">
        <f t="shared" ref="I7:I56" si="1">SUM(G7:H7)</f>
        <v>-294762</v>
      </c>
      <c r="J7" s="509">
        <v>0</v>
      </c>
      <c r="K7" s="509">
        <v>0</v>
      </c>
    </row>
    <row r="8" spans="1:11">
      <c r="A8" s="79" t="s">
        <v>13</v>
      </c>
      <c r="B8" s="490">
        <v>8010440</v>
      </c>
      <c r="C8" s="490">
        <v>0</v>
      </c>
      <c r="D8" s="489">
        <f t="shared" si="0"/>
        <v>8010440</v>
      </c>
      <c r="E8" s="99"/>
      <c r="F8" s="103"/>
      <c r="G8" s="75">
        <f>'ECF Assistance'!B8</f>
        <v>3422977</v>
      </c>
      <c r="H8" s="75">
        <f>'ECF-Non-Assistance'!B8</f>
        <v>4587463</v>
      </c>
      <c r="I8" s="77">
        <f t="shared" si="1"/>
        <v>8010440</v>
      </c>
      <c r="J8" s="509">
        <v>0</v>
      </c>
      <c r="K8" s="509">
        <v>0</v>
      </c>
    </row>
    <row r="9" spans="1:11">
      <c r="A9" s="79" t="s">
        <v>14</v>
      </c>
      <c r="B9" s="490">
        <v>-1534573</v>
      </c>
      <c r="C9" s="490">
        <v>1534573</v>
      </c>
      <c r="D9" s="489">
        <f t="shared" si="0"/>
        <v>0</v>
      </c>
      <c r="E9" s="99"/>
      <c r="F9" s="103"/>
      <c r="G9" s="75">
        <f>'ECF Assistance'!B9</f>
        <v>0</v>
      </c>
      <c r="H9" s="75">
        <f>'ECF-Non-Assistance'!B9</f>
        <v>0</v>
      </c>
      <c r="I9" s="77">
        <f t="shared" si="1"/>
        <v>0</v>
      </c>
      <c r="J9" s="509">
        <v>0</v>
      </c>
      <c r="K9" s="509">
        <v>0</v>
      </c>
    </row>
    <row r="10" spans="1:11">
      <c r="A10" s="79" t="s">
        <v>15</v>
      </c>
      <c r="B10" s="490">
        <v>0</v>
      </c>
      <c r="C10" s="490">
        <v>52432104</v>
      </c>
      <c r="D10" s="489">
        <f t="shared" si="0"/>
        <v>52432104</v>
      </c>
      <c r="E10" s="99"/>
      <c r="F10" s="103"/>
      <c r="G10" s="75">
        <f>'ECF Assistance'!B10</f>
        <v>40389547</v>
      </c>
      <c r="H10" s="75">
        <f>'ECF-Non-Assistance'!B10</f>
        <v>9008432</v>
      </c>
      <c r="I10" s="77">
        <f t="shared" si="1"/>
        <v>49397979</v>
      </c>
      <c r="J10" s="509">
        <v>3034125</v>
      </c>
      <c r="K10" s="509">
        <v>0</v>
      </c>
    </row>
    <row r="11" spans="1:11">
      <c r="A11" s="79" t="s">
        <v>16</v>
      </c>
      <c r="B11" s="490">
        <v>0</v>
      </c>
      <c r="C11" s="490">
        <v>0</v>
      </c>
      <c r="D11" s="489">
        <f t="shared" si="0"/>
        <v>0</v>
      </c>
      <c r="E11" s="99"/>
      <c r="F11" s="103"/>
      <c r="G11" s="75">
        <f>'ECF Assistance'!B11</f>
        <v>0</v>
      </c>
      <c r="H11" s="75">
        <f>'ECF-Non-Assistance'!B11</f>
        <v>0</v>
      </c>
      <c r="I11" s="77">
        <f t="shared" si="1"/>
        <v>0</v>
      </c>
      <c r="J11" s="509">
        <v>0</v>
      </c>
      <c r="K11" s="509">
        <v>0</v>
      </c>
    </row>
    <row r="12" spans="1:11">
      <c r="A12" s="79" t="s">
        <v>17</v>
      </c>
      <c r="B12" s="490">
        <v>0</v>
      </c>
      <c r="C12" s="490">
        <v>6261171</v>
      </c>
      <c r="D12" s="489">
        <f t="shared" si="0"/>
        <v>6261171</v>
      </c>
      <c r="E12" s="99"/>
      <c r="F12" s="103"/>
      <c r="G12" s="75">
        <f>'ECF Assistance'!B12</f>
        <v>0</v>
      </c>
      <c r="H12" s="75">
        <f>'ECF-Non-Assistance'!B12</f>
        <v>0</v>
      </c>
      <c r="I12" s="77">
        <f t="shared" si="1"/>
        <v>0</v>
      </c>
      <c r="J12" s="509">
        <v>0</v>
      </c>
      <c r="K12" s="108">
        <v>6261171</v>
      </c>
    </row>
    <row r="13" spans="1:11">
      <c r="A13" s="79" t="s">
        <v>18</v>
      </c>
      <c r="B13" s="490">
        <v>0</v>
      </c>
      <c r="C13" s="490">
        <v>0</v>
      </c>
      <c r="D13" s="489">
        <f t="shared" si="0"/>
        <v>0</v>
      </c>
      <c r="E13" s="99"/>
      <c r="F13" s="103"/>
      <c r="G13" s="75">
        <f>'ECF Assistance'!B13</f>
        <v>0</v>
      </c>
      <c r="H13" s="75">
        <f>'ECF-Non-Assistance'!B13</f>
        <v>0</v>
      </c>
      <c r="I13" s="77">
        <f t="shared" si="1"/>
        <v>0</v>
      </c>
      <c r="J13" s="509">
        <v>0</v>
      </c>
      <c r="K13" s="509">
        <v>0</v>
      </c>
    </row>
    <row r="14" spans="1:11">
      <c r="A14" s="79" t="s">
        <v>19</v>
      </c>
      <c r="B14" s="490">
        <v>0</v>
      </c>
      <c r="C14" s="490">
        <v>21221910</v>
      </c>
      <c r="D14" s="489">
        <f t="shared" si="0"/>
        <v>21221910</v>
      </c>
      <c r="E14" s="99"/>
      <c r="F14" s="103"/>
      <c r="G14" s="75">
        <f>'ECF Assistance'!B14</f>
        <v>15727522</v>
      </c>
      <c r="H14" s="75">
        <f>'ECF-Non-Assistance'!B14</f>
        <v>0</v>
      </c>
      <c r="I14" s="77">
        <f t="shared" si="1"/>
        <v>15727522</v>
      </c>
      <c r="J14" s="509">
        <v>0</v>
      </c>
      <c r="K14" s="108">
        <v>5494388</v>
      </c>
    </row>
    <row r="15" spans="1:11">
      <c r="A15" s="79" t="s">
        <v>20</v>
      </c>
      <c r="B15" s="490">
        <v>-86973158</v>
      </c>
      <c r="C15" s="490">
        <v>87466821</v>
      </c>
      <c r="D15" s="489">
        <f t="shared" si="0"/>
        <v>493663</v>
      </c>
      <c r="E15" s="99"/>
      <c r="F15" s="103"/>
      <c r="G15" s="75">
        <f>'ECF Assistance'!B15</f>
        <v>0</v>
      </c>
      <c r="H15" s="75">
        <f>'ECF-Non-Assistance'!B15</f>
        <v>-200</v>
      </c>
      <c r="I15" s="77">
        <f t="shared" si="1"/>
        <v>-200</v>
      </c>
      <c r="J15" s="509">
        <v>0</v>
      </c>
      <c r="K15" s="108">
        <v>493863</v>
      </c>
    </row>
    <row r="16" spans="1:11">
      <c r="A16" s="79" t="s">
        <v>21</v>
      </c>
      <c r="B16" s="490">
        <v>-17061404</v>
      </c>
      <c r="C16" s="490">
        <v>16353518</v>
      </c>
      <c r="D16" s="489">
        <f t="shared" si="0"/>
        <v>-707886</v>
      </c>
      <c r="E16" s="99"/>
      <c r="F16" s="103"/>
      <c r="G16" s="75">
        <f>'ECF Assistance'!B16</f>
        <v>0</v>
      </c>
      <c r="H16" s="75">
        <f>'ECF-Non-Assistance'!B16</f>
        <v>-716096</v>
      </c>
      <c r="I16" s="77">
        <f t="shared" si="1"/>
        <v>-716096</v>
      </c>
      <c r="J16" s="509">
        <v>0</v>
      </c>
      <c r="K16" s="108">
        <v>8210</v>
      </c>
    </row>
    <row r="17" spans="1:11">
      <c r="A17" s="79" t="s">
        <v>22</v>
      </c>
      <c r="B17" s="490">
        <v>0</v>
      </c>
      <c r="C17" s="490">
        <v>0</v>
      </c>
      <c r="D17" s="489">
        <f t="shared" si="0"/>
        <v>0</v>
      </c>
      <c r="E17" s="99"/>
      <c r="F17" s="103"/>
      <c r="G17" s="75">
        <f>'ECF Assistance'!B17</f>
        <v>0</v>
      </c>
      <c r="H17" s="75">
        <f>'ECF-Non-Assistance'!B17</f>
        <v>0</v>
      </c>
      <c r="I17" s="77">
        <f t="shared" si="1"/>
        <v>0</v>
      </c>
      <c r="J17" s="509">
        <v>0</v>
      </c>
      <c r="K17" s="509">
        <v>0</v>
      </c>
    </row>
    <row r="18" spans="1:11">
      <c r="A18" s="79" t="s">
        <v>23</v>
      </c>
      <c r="B18" s="490">
        <v>1801799</v>
      </c>
      <c r="C18" s="490">
        <v>0</v>
      </c>
      <c r="D18" s="489">
        <f t="shared" si="0"/>
        <v>1801799</v>
      </c>
      <c r="E18" s="99"/>
      <c r="F18" s="103"/>
      <c r="G18" s="75">
        <f>'ECF Assistance'!B18</f>
        <v>0</v>
      </c>
      <c r="H18" s="75">
        <f>'ECF-Non-Assistance'!B18</f>
        <v>0</v>
      </c>
      <c r="I18" s="77">
        <f t="shared" si="1"/>
        <v>0</v>
      </c>
      <c r="J18" s="509">
        <v>1801799</v>
      </c>
      <c r="K18" s="509">
        <v>0</v>
      </c>
    </row>
    <row r="19" spans="1:11">
      <c r="A19" s="79" t="s">
        <v>24</v>
      </c>
      <c r="B19" s="490">
        <v>-41373273</v>
      </c>
      <c r="C19" s="490">
        <v>57328745</v>
      </c>
      <c r="D19" s="489">
        <f t="shared" si="0"/>
        <v>15955472</v>
      </c>
      <c r="E19" s="99"/>
      <c r="F19" s="103"/>
      <c r="G19" s="241">
        <f>'ECF Assistance'!B19</f>
        <v>0</v>
      </c>
      <c r="H19" s="241">
        <f>'ECF-Non-Assistance'!B19</f>
        <v>0</v>
      </c>
      <c r="I19" s="242">
        <f t="shared" si="1"/>
        <v>0</v>
      </c>
      <c r="J19" s="509">
        <v>0</v>
      </c>
      <c r="K19" s="108">
        <v>15955472</v>
      </c>
    </row>
    <row r="20" spans="1:11">
      <c r="A20" s="79" t="s">
        <v>25</v>
      </c>
      <c r="B20" s="490">
        <v>0</v>
      </c>
      <c r="C20" s="490">
        <v>21665185</v>
      </c>
      <c r="D20" s="489">
        <f t="shared" si="0"/>
        <v>21665185</v>
      </c>
      <c r="E20" s="99"/>
      <c r="F20" s="103"/>
      <c r="G20" s="75">
        <f>'ECF Assistance'!B20</f>
        <v>0</v>
      </c>
      <c r="H20" s="75">
        <f>'ECF-Non-Assistance'!B20</f>
        <v>0</v>
      </c>
      <c r="I20" s="77">
        <f t="shared" si="1"/>
        <v>0</v>
      </c>
      <c r="J20" s="509">
        <v>0</v>
      </c>
      <c r="K20" s="108">
        <v>21665185</v>
      </c>
    </row>
    <row r="21" spans="1:11">
      <c r="A21" s="79" t="s">
        <v>26</v>
      </c>
      <c r="B21" s="490">
        <v>-559653</v>
      </c>
      <c r="C21" s="490">
        <v>0</v>
      </c>
      <c r="D21" s="489">
        <f t="shared" si="0"/>
        <v>-559653</v>
      </c>
      <c r="E21" s="99"/>
      <c r="F21" s="103"/>
      <c r="G21" s="75">
        <f>'ECF Assistance'!B21</f>
        <v>-559653</v>
      </c>
      <c r="H21" s="75">
        <f>'ECF-Non-Assistance'!B21</f>
        <v>0</v>
      </c>
      <c r="I21" s="77">
        <f t="shared" si="1"/>
        <v>-559653</v>
      </c>
      <c r="J21" s="509">
        <v>0</v>
      </c>
      <c r="K21" s="509">
        <v>0</v>
      </c>
    </row>
    <row r="22" spans="1:11">
      <c r="A22" s="79" t="s">
        <v>27</v>
      </c>
      <c r="B22" s="490">
        <v>2304716</v>
      </c>
      <c r="C22" s="490">
        <v>0</v>
      </c>
      <c r="D22" s="489">
        <f t="shared" si="0"/>
        <v>2304716</v>
      </c>
      <c r="E22" s="99"/>
      <c r="F22" s="103"/>
      <c r="G22" s="75">
        <f>'ECF Assistance'!B22</f>
        <v>2304716</v>
      </c>
      <c r="H22" s="75">
        <f>'ECF-Non-Assistance'!B22</f>
        <v>0</v>
      </c>
      <c r="I22" s="77">
        <f t="shared" si="1"/>
        <v>2304716</v>
      </c>
      <c r="J22" s="509">
        <v>0</v>
      </c>
      <c r="K22" s="509">
        <v>0</v>
      </c>
    </row>
    <row r="23" spans="1:11">
      <c r="A23" s="79" t="s">
        <v>28</v>
      </c>
      <c r="B23" s="490">
        <v>-5072192</v>
      </c>
      <c r="C23" s="490">
        <v>7720152</v>
      </c>
      <c r="D23" s="489">
        <f t="shared" si="0"/>
        <v>2647960</v>
      </c>
      <c r="E23" s="99"/>
      <c r="F23" s="103"/>
      <c r="G23" s="75">
        <f>'ECF Assistance'!B23</f>
        <v>0</v>
      </c>
      <c r="H23" s="75">
        <f>'ECF-Non-Assistance'!B23</f>
        <v>0</v>
      </c>
      <c r="I23" s="77">
        <f t="shared" si="1"/>
        <v>0</v>
      </c>
      <c r="J23" s="509">
        <v>0</v>
      </c>
      <c r="K23" s="108">
        <v>2647960</v>
      </c>
    </row>
    <row r="24" spans="1:11">
      <c r="A24" s="79" t="s">
        <v>29</v>
      </c>
      <c r="B24" s="490">
        <v>0</v>
      </c>
      <c r="C24" s="490">
        <v>0</v>
      </c>
      <c r="D24" s="489">
        <f t="shared" si="0"/>
        <v>0</v>
      </c>
      <c r="E24" s="99"/>
      <c r="F24" s="103"/>
      <c r="G24" s="75">
        <f>'ECF Assistance'!B24</f>
        <v>0</v>
      </c>
      <c r="H24" s="75">
        <f>'ECF-Non-Assistance'!B24</f>
        <v>0</v>
      </c>
      <c r="I24" s="77">
        <f t="shared" si="1"/>
        <v>0</v>
      </c>
      <c r="J24" s="509">
        <v>0</v>
      </c>
      <c r="K24" s="509">
        <v>0</v>
      </c>
    </row>
    <row r="25" spans="1:11">
      <c r="A25" s="79" t="s">
        <v>30</v>
      </c>
      <c r="B25" s="490">
        <v>-1328460</v>
      </c>
      <c r="C25" s="490">
        <v>0</v>
      </c>
      <c r="D25" s="489">
        <f t="shared" si="0"/>
        <v>-1328460</v>
      </c>
      <c r="E25" s="99"/>
      <c r="F25" s="103"/>
      <c r="G25" s="241">
        <f>'ECF Assistance'!B25</f>
        <v>0</v>
      </c>
      <c r="H25" s="241">
        <f>'ECF-Non-Assistance'!B25</f>
        <v>0</v>
      </c>
      <c r="I25" s="242">
        <f t="shared" si="1"/>
        <v>0</v>
      </c>
      <c r="J25" s="509">
        <v>0</v>
      </c>
      <c r="K25" s="509">
        <v>-1328460</v>
      </c>
    </row>
    <row r="26" spans="1:11">
      <c r="A26" s="79" t="s">
        <v>31</v>
      </c>
      <c r="B26" s="490">
        <v>0</v>
      </c>
      <c r="C26" s="490">
        <v>0</v>
      </c>
      <c r="D26" s="489">
        <f t="shared" si="0"/>
        <v>0</v>
      </c>
      <c r="E26" s="99"/>
      <c r="F26" s="103"/>
      <c r="G26" s="241">
        <f>'ECF Assistance'!B26</f>
        <v>0</v>
      </c>
      <c r="H26" s="241">
        <f>'ECF-Non-Assistance'!B26</f>
        <v>0</v>
      </c>
      <c r="I26" s="242">
        <f t="shared" si="1"/>
        <v>0</v>
      </c>
      <c r="J26" s="509">
        <v>0</v>
      </c>
      <c r="K26" s="509">
        <v>0</v>
      </c>
    </row>
    <row r="27" spans="1:11">
      <c r="A27" s="79" t="s">
        <v>32</v>
      </c>
      <c r="B27" s="490">
        <v>0</v>
      </c>
      <c r="C27" s="490">
        <v>0</v>
      </c>
      <c r="D27" s="489">
        <f t="shared" si="0"/>
        <v>0</v>
      </c>
      <c r="E27" s="99"/>
      <c r="F27" s="103"/>
      <c r="G27" s="241">
        <f>'ECF Assistance'!B27</f>
        <v>0</v>
      </c>
      <c r="H27" s="241">
        <f>'ECF-Non-Assistance'!B27</f>
        <v>0</v>
      </c>
      <c r="I27" s="242">
        <f t="shared" si="1"/>
        <v>0</v>
      </c>
      <c r="J27" s="509">
        <v>0</v>
      </c>
      <c r="K27" s="509">
        <v>0</v>
      </c>
    </row>
    <row r="28" spans="1:11">
      <c r="A28" s="79" t="s">
        <v>33</v>
      </c>
      <c r="B28" s="490">
        <v>0</v>
      </c>
      <c r="C28" s="490">
        <v>0</v>
      </c>
      <c r="D28" s="489">
        <f t="shared" si="0"/>
        <v>0</v>
      </c>
      <c r="E28" s="99"/>
      <c r="F28" s="103"/>
      <c r="G28" s="241">
        <f>'ECF Assistance'!B28</f>
        <v>0</v>
      </c>
      <c r="H28" s="241">
        <f>'ECF-Non-Assistance'!B28</f>
        <v>0</v>
      </c>
      <c r="I28" s="242">
        <f t="shared" si="1"/>
        <v>0</v>
      </c>
      <c r="J28" s="509">
        <v>0</v>
      </c>
      <c r="K28" s="509">
        <v>0</v>
      </c>
    </row>
    <row r="29" spans="1:11">
      <c r="A29" s="79" t="s">
        <v>34</v>
      </c>
      <c r="B29" s="490">
        <v>-9488896</v>
      </c>
      <c r="C29" s="490">
        <v>9825792</v>
      </c>
      <c r="D29" s="489">
        <f t="shared" si="0"/>
        <v>336896</v>
      </c>
      <c r="E29" s="99"/>
      <c r="F29" s="103"/>
      <c r="G29" s="241">
        <f>'ECF Assistance'!B29</f>
        <v>0</v>
      </c>
      <c r="H29" s="241">
        <f>'ECF-Non-Assistance'!B29</f>
        <v>336896</v>
      </c>
      <c r="I29" s="242">
        <f t="shared" si="1"/>
        <v>336896</v>
      </c>
      <c r="J29" s="509">
        <v>0</v>
      </c>
      <c r="K29" s="509">
        <v>0</v>
      </c>
    </row>
    <row r="30" spans="1:11">
      <c r="A30" s="79" t="s">
        <v>35</v>
      </c>
      <c r="B30" s="490">
        <v>-8705667</v>
      </c>
      <c r="C30" s="490">
        <v>8660280</v>
      </c>
      <c r="D30" s="489">
        <f t="shared" si="0"/>
        <v>-45387</v>
      </c>
      <c r="E30" s="99"/>
      <c r="F30" s="103"/>
      <c r="G30" s="241">
        <f>'ECF Assistance'!B30</f>
        <v>-45388</v>
      </c>
      <c r="H30" s="241">
        <f>'ECF-Non-Assistance'!B30</f>
        <v>0</v>
      </c>
      <c r="I30" s="242">
        <f t="shared" si="1"/>
        <v>-45388</v>
      </c>
      <c r="J30" s="509">
        <v>0</v>
      </c>
      <c r="K30" s="509">
        <v>0</v>
      </c>
    </row>
    <row r="31" spans="1:11">
      <c r="A31" s="79" t="s">
        <v>36</v>
      </c>
      <c r="B31" s="490">
        <v>-6630600</v>
      </c>
      <c r="C31" s="490">
        <v>6462085</v>
      </c>
      <c r="D31" s="489">
        <f t="shared" si="0"/>
        <v>-168515</v>
      </c>
      <c r="E31" s="99"/>
      <c r="F31" s="103"/>
      <c r="G31" s="241">
        <f>'ECF Assistance'!B31</f>
        <v>0</v>
      </c>
      <c r="H31" s="241">
        <f>'ECF-Non-Assistance'!B31</f>
        <v>0</v>
      </c>
      <c r="I31" s="242">
        <f t="shared" si="1"/>
        <v>0</v>
      </c>
      <c r="J31" s="509">
        <v>0</v>
      </c>
      <c r="K31" s="108">
        <v>-168515</v>
      </c>
    </row>
    <row r="32" spans="1:11">
      <c r="A32" s="79" t="s">
        <v>37</v>
      </c>
      <c r="B32" s="490">
        <v>-1598371</v>
      </c>
      <c r="C32" s="490">
        <v>1598371</v>
      </c>
      <c r="D32" s="489">
        <f t="shared" si="0"/>
        <v>0</v>
      </c>
      <c r="E32" s="99"/>
      <c r="F32" s="103"/>
      <c r="G32" s="241">
        <f>'ECF Assistance'!B32</f>
        <v>0</v>
      </c>
      <c r="H32" s="241">
        <f>'ECF-Non-Assistance'!B32</f>
        <v>0</v>
      </c>
      <c r="I32" s="242">
        <f t="shared" si="1"/>
        <v>0</v>
      </c>
      <c r="J32" s="509">
        <v>0</v>
      </c>
      <c r="K32" s="108">
        <v>0</v>
      </c>
    </row>
    <row r="33" spans="1:11">
      <c r="A33" s="79" t="s">
        <v>38</v>
      </c>
      <c r="B33" s="490">
        <v>303602</v>
      </c>
      <c r="C33" s="490">
        <v>4289</v>
      </c>
      <c r="D33" s="489">
        <f t="shared" si="0"/>
        <v>307891</v>
      </c>
      <c r="E33" s="99"/>
      <c r="F33" s="103"/>
      <c r="G33" s="241">
        <f>'ECF Assistance'!B33</f>
        <v>0</v>
      </c>
      <c r="H33" s="241">
        <f>'ECF-Non-Assistance'!B33</f>
        <v>4289</v>
      </c>
      <c r="I33" s="242">
        <f t="shared" si="1"/>
        <v>4289</v>
      </c>
      <c r="J33" s="509">
        <v>0</v>
      </c>
      <c r="K33" s="509">
        <v>303602</v>
      </c>
    </row>
    <row r="34" spans="1:11">
      <c r="A34" s="79" t="s">
        <v>39</v>
      </c>
      <c r="B34" s="490">
        <v>0</v>
      </c>
      <c r="C34" s="490">
        <v>0</v>
      </c>
      <c r="D34" s="489">
        <f t="shared" si="0"/>
        <v>0</v>
      </c>
      <c r="E34" s="99"/>
      <c r="F34" s="103"/>
      <c r="G34" s="241">
        <f>'ECF Assistance'!B34</f>
        <v>0</v>
      </c>
      <c r="H34" s="241">
        <f>'ECF-Non-Assistance'!B34</f>
        <v>0</v>
      </c>
      <c r="I34" s="242">
        <f t="shared" si="1"/>
        <v>0</v>
      </c>
      <c r="J34" s="509">
        <v>0</v>
      </c>
      <c r="K34" s="509">
        <v>0</v>
      </c>
    </row>
    <row r="35" spans="1:11">
      <c r="A35" s="79" t="s">
        <v>40</v>
      </c>
      <c r="B35" s="490">
        <v>240327</v>
      </c>
      <c r="C35" s="490">
        <v>-240327</v>
      </c>
      <c r="D35" s="489">
        <f t="shared" si="0"/>
        <v>0</v>
      </c>
      <c r="E35" s="99"/>
      <c r="F35" s="103"/>
      <c r="G35" s="241">
        <f>'ECF Assistance'!B35</f>
        <v>0</v>
      </c>
      <c r="H35" s="241">
        <f>'ECF-Non-Assistance'!B35</f>
        <v>0</v>
      </c>
      <c r="I35" s="242">
        <f t="shared" si="1"/>
        <v>0</v>
      </c>
      <c r="J35" s="509">
        <v>0</v>
      </c>
      <c r="K35" s="509">
        <v>0</v>
      </c>
    </row>
    <row r="36" spans="1:11">
      <c r="A36" s="79" t="s">
        <v>41</v>
      </c>
      <c r="B36" s="490">
        <v>0</v>
      </c>
      <c r="C36" s="490">
        <v>0</v>
      </c>
      <c r="D36" s="489">
        <f t="shared" si="0"/>
        <v>0</v>
      </c>
      <c r="E36" s="99"/>
      <c r="F36" s="103"/>
      <c r="G36" s="241">
        <f>'ECF Assistance'!B36</f>
        <v>0</v>
      </c>
      <c r="H36" s="241">
        <f>'ECF-Non-Assistance'!B36</f>
        <v>0</v>
      </c>
      <c r="I36" s="242">
        <f t="shared" si="1"/>
        <v>0</v>
      </c>
      <c r="J36" s="509">
        <v>0</v>
      </c>
      <c r="K36" s="509">
        <v>0</v>
      </c>
    </row>
    <row r="37" spans="1:11">
      <c r="A37" s="79" t="s">
        <v>42</v>
      </c>
      <c r="B37" s="490">
        <v>0</v>
      </c>
      <c r="C37" s="490">
        <v>0</v>
      </c>
      <c r="D37" s="489">
        <f t="shared" si="0"/>
        <v>0</v>
      </c>
      <c r="E37" s="99"/>
      <c r="F37" s="103"/>
      <c r="G37" s="241">
        <f>'ECF Assistance'!B37</f>
        <v>0</v>
      </c>
      <c r="H37" s="241">
        <f>'ECF-Non-Assistance'!B37</f>
        <v>0</v>
      </c>
      <c r="I37" s="242">
        <f t="shared" si="1"/>
        <v>0</v>
      </c>
      <c r="J37" s="509">
        <v>0</v>
      </c>
      <c r="K37" s="509">
        <v>0</v>
      </c>
    </row>
    <row r="38" spans="1:11">
      <c r="A38" s="79" t="s">
        <v>43</v>
      </c>
      <c r="B38" s="490">
        <v>0</v>
      </c>
      <c r="C38" s="490">
        <v>0</v>
      </c>
      <c r="D38" s="489">
        <f t="shared" si="0"/>
        <v>0</v>
      </c>
      <c r="E38" s="99"/>
      <c r="F38" s="103"/>
      <c r="G38" s="241">
        <f>'ECF Assistance'!B38</f>
        <v>0</v>
      </c>
      <c r="H38" s="241">
        <f>'ECF-Non-Assistance'!B38</f>
        <v>0</v>
      </c>
      <c r="I38" s="242">
        <f t="shared" si="1"/>
        <v>0</v>
      </c>
      <c r="J38" s="509">
        <v>0</v>
      </c>
      <c r="K38" s="509">
        <v>0</v>
      </c>
    </row>
    <row r="39" spans="1:11">
      <c r="A39" s="79" t="s">
        <v>44</v>
      </c>
      <c r="B39" s="490">
        <v>0</v>
      </c>
      <c r="C39" s="490">
        <v>704</v>
      </c>
      <c r="D39" s="489">
        <f t="shared" si="0"/>
        <v>704</v>
      </c>
      <c r="E39" s="99"/>
      <c r="F39" s="103"/>
      <c r="G39" s="241">
        <f>'ECF Assistance'!B39</f>
        <v>0</v>
      </c>
      <c r="H39" s="241">
        <f>'ECF-Non-Assistance'!B39</f>
        <v>704</v>
      </c>
      <c r="I39" s="242">
        <f t="shared" si="1"/>
        <v>704</v>
      </c>
      <c r="J39" s="509">
        <v>0</v>
      </c>
      <c r="K39" s="509">
        <v>0</v>
      </c>
    </row>
    <row r="40" spans="1:11">
      <c r="A40" s="79" t="s">
        <v>45</v>
      </c>
      <c r="B40" s="490">
        <v>-4406929</v>
      </c>
      <c r="C40" s="490">
        <v>4406844</v>
      </c>
      <c r="D40" s="489">
        <f t="shared" si="0"/>
        <v>-85</v>
      </c>
      <c r="E40" s="99"/>
      <c r="F40" s="103"/>
      <c r="G40" s="241">
        <f>'ECF Assistance'!B40</f>
        <v>0</v>
      </c>
      <c r="H40" s="241">
        <f>'ECF-Non-Assistance'!B40</f>
        <v>0</v>
      </c>
      <c r="I40" s="242">
        <f t="shared" si="1"/>
        <v>0</v>
      </c>
      <c r="J40" s="509">
        <v>0</v>
      </c>
      <c r="K40" s="108">
        <v>-85</v>
      </c>
    </row>
    <row r="41" spans="1:11">
      <c r="A41" s="79" t="s">
        <v>46</v>
      </c>
      <c r="B41" s="490">
        <v>-29337649</v>
      </c>
      <c r="C41" s="490">
        <v>32296400</v>
      </c>
      <c r="D41" s="489">
        <f t="shared" si="0"/>
        <v>2958751</v>
      </c>
      <c r="E41" s="99"/>
      <c r="F41" s="103"/>
      <c r="G41" s="241">
        <f>'ECF Assistance'!B41</f>
        <v>0</v>
      </c>
      <c r="H41" s="241">
        <f>'ECF-Non-Assistance'!B41</f>
        <v>0</v>
      </c>
      <c r="I41" s="242">
        <f t="shared" si="1"/>
        <v>0</v>
      </c>
      <c r="J41" s="509">
        <v>0</v>
      </c>
      <c r="K41" s="108">
        <v>2958751</v>
      </c>
    </row>
    <row r="42" spans="1:11">
      <c r="A42" s="79" t="s">
        <v>47</v>
      </c>
      <c r="B42" s="490">
        <v>-6748607</v>
      </c>
      <c r="C42" s="490">
        <v>6748605</v>
      </c>
      <c r="D42" s="489">
        <f t="shared" si="0"/>
        <v>-2</v>
      </c>
      <c r="E42" s="99"/>
      <c r="F42" s="103"/>
      <c r="G42" s="241">
        <f>'ECF Assistance'!B42</f>
        <v>0</v>
      </c>
      <c r="H42" s="241">
        <f>'ECF-Non-Assistance'!B42</f>
        <v>-2</v>
      </c>
      <c r="I42" s="242">
        <f t="shared" si="1"/>
        <v>-2</v>
      </c>
      <c r="J42" s="509">
        <v>0</v>
      </c>
      <c r="K42" s="509">
        <v>0</v>
      </c>
    </row>
    <row r="43" spans="1:11">
      <c r="A43" s="79" t="s">
        <v>48</v>
      </c>
      <c r="B43" s="490">
        <v>0</v>
      </c>
      <c r="C43" s="490">
        <v>0</v>
      </c>
      <c r="D43" s="489">
        <f t="shared" si="0"/>
        <v>0</v>
      </c>
      <c r="E43" s="99"/>
      <c r="F43" s="103"/>
      <c r="G43" s="241">
        <f>'ECF Assistance'!B43</f>
        <v>0</v>
      </c>
      <c r="H43" s="241">
        <f>'ECF-Non-Assistance'!B43</f>
        <v>0</v>
      </c>
      <c r="I43" s="242">
        <f t="shared" si="1"/>
        <v>0</v>
      </c>
      <c r="J43" s="509">
        <v>0</v>
      </c>
      <c r="K43" s="509">
        <v>0</v>
      </c>
    </row>
    <row r="44" spans="1:11">
      <c r="A44" s="79" t="s">
        <v>49</v>
      </c>
      <c r="B44" s="490">
        <v>-14105196</v>
      </c>
      <c r="C44" s="490">
        <v>14162314</v>
      </c>
      <c r="D44" s="489">
        <f t="shared" si="0"/>
        <v>57118</v>
      </c>
      <c r="E44" s="99"/>
      <c r="F44" s="103"/>
      <c r="G44" s="241">
        <f>'ECF Assistance'!B44</f>
        <v>0</v>
      </c>
      <c r="H44" s="241">
        <f>'ECF-Non-Assistance'!B44</f>
        <v>0</v>
      </c>
      <c r="I44" s="242">
        <f t="shared" si="1"/>
        <v>0</v>
      </c>
      <c r="J44" s="509">
        <v>0</v>
      </c>
      <c r="K44" s="108">
        <v>57118</v>
      </c>
    </row>
    <row r="45" spans="1:11">
      <c r="A45" s="79" t="s">
        <v>50</v>
      </c>
      <c r="B45" s="490">
        <v>-261479</v>
      </c>
      <c r="C45" s="490">
        <v>1603580</v>
      </c>
      <c r="D45" s="489">
        <f t="shared" si="0"/>
        <v>1342101</v>
      </c>
      <c r="E45" s="99"/>
      <c r="F45" s="103"/>
      <c r="G45" s="241">
        <f>'ECF Assistance'!B45</f>
        <v>745584</v>
      </c>
      <c r="H45" s="241">
        <f>'ECF-Non-Assistance'!B45</f>
        <v>596517</v>
      </c>
      <c r="I45" s="242">
        <f t="shared" si="1"/>
        <v>1342101</v>
      </c>
      <c r="J45" s="509">
        <v>0</v>
      </c>
      <c r="K45" s="509">
        <v>0</v>
      </c>
    </row>
    <row r="46" spans="1:11">
      <c r="A46" s="79" t="s">
        <v>51</v>
      </c>
      <c r="B46" s="490">
        <v>-1431824</v>
      </c>
      <c r="C46" s="490">
        <v>0</v>
      </c>
      <c r="D46" s="489">
        <f t="shared" si="0"/>
        <v>-1431824</v>
      </c>
      <c r="E46" s="99"/>
      <c r="F46" s="103"/>
      <c r="G46" s="241">
        <f>'ECF Assistance'!B46</f>
        <v>0</v>
      </c>
      <c r="H46" s="241">
        <f>'ECF-Non-Assistance'!B46</f>
        <v>0</v>
      </c>
      <c r="I46" s="242">
        <f t="shared" si="1"/>
        <v>0</v>
      </c>
      <c r="J46" s="509">
        <v>0</v>
      </c>
      <c r="K46" s="509">
        <v>-1431824</v>
      </c>
    </row>
    <row r="47" spans="1:11">
      <c r="A47" s="79" t="s">
        <v>52</v>
      </c>
      <c r="B47" s="490">
        <v>-3268616</v>
      </c>
      <c r="C47" s="490">
        <v>3279605</v>
      </c>
      <c r="D47" s="489">
        <f t="shared" si="0"/>
        <v>10989</v>
      </c>
      <c r="E47" s="99"/>
      <c r="F47" s="103"/>
      <c r="G47" s="241">
        <f>'ECF Assistance'!B47</f>
        <v>0</v>
      </c>
      <c r="H47" s="241">
        <f>'ECF-Non-Assistance'!B47</f>
        <v>0</v>
      </c>
      <c r="I47" s="242">
        <f t="shared" si="1"/>
        <v>0</v>
      </c>
      <c r="J47" s="509">
        <v>0</v>
      </c>
      <c r="K47" s="108">
        <v>10990</v>
      </c>
    </row>
    <row r="48" spans="1:11">
      <c r="A48" s="79" t="s">
        <v>53</v>
      </c>
      <c r="B48" s="490">
        <v>0</v>
      </c>
      <c r="C48" s="490">
        <v>0</v>
      </c>
      <c r="D48" s="489">
        <f t="shared" si="0"/>
        <v>0</v>
      </c>
      <c r="E48" s="99"/>
      <c r="F48" s="103"/>
      <c r="G48" s="241">
        <f>'ECF Assistance'!B48</f>
        <v>0</v>
      </c>
      <c r="H48" s="241">
        <f>'ECF-Non-Assistance'!B48</f>
        <v>0</v>
      </c>
      <c r="I48" s="242">
        <f t="shared" si="1"/>
        <v>0</v>
      </c>
      <c r="J48" s="509">
        <v>0</v>
      </c>
      <c r="K48" s="509">
        <v>0</v>
      </c>
    </row>
    <row r="49" spans="1:11">
      <c r="A49" s="79" t="s">
        <v>54</v>
      </c>
      <c r="B49" s="490">
        <v>0</v>
      </c>
      <c r="C49" s="490">
        <v>37538723</v>
      </c>
      <c r="D49" s="489">
        <f t="shared" si="0"/>
        <v>37538723</v>
      </c>
      <c r="E49" s="99"/>
      <c r="F49" s="103"/>
      <c r="G49" s="241">
        <f>'ECF Assistance'!B49</f>
        <v>0</v>
      </c>
      <c r="H49" s="241">
        <f>'ECF-Non-Assistance'!B49</f>
        <v>2800000</v>
      </c>
      <c r="I49" s="242">
        <f t="shared" si="1"/>
        <v>2800000</v>
      </c>
      <c r="J49" s="509">
        <v>34738723</v>
      </c>
      <c r="K49" s="509">
        <v>0</v>
      </c>
    </row>
    <row r="50" spans="1:11">
      <c r="A50" s="79" t="s">
        <v>55</v>
      </c>
      <c r="B50" s="490">
        <v>-168546</v>
      </c>
      <c r="C50" s="490">
        <v>0</v>
      </c>
      <c r="D50" s="489">
        <f t="shared" si="0"/>
        <v>-168546</v>
      </c>
      <c r="E50" s="99"/>
      <c r="F50" s="103"/>
      <c r="G50" s="241">
        <f>'ECF Assistance'!B50</f>
        <v>0</v>
      </c>
      <c r="H50" s="241">
        <f>'ECF-Non-Assistance'!B50</f>
        <v>0</v>
      </c>
      <c r="I50" s="242">
        <f t="shared" si="1"/>
        <v>0</v>
      </c>
      <c r="J50" s="509">
        <v>0</v>
      </c>
      <c r="K50" s="509">
        <v>-168546</v>
      </c>
    </row>
    <row r="51" spans="1:11">
      <c r="A51" s="79" t="s">
        <v>56</v>
      </c>
      <c r="B51" s="490">
        <v>0</v>
      </c>
      <c r="C51" s="490">
        <v>13714</v>
      </c>
      <c r="D51" s="489">
        <f t="shared" si="0"/>
        <v>13714</v>
      </c>
      <c r="E51" s="99"/>
      <c r="F51" s="103"/>
      <c r="G51" s="241">
        <f>'ECF Assistance'!B51</f>
        <v>0</v>
      </c>
      <c r="H51" s="241">
        <f>'ECF-Non-Assistance'!B51</f>
        <v>0</v>
      </c>
      <c r="I51" s="242">
        <f t="shared" si="1"/>
        <v>0</v>
      </c>
      <c r="J51" s="509">
        <v>0</v>
      </c>
      <c r="K51" s="108">
        <v>13714</v>
      </c>
    </row>
    <row r="52" spans="1:11">
      <c r="A52" s="79" t="s">
        <v>57</v>
      </c>
      <c r="B52" s="490">
        <v>-1018333</v>
      </c>
      <c r="C52" s="490">
        <v>0</v>
      </c>
      <c r="D52" s="489">
        <f t="shared" si="0"/>
        <v>-1018333</v>
      </c>
      <c r="E52" s="99"/>
      <c r="F52" s="103"/>
      <c r="G52" s="241">
        <f>'ECF Assistance'!B52</f>
        <v>-262273</v>
      </c>
      <c r="H52" s="241">
        <f>'ECF-Non-Assistance'!B52</f>
        <v>0</v>
      </c>
      <c r="I52" s="242">
        <f t="shared" si="1"/>
        <v>-262273</v>
      </c>
      <c r="J52" s="509">
        <v>0</v>
      </c>
      <c r="K52" s="509">
        <v>-756060</v>
      </c>
    </row>
    <row r="53" spans="1:11">
      <c r="A53" s="79" t="s">
        <v>58</v>
      </c>
      <c r="B53" s="490">
        <v>0</v>
      </c>
      <c r="C53" s="490">
        <v>0</v>
      </c>
      <c r="D53" s="489">
        <f t="shared" si="0"/>
        <v>0</v>
      </c>
      <c r="E53" s="99"/>
      <c r="F53" s="103"/>
      <c r="G53" s="241">
        <f>'ECF Assistance'!B53</f>
        <v>0</v>
      </c>
      <c r="H53" s="241">
        <f>'ECF-Non-Assistance'!B53</f>
        <v>0</v>
      </c>
      <c r="I53" s="242">
        <f t="shared" si="1"/>
        <v>0</v>
      </c>
      <c r="J53" s="509">
        <v>0</v>
      </c>
      <c r="K53" s="509">
        <v>0</v>
      </c>
    </row>
    <row r="54" spans="1:11">
      <c r="A54" s="79" t="s">
        <v>59</v>
      </c>
      <c r="B54" s="490">
        <v>-9389148</v>
      </c>
      <c r="C54" s="490">
        <v>9454424</v>
      </c>
      <c r="D54" s="489">
        <f t="shared" si="0"/>
        <v>65276</v>
      </c>
      <c r="E54" s="99"/>
      <c r="F54" s="103"/>
      <c r="G54" s="241">
        <f>'ECF Assistance'!B54</f>
        <v>0</v>
      </c>
      <c r="H54" s="241">
        <f>'ECF-Non-Assistance'!B54</f>
        <v>0</v>
      </c>
      <c r="I54" s="242">
        <f t="shared" si="1"/>
        <v>0</v>
      </c>
      <c r="J54" s="509">
        <v>0</v>
      </c>
      <c r="K54" s="108">
        <v>65276</v>
      </c>
    </row>
    <row r="55" spans="1:11">
      <c r="A55" s="79" t="s">
        <v>60</v>
      </c>
      <c r="B55" s="490">
        <v>5042470</v>
      </c>
      <c r="C55" s="490">
        <v>0</v>
      </c>
      <c r="D55" s="489">
        <f t="shared" si="0"/>
        <v>5042470</v>
      </c>
      <c r="E55" s="99"/>
      <c r="F55" s="103"/>
      <c r="G55" s="241">
        <f>'ECF Assistance'!B55</f>
        <v>0</v>
      </c>
      <c r="H55" s="241">
        <f>'ECF-Non-Assistance'!B55</f>
        <v>0</v>
      </c>
      <c r="I55" s="242">
        <f t="shared" si="1"/>
        <v>0</v>
      </c>
      <c r="J55" s="509">
        <v>0</v>
      </c>
      <c r="K55" s="509">
        <v>5042470</v>
      </c>
    </row>
    <row r="56" spans="1:11">
      <c r="A56" s="79" t="s">
        <v>61</v>
      </c>
      <c r="B56" s="490">
        <v>0</v>
      </c>
      <c r="C56" s="490">
        <v>0</v>
      </c>
      <c r="D56" s="489">
        <f t="shared" si="0"/>
        <v>0</v>
      </c>
      <c r="E56" s="99"/>
      <c r="F56" s="103"/>
      <c r="G56" s="241">
        <f>'ECF Assistance'!B56</f>
        <v>0</v>
      </c>
      <c r="H56" s="241">
        <f>'ECF-Non-Assistance'!B56</f>
        <v>0</v>
      </c>
      <c r="I56" s="242">
        <f t="shared" si="1"/>
        <v>0</v>
      </c>
      <c r="J56" s="509">
        <v>0</v>
      </c>
      <c r="K56" s="509">
        <v>0</v>
      </c>
    </row>
    <row r="58" spans="1:11">
      <c r="A58" s="630" t="s">
        <v>310</v>
      </c>
      <c r="B58" s="630"/>
      <c r="C58" s="630"/>
      <c r="D58" s="630"/>
      <c r="E58" s="630"/>
      <c r="F58" s="630"/>
      <c r="G58" s="630"/>
      <c r="H58" s="630"/>
      <c r="I58" s="630"/>
      <c r="J58" s="630"/>
      <c r="K58" s="630"/>
    </row>
    <row r="59" spans="1:11">
      <c r="A59" s="630"/>
      <c r="B59" s="630"/>
      <c r="C59" s="630"/>
      <c r="D59" s="630"/>
      <c r="E59" s="630"/>
      <c r="F59" s="630"/>
      <c r="G59" s="630"/>
      <c r="H59" s="630"/>
      <c r="I59" s="630"/>
      <c r="J59" s="630"/>
      <c r="K59" s="630"/>
    </row>
    <row r="61" spans="1:11">
      <c r="A61" s="629" t="s">
        <v>311</v>
      </c>
      <c r="B61" s="629"/>
      <c r="C61" s="629"/>
      <c r="D61" s="629"/>
      <c r="E61" s="629"/>
      <c r="F61" s="629"/>
      <c r="G61" s="629"/>
      <c r="H61" s="629"/>
      <c r="I61" s="629"/>
      <c r="J61" s="629"/>
      <c r="K61" s="629"/>
    </row>
    <row r="62" spans="1:11">
      <c r="A62" s="629"/>
      <c r="B62" s="629"/>
      <c r="C62" s="629"/>
      <c r="D62" s="629"/>
      <c r="E62" s="629"/>
      <c r="F62" s="629"/>
      <c r="G62" s="629"/>
      <c r="H62" s="629"/>
      <c r="I62" s="629"/>
      <c r="J62" s="629"/>
      <c r="K62" s="629"/>
    </row>
  </sheetData>
  <mergeCells count="6">
    <mergeCell ref="A61:K62"/>
    <mergeCell ref="A58:K59"/>
    <mergeCell ref="A1:K1"/>
    <mergeCell ref="D2:D4"/>
    <mergeCell ref="E2:F2"/>
    <mergeCell ref="G2:I2"/>
  </mergeCells>
  <pageMargins left="0" right="0" top="0" bottom="0" header="0" footer="0"/>
  <pageSetup scale="51" orientation="landscape"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H56"/>
  <sheetViews>
    <sheetView workbookViewId="0">
      <selection activeCell="B8" sqref="B8"/>
    </sheetView>
  </sheetViews>
  <sheetFormatPr defaultRowHeight="14.4"/>
  <cols>
    <col min="1" max="1" width="21.33203125" customWidth="1"/>
    <col min="2" max="2" width="18.109375" customWidth="1"/>
    <col min="3" max="3" width="15.33203125" customWidth="1"/>
    <col min="4" max="4" width="9.5546875" bestFit="1" customWidth="1"/>
    <col min="5" max="5" width="15.6640625" customWidth="1"/>
    <col min="6" max="6" width="12.44140625" customWidth="1"/>
  </cols>
  <sheetData>
    <row r="1" spans="1:8">
      <c r="A1" s="554" t="s">
        <v>208</v>
      </c>
      <c r="B1" s="560"/>
      <c r="C1" s="560"/>
      <c r="D1" s="560"/>
      <c r="E1" s="560"/>
      <c r="F1" s="561"/>
    </row>
    <row r="2" spans="1:8">
      <c r="A2" s="610" t="s">
        <v>10</v>
      </c>
      <c r="B2" s="51"/>
      <c r="C2" s="51"/>
      <c r="D2" s="51"/>
      <c r="E2" s="51"/>
      <c r="F2" s="51"/>
    </row>
    <row r="3" spans="1:8" ht="25.2">
      <c r="A3" s="610"/>
      <c r="B3" s="51" t="s">
        <v>74</v>
      </c>
      <c r="C3" s="51" t="s">
        <v>62</v>
      </c>
      <c r="D3" s="51" t="s">
        <v>63</v>
      </c>
      <c r="E3" s="51" t="s">
        <v>75</v>
      </c>
      <c r="F3" s="51" t="s">
        <v>76</v>
      </c>
    </row>
    <row r="4" spans="1:8">
      <c r="A4" s="610"/>
      <c r="B4" s="51"/>
      <c r="C4" s="51"/>
      <c r="D4" s="51"/>
      <c r="E4" s="51"/>
      <c r="F4" s="51"/>
    </row>
    <row r="5" spans="1:8">
      <c r="A5" s="81" t="s">
        <v>77</v>
      </c>
      <c r="B5" s="220">
        <f>SUM(B6:B56)</f>
        <v>61692616</v>
      </c>
      <c r="C5" s="220">
        <f>SUM(C6:C56)</f>
        <v>61692616</v>
      </c>
      <c r="D5" s="220">
        <f>SUM(D6:D56)</f>
        <v>0</v>
      </c>
      <c r="E5" s="220">
        <f>SUM(E6:E56)</f>
        <v>0</v>
      </c>
      <c r="F5" s="220">
        <f>SUM(F6:F56)</f>
        <v>0</v>
      </c>
      <c r="G5" s="50"/>
    </row>
    <row r="6" spans="1:8">
      <c r="A6" s="81" t="s">
        <v>11</v>
      </c>
      <c r="B6" s="220">
        <f>SUM(C6:F6)</f>
        <v>264346</v>
      </c>
      <c r="C6" s="220">
        <v>264346</v>
      </c>
      <c r="D6" s="220">
        <v>0</v>
      </c>
      <c r="E6" s="220">
        <v>0</v>
      </c>
      <c r="F6" s="220">
        <v>0</v>
      </c>
      <c r="G6" s="50"/>
      <c r="H6" s="90"/>
    </row>
    <row r="7" spans="1:8">
      <c r="A7" s="81" t="s">
        <v>12</v>
      </c>
      <c r="B7" s="220">
        <f t="shared" ref="B7:B56" si="0">SUM(C7:F7)</f>
        <v>-294762</v>
      </c>
      <c r="C7" s="220">
        <v>-294762</v>
      </c>
      <c r="D7" s="220">
        <v>0</v>
      </c>
      <c r="E7" s="220">
        <v>0</v>
      </c>
      <c r="F7" s="220">
        <v>0</v>
      </c>
      <c r="G7" s="50"/>
      <c r="H7" s="90"/>
    </row>
    <row r="8" spans="1:8">
      <c r="A8" s="81" t="s">
        <v>13</v>
      </c>
      <c r="B8" s="220">
        <f t="shared" si="0"/>
        <v>3422977</v>
      </c>
      <c r="C8" s="220">
        <v>3422977</v>
      </c>
      <c r="D8" s="220">
        <v>0</v>
      </c>
      <c r="E8" s="220">
        <v>0</v>
      </c>
      <c r="F8" s="220">
        <v>0</v>
      </c>
      <c r="G8" s="50"/>
      <c r="H8" s="90"/>
    </row>
    <row r="9" spans="1:8">
      <c r="A9" s="81" t="s">
        <v>14</v>
      </c>
      <c r="B9" s="220">
        <f t="shared" si="0"/>
        <v>0</v>
      </c>
      <c r="C9" s="220">
        <v>0</v>
      </c>
      <c r="D9" s="220">
        <v>0</v>
      </c>
      <c r="E9" s="220">
        <v>0</v>
      </c>
      <c r="F9" s="220">
        <v>0</v>
      </c>
      <c r="G9" s="50"/>
      <c r="H9" s="90"/>
    </row>
    <row r="10" spans="1:8">
      <c r="A10" s="81" t="s">
        <v>15</v>
      </c>
      <c r="B10" s="220">
        <f t="shared" si="0"/>
        <v>40389547</v>
      </c>
      <c r="C10" s="220">
        <v>40389547</v>
      </c>
      <c r="D10" s="220">
        <v>0</v>
      </c>
      <c r="E10" s="220">
        <v>0</v>
      </c>
      <c r="F10" s="220">
        <v>0</v>
      </c>
      <c r="G10" s="50"/>
      <c r="H10" s="90"/>
    </row>
    <row r="11" spans="1:8">
      <c r="A11" s="81" t="s">
        <v>16</v>
      </c>
      <c r="B11" s="220">
        <f t="shared" si="0"/>
        <v>0</v>
      </c>
      <c r="C11" s="220">
        <v>0</v>
      </c>
      <c r="D11" s="220">
        <v>0</v>
      </c>
      <c r="E11" s="220">
        <v>0</v>
      </c>
      <c r="F11" s="220">
        <v>0</v>
      </c>
      <c r="G11" s="50"/>
      <c r="H11" s="90"/>
    </row>
    <row r="12" spans="1:8">
      <c r="A12" s="81" t="s">
        <v>17</v>
      </c>
      <c r="B12" s="220">
        <f t="shared" si="0"/>
        <v>0</v>
      </c>
      <c r="C12" s="220">
        <v>0</v>
      </c>
      <c r="D12" s="220">
        <v>0</v>
      </c>
      <c r="E12" s="220">
        <v>0</v>
      </c>
      <c r="F12" s="220">
        <v>0</v>
      </c>
      <c r="G12" s="50"/>
      <c r="H12" s="90"/>
    </row>
    <row r="13" spans="1:8">
      <c r="A13" s="81" t="s">
        <v>18</v>
      </c>
      <c r="B13" s="220">
        <f t="shared" si="0"/>
        <v>0</v>
      </c>
      <c r="C13" s="220">
        <v>0</v>
      </c>
      <c r="D13" s="220">
        <v>0</v>
      </c>
      <c r="E13" s="220">
        <v>0</v>
      </c>
      <c r="F13" s="220">
        <v>0</v>
      </c>
      <c r="G13" s="50"/>
      <c r="H13" s="90"/>
    </row>
    <row r="14" spans="1:8">
      <c r="A14" s="81" t="s">
        <v>19</v>
      </c>
      <c r="B14" s="220">
        <f t="shared" si="0"/>
        <v>15727522</v>
      </c>
      <c r="C14" s="220">
        <v>15727522</v>
      </c>
      <c r="D14" s="220">
        <v>0</v>
      </c>
      <c r="E14" s="220">
        <v>0</v>
      </c>
      <c r="F14" s="220">
        <v>0</v>
      </c>
      <c r="G14" s="50"/>
      <c r="H14" s="90"/>
    </row>
    <row r="15" spans="1:8">
      <c r="A15" s="81" t="s">
        <v>20</v>
      </c>
      <c r="B15" s="220">
        <f t="shared" si="0"/>
        <v>0</v>
      </c>
      <c r="C15" s="220">
        <v>0</v>
      </c>
      <c r="D15" s="220">
        <v>0</v>
      </c>
      <c r="E15" s="220">
        <v>0</v>
      </c>
      <c r="F15" s="220">
        <v>0</v>
      </c>
      <c r="G15" s="50"/>
      <c r="H15" s="90"/>
    </row>
    <row r="16" spans="1:8">
      <c r="A16" s="81" t="s">
        <v>21</v>
      </c>
      <c r="B16" s="220">
        <f t="shared" si="0"/>
        <v>0</v>
      </c>
      <c r="C16" s="220">
        <v>0</v>
      </c>
      <c r="D16" s="220">
        <v>0</v>
      </c>
      <c r="E16" s="220">
        <v>0</v>
      </c>
      <c r="F16" s="220">
        <v>0</v>
      </c>
      <c r="G16" s="50"/>
      <c r="H16" s="90"/>
    </row>
    <row r="17" spans="1:8">
      <c r="A17" s="81" t="s">
        <v>22</v>
      </c>
      <c r="B17" s="220">
        <f t="shared" si="0"/>
        <v>0</v>
      </c>
      <c r="C17" s="220">
        <v>0</v>
      </c>
      <c r="D17" s="220">
        <v>0</v>
      </c>
      <c r="E17" s="220">
        <v>0</v>
      </c>
      <c r="F17" s="220">
        <v>0</v>
      </c>
      <c r="G17" s="50"/>
      <c r="H17" s="90"/>
    </row>
    <row r="18" spans="1:8">
      <c r="A18" s="81" t="s">
        <v>23</v>
      </c>
      <c r="B18" s="220">
        <f t="shared" si="0"/>
        <v>0</v>
      </c>
      <c r="C18" s="220">
        <v>0</v>
      </c>
      <c r="D18" s="220">
        <v>0</v>
      </c>
      <c r="E18" s="220">
        <v>0</v>
      </c>
      <c r="F18" s="220">
        <v>0</v>
      </c>
      <c r="G18" s="50"/>
      <c r="H18" s="90"/>
    </row>
    <row r="19" spans="1:8">
      <c r="A19" s="81" t="s">
        <v>24</v>
      </c>
      <c r="B19" s="220">
        <f t="shared" si="0"/>
        <v>0</v>
      </c>
      <c r="C19" s="220">
        <v>0</v>
      </c>
      <c r="D19" s="220">
        <v>0</v>
      </c>
      <c r="E19" s="220">
        <v>0</v>
      </c>
      <c r="F19" s="220">
        <v>0</v>
      </c>
      <c r="G19" s="50"/>
      <c r="H19" s="90"/>
    </row>
    <row r="20" spans="1:8">
      <c r="A20" s="81" t="s">
        <v>25</v>
      </c>
      <c r="B20" s="220">
        <f t="shared" si="0"/>
        <v>0</v>
      </c>
      <c r="C20" s="220">
        <v>0</v>
      </c>
      <c r="D20" s="220">
        <v>0</v>
      </c>
      <c r="E20" s="220">
        <v>0</v>
      </c>
      <c r="F20" s="220">
        <v>0</v>
      </c>
      <c r="G20" s="50"/>
      <c r="H20" s="90"/>
    </row>
    <row r="21" spans="1:8">
      <c r="A21" s="81" t="s">
        <v>26</v>
      </c>
      <c r="B21" s="220">
        <f t="shared" si="0"/>
        <v>-559653</v>
      </c>
      <c r="C21" s="220">
        <v>-559653</v>
      </c>
      <c r="D21" s="220">
        <v>0</v>
      </c>
      <c r="E21" s="220">
        <v>0</v>
      </c>
      <c r="F21" s="220">
        <v>0</v>
      </c>
      <c r="G21" s="50"/>
      <c r="H21" s="90"/>
    </row>
    <row r="22" spans="1:8">
      <c r="A22" s="81" t="s">
        <v>27</v>
      </c>
      <c r="B22" s="220">
        <f t="shared" si="0"/>
        <v>2304716</v>
      </c>
      <c r="C22" s="220">
        <v>2304716</v>
      </c>
      <c r="D22" s="220">
        <v>0</v>
      </c>
      <c r="E22" s="220">
        <v>0</v>
      </c>
      <c r="F22" s="220">
        <v>0</v>
      </c>
      <c r="G22" s="50"/>
      <c r="H22" s="90"/>
    </row>
    <row r="23" spans="1:8">
      <c r="A23" s="81" t="s">
        <v>28</v>
      </c>
      <c r="B23" s="220">
        <f t="shared" si="0"/>
        <v>0</v>
      </c>
      <c r="C23" s="220">
        <v>0</v>
      </c>
      <c r="D23" s="220">
        <v>0</v>
      </c>
      <c r="E23" s="220">
        <v>0</v>
      </c>
      <c r="F23" s="220">
        <v>0</v>
      </c>
      <c r="G23" s="50"/>
      <c r="H23" s="90"/>
    </row>
    <row r="24" spans="1:8">
      <c r="A24" s="81" t="s">
        <v>29</v>
      </c>
      <c r="B24" s="220">
        <f t="shared" si="0"/>
        <v>0</v>
      </c>
      <c r="C24" s="220">
        <v>0</v>
      </c>
      <c r="D24" s="220">
        <v>0</v>
      </c>
      <c r="E24" s="220">
        <v>0</v>
      </c>
      <c r="F24" s="220">
        <v>0</v>
      </c>
      <c r="G24" s="50"/>
      <c r="H24" s="90"/>
    </row>
    <row r="25" spans="1:8">
      <c r="A25" s="81" t="s">
        <v>30</v>
      </c>
      <c r="B25" s="220">
        <f t="shared" si="0"/>
        <v>0</v>
      </c>
      <c r="C25" s="220">
        <v>0</v>
      </c>
      <c r="D25" s="220">
        <v>0</v>
      </c>
      <c r="E25" s="220">
        <v>0</v>
      </c>
      <c r="F25" s="220">
        <v>0</v>
      </c>
      <c r="G25" s="50"/>
      <c r="H25" s="90"/>
    </row>
    <row r="26" spans="1:8">
      <c r="A26" s="81" t="s">
        <v>31</v>
      </c>
      <c r="B26" s="220">
        <f t="shared" si="0"/>
        <v>0</v>
      </c>
      <c r="C26" s="220">
        <v>0</v>
      </c>
      <c r="D26" s="220">
        <v>0</v>
      </c>
      <c r="E26" s="220">
        <v>0</v>
      </c>
      <c r="F26" s="220">
        <v>0</v>
      </c>
      <c r="G26" s="50"/>
      <c r="H26" s="90"/>
    </row>
    <row r="27" spans="1:8">
      <c r="A27" s="81" t="s">
        <v>32</v>
      </c>
      <c r="B27" s="220">
        <f t="shared" si="0"/>
        <v>0</v>
      </c>
      <c r="C27" s="220">
        <v>0</v>
      </c>
      <c r="D27" s="220">
        <v>0</v>
      </c>
      <c r="E27" s="220">
        <v>0</v>
      </c>
      <c r="F27" s="220">
        <v>0</v>
      </c>
      <c r="G27" s="50"/>
      <c r="H27" s="90"/>
    </row>
    <row r="28" spans="1:8">
      <c r="A28" s="81" t="s">
        <v>33</v>
      </c>
      <c r="B28" s="220">
        <f t="shared" si="0"/>
        <v>0</v>
      </c>
      <c r="C28" s="220">
        <v>0</v>
      </c>
      <c r="D28" s="220">
        <v>0</v>
      </c>
      <c r="E28" s="220">
        <v>0</v>
      </c>
      <c r="F28" s="220">
        <v>0</v>
      </c>
      <c r="G28" s="50"/>
      <c r="H28" s="90"/>
    </row>
    <row r="29" spans="1:8">
      <c r="A29" s="81" t="s">
        <v>34</v>
      </c>
      <c r="B29" s="220">
        <f t="shared" si="0"/>
        <v>0</v>
      </c>
      <c r="C29" s="220">
        <v>0</v>
      </c>
      <c r="D29" s="220">
        <v>0</v>
      </c>
      <c r="E29" s="220">
        <v>0</v>
      </c>
      <c r="F29" s="220">
        <v>0</v>
      </c>
      <c r="G29" s="50"/>
      <c r="H29" s="90"/>
    </row>
    <row r="30" spans="1:8">
      <c r="A30" s="81" t="s">
        <v>35</v>
      </c>
      <c r="B30" s="220">
        <f t="shared" si="0"/>
        <v>-45388</v>
      </c>
      <c r="C30" s="220">
        <v>-45388</v>
      </c>
      <c r="D30" s="220">
        <v>0</v>
      </c>
      <c r="E30" s="220">
        <v>0</v>
      </c>
      <c r="F30" s="220">
        <v>0</v>
      </c>
      <c r="G30" s="50"/>
      <c r="H30" s="90"/>
    </row>
    <row r="31" spans="1:8">
      <c r="A31" s="81" t="s">
        <v>36</v>
      </c>
      <c r="B31" s="220">
        <f t="shared" si="0"/>
        <v>0</v>
      </c>
      <c r="C31" s="220">
        <v>0</v>
      </c>
      <c r="D31" s="220">
        <v>0</v>
      </c>
      <c r="E31" s="220">
        <v>0</v>
      </c>
      <c r="F31" s="220">
        <v>0</v>
      </c>
      <c r="G31" s="50"/>
      <c r="H31" s="90"/>
    </row>
    <row r="32" spans="1:8">
      <c r="A32" s="81" t="s">
        <v>37</v>
      </c>
      <c r="B32" s="220">
        <f t="shared" si="0"/>
        <v>0</v>
      </c>
      <c r="C32" s="220">
        <v>0</v>
      </c>
      <c r="D32" s="220">
        <v>0</v>
      </c>
      <c r="E32" s="220">
        <v>0</v>
      </c>
      <c r="F32" s="220">
        <v>0</v>
      </c>
      <c r="G32" s="50"/>
      <c r="H32" s="90"/>
    </row>
    <row r="33" spans="1:8">
      <c r="A33" s="81" t="s">
        <v>38</v>
      </c>
      <c r="B33" s="220">
        <f t="shared" si="0"/>
        <v>0</v>
      </c>
      <c r="C33" s="220">
        <v>0</v>
      </c>
      <c r="D33" s="220">
        <v>0</v>
      </c>
      <c r="E33" s="220">
        <v>0</v>
      </c>
      <c r="F33" s="220">
        <v>0</v>
      </c>
      <c r="G33" s="50"/>
      <c r="H33" s="90"/>
    </row>
    <row r="34" spans="1:8">
      <c r="A34" s="81" t="s">
        <v>39</v>
      </c>
      <c r="B34" s="220">
        <f t="shared" si="0"/>
        <v>0</v>
      </c>
      <c r="C34" s="220">
        <v>0</v>
      </c>
      <c r="D34" s="220">
        <v>0</v>
      </c>
      <c r="E34" s="220">
        <v>0</v>
      </c>
      <c r="F34" s="220">
        <v>0</v>
      </c>
      <c r="G34" s="50"/>
      <c r="H34" s="90"/>
    </row>
    <row r="35" spans="1:8">
      <c r="A35" s="81" t="s">
        <v>40</v>
      </c>
      <c r="B35" s="220">
        <f t="shared" si="0"/>
        <v>0</v>
      </c>
      <c r="C35" s="220">
        <v>0</v>
      </c>
      <c r="D35" s="220">
        <v>0</v>
      </c>
      <c r="E35" s="220">
        <v>0</v>
      </c>
      <c r="F35" s="220">
        <v>0</v>
      </c>
      <c r="G35" s="50"/>
      <c r="H35" s="90"/>
    </row>
    <row r="36" spans="1:8">
      <c r="A36" s="81" t="s">
        <v>41</v>
      </c>
      <c r="B36" s="220">
        <f t="shared" si="0"/>
        <v>0</v>
      </c>
      <c r="C36" s="220">
        <v>0</v>
      </c>
      <c r="D36" s="220">
        <v>0</v>
      </c>
      <c r="E36" s="220">
        <v>0</v>
      </c>
      <c r="F36" s="220">
        <v>0</v>
      </c>
      <c r="G36" s="50"/>
      <c r="H36" s="90"/>
    </row>
    <row r="37" spans="1:8">
      <c r="A37" s="81" t="s">
        <v>42</v>
      </c>
      <c r="B37" s="220">
        <f t="shared" si="0"/>
        <v>0</v>
      </c>
      <c r="C37" s="220">
        <v>0</v>
      </c>
      <c r="D37" s="220">
        <v>0</v>
      </c>
      <c r="E37" s="220">
        <v>0</v>
      </c>
      <c r="F37" s="220">
        <v>0</v>
      </c>
      <c r="G37" s="50"/>
      <c r="H37" s="90"/>
    </row>
    <row r="38" spans="1:8">
      <c r="A38" s="81" t="s">
        <v>43</v>
      </c>
      <c r="B38" s="220">
        <f t="shared" si="0"/>
        <v>0</v>
      </c>
      <c r="C38" s="220">
        <v>0</v>
      </c>
      <c r="D38" s="220">
        <v>0</v>
      </c>
      <c r="E38" s="220">
        <v>0</v>
      </c>
      <c r="F38" s="220">
        <v>0</v>
      </c>
      <c r="G38" s="50"/>
      <c r="H38" s="90"/>
    </row>
    <row r="39" spans="1:8">
      <c r="A39" s="81" t="s">
        <v>44</v>
      </c>
      <c r="B39" s="220">
        <f t="shared" si="0"/>
        <v>0</v>
      </c>
      <c r="C39" s="220">
        <v>0</v>
      </c>
      <c r="D39" s="220">
        <v>0</v>
      </c>
      <c r="E39" s="220">
        <v>0</v>
      </c>
      <c r="F39" s="220">
        <v>0</v>
      </c>
      <c r="G39" s="50"/>
      <c r="H39" s="90"/>
    </row>
    <row r="40" spans="1:8">
      <c r="A40" s="81" t="s">
        <v>45</v>
      </c>
      <c r="B40" s="220">
        <f t="shared" si="0"/>
        <v>0</v>
      </c>
      <c r="C40" s="220">
        <v>0</v>
      </c>
      <c r="D40" s="220">
        <v>0</v>
      </c>
      <c r="E40" s="220">
        <v>0</v>
      </c>
      <c r="F40" s="220">
        <v>0</v>
      </c>
      <c r="G40" s="50"/>
      <c r="H40" s="90"/>
    </row>
    <row r="41" spans="1:8">
      <c r="A41" s="82" t="s">
        <v>46</v>
      </c>
      <c r="B41" s="220">
        <f t="shared" si="0"/>
        <v>0</v>
      </c>
      <c r="C41" s="220">
        <v>0</v>
      </c>
      <c r="D41" s="220">
        <v>0</v>
      </c>
      <c r="E41" s="220">
        <v>0</v>
      </c>
      <c r="F41" s="220">
        <v>0</v>
      </c>
      <c r="G41" s="50"/>
      <c r="H41" s="90"/>
    </row>
    <row r="42" spans="1:8">
      <c r="A42" s="81" t="s">
        <v>47</v>
      </c>
      <c r="B42" s="220">
        <f t="shared" si="0"/>
        <v>0</v>
      </c>
      <c r="C42" s="220">
        <v>0</v>
      </c>
      <c r="D42" s="220">
        <v>0</v>
      </c>
      <c r="E42" s="220">
        <v>0</v>
      </c>
      <c r="F42" s="220">
        <v>0</v>
      </c>
      <c r="G42" s="50"/>
      <c r="H42" s="90"/>
    </row>
    <row r="43" spans="1:8">
      <c r="A43" s="81" t="s">
        <v>48</v>
      </c>
      <c r="B43" s="220">
        <f t="shared" si="0"/>
        <v>0</v>
      </c>
      <c r="C43" s="220">
        <v>0</v>
      </c>
      <c r="D43" s="220">
        <v>0</v>
      </c>
      <c r="E43" s="220">
        <v>0</v>
      </c>
      <c r="F43" s="220">
        <v>0</v>
      </c>
      <c r="G43" s="50"/>
      <c r="H43" s="90"/>
    </row>
    <row r="44" spans="1:8">
      <c r="A44" s="81" t="s">
        <v>49</v>
      </c>
      <c r="B44" s="220">
        <f t="shared" si="0"/>
        <v>0</v>
      </c>
      <c r="C44" s="220">
        <v>0</v>
      </c>
      <c r="D44" s="220">
        <v>0</v>
      </c>
      <c r="E44" s="220">
        <v>0</v>
      </c>
      <c r="F44" s="220">
        <v>0</v>
      </c>
      <c r="G44" s="50"/>
      <c r="H44" s="90"/>
    </row>
    <row r="45" spans="1:8">
      <c r="A45" s="81" t="s">
        <v>50</v>
      </c>
      <c r="B45" s="220">
        <f t="shared" si="0"/>
        <v>745584</v>
      </c>
      <c r="C45" s="220">
        <v>745584</v>
      </c>
      <c r="D45" s="220">
        <v>0</v>
      </c>
      <c r="E45" s="220">
        <v>0</v>
      </c>
      <c r="F45" s="220">
        <v>0</v>
      </c>
      <c r="G45" s="50"/>
      <c r="H45" s="90"/>
    </row>
    <row r="46" spans="1:8">
      <c r="A46" s="81" t="s">
        <v>51</v>
      </c>
      <c r="B46" s="220">
        <f t="shared" si="0"/>
        <v>0</v>
      </c>
      <c r="C46" s="220">
        <v>0</v>
      </c>
      <c r="D46" s="220">
        <v>0</v>
      </c>
      <c r="E46" s="220">
        <v>0</v>
      </c>
      <c r="F46" s="220">
        <v>0</v>
      </c>
      <c r="G46" s="50"/>
      <c r="H46" s="90"/>
    </row>
    <row r="47" spans="1:8">
      <c r="A47" s="81" t="s">
        <v>52</v>
      </c>
      <c r="B47" s="220">
        <f t="shared" si="0"/>
        <v>0</v>
      </c>
      <c r="C47" s="220">
        <v>0</v>
      </c>
      <c r="D47" s="220">
        <v>0</v>
      </c>
      <c r="E47" s="220">
        <v>0</v>
      </c>
      <c r="F47" s="220">
        <v>0</v>
      </c>
      <c r="G47" s="50"/>
      <c r="H47" s="90"/>
    </row>
    <row r="48" spans="1:8">
      <c r="A48" s="81" t="s">
        <v>53</v>
      </c>
      <c r="B48" s="220">
        <f t="shared" si="0"/>
        <v>0</v>
      </c>
      <c r="C48" s="220">
        <v>0</v>
      </c>
      <c r="D48" s="220">
        <v>0</v>
      </c>
      <c r="E48" s="220">
        <v>0</v>
      </c>
      <c r="F48" s="220">
        <v>0</v>
      </c>
      <c r="G48" s="50"/>
      <c r="H48" s="90"/>
    </row>
    <row r="49" spans="1:8">
      <c r="A49" s="81" t="s">
        <v>54</v>
      </c>
      <c r="B49" s="220">
        <f t="shared" si="0"/>
        <v>0</v>
      </c>
      <c r="C49" s="220">
        <v>0</v>
      </c>
      <c r="D49" s="220">
        <v>0</v>
      </c>
      <c r="E49" s="220">
        <v>0</v>
      </c>
      <c r="F49" s="220">
        <v>0</v>
      </c>
      <c r="G49" s="50"/>
      <c r="H49" s="90"/>
    </row>
    <row r="50" spans="1:8">
      <c r="A50" s="81" t="s">
        <v>55</v>
      </c>
      <c r="B50" s="220">
        <f t="shared" si="0"/>
        <v>0</v>
      </c>
      <c r="C50" s="220">
        <v>0</v>
      </c>
      <c r="D50" s="220">
        <v>0</v>
      </c>
      <c r="E50" s="220">
        <v>0</v>
      </c>
      <c r="F50" s="220">
        <v>0</v>
      </c>
      <c r="G50" s="50"/>
      <c r="H50" s="90"/>
    </row>
    <row r="51" spans="1:8">
      <c r="A51" s="81" t="s">
        <v>56</v>
      </c>
      <c r="B51" s="220">
        <f t="shared" si="0"/>
        <v>0</v>
      </c>
      <c r="C51" s="220">
        <v>0</v>
      </c>
      <c r="D51" s="220">
        <v>0</v>
      </c>
      <c r="E51" s="220">
        <v>0</v>
      </c>
      <c r="F51" s="220">
        <v>0</v>
      </c>
      <c r="G51" s="50"/>
      <c r="H51" s="90"/>
    </row>
    <row r="52" spans="1:8">
      <c r="A52" s="81" t="s">
        <v>57</v>
      </c>
      <c r="B52" s="220">
        <f t="shared" si="0"/>
        <v>-262273</v>
      </c>
      <c r="C52" s="220">
        <v>-262273</v>
      </c>
      <c r="D52" s="220">
        <v>0</v>
      </c>
      <c r="E52" s="220">
        <v>0</v>
      </c>
      <c r="F52" s="220">
        <v>0</v>
      </c>
      <c r="G52" s="50"/>
      <c r="H52" s="90"/>
    </row>
    <row r="53" spans="1:8">
      <c r="A53" s="81" t="s">
        <v>58</v>
      </c>
      <c r="B53" s="220">
        <f t="shared" si="0"/>
        <v>0</v>
      </c>
      <c r="C53" s="220">
        <v>0</v>
      </c>
      <c r="D53" s="220">
        <v>0</v>
      </c>
      <c r="E53" s="220">
        <v>0</v>
      </c>
      <c r="F53" s="220">
        <v>0</v>
      </c>
      <c r="G53" s="50"/>
      <c r="H53" s="90"/>
    </row>
    <row r="54" spans="1:8">
      <c r="A54" s="81" t="s">
        <v>59</v>
      </c>
      <c r="B54" s="220">
        <f t="shared" si="0"/>
        <v>0</v>
      </c>
      <c r="C54" s="220">
        <v>0</v>
      </c>
      <c r="D54" s="220">
        <v>0</v>
      </c>
      <c r="E54" s="220">
        <v>0</v>
      </c>
      <c r="F54" s="220">
        <v>0</v>
      </c>
      <c r="G54" s="50"/>
      <c r="H54" s="90"/>
    </row>
    <row r="55" spans="1:8">
      <c r="A55" s="81" t="s">
        <v>60</v>
      </c>
      <c r="B55" s="220">
        <f t="shared" si="0"/>
        <v>0</v>
      </c>
      <c r="C55" s="220">
        <v>0</v>
      </c>
      <c r="D55" s="220">
        <v>0</v>
      </c>
      <c r="E55" s="220">
        <v>0</v>
      </c>
      <c r="F55" s="220">
        <v>0</v>
      </c>
      <c r="G55" s="50"/>
      <c r="H55" s="90"/>
    </row>
    <row r="56" spans="1:8">
      <c r="A56" s="81" t="s">
        <v>61</v>
      </c>
      <c r="B56" s="220">
        <f t="shared" si="0"/>
        <v>0</v>
      </c>
      <c r="C56" s="220">
        <v>0</v>
      </c>
      <c r="D56" s="220">
        <v>0</v>
      </c>
      <c r="E56" s="220">
        <v>0</v>
      </c>
      <c r="F56" s="220">
        <v>0</v>
      </c>
      <c r="H56" s="90"/>
    </row>
  </sheetData>
  <mergeCells count="2">
    <mergeCell ref="A1:F1"/>
    <mergeCell ref="A2:A4"/>
  </mergeCells>
  <pageMargins left="0.7" right="0.7" top="0.75" bottom="0.75" header="0.3" footer="0.3"/>
  <pageSetup scale="82" orientation="portrait"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O56"/>
  <sheetViews>
    <sheetView workbookViewId="0">
      <selection activeCell="C5" sqref="C5"/>
    </sheetView>
  </sheetViews>
  <sheetFormatPr defaultRowHeight="14.4"/>
  <cols>
    <col min="1" max="1" width="20.44140625" customWidth="1"/>
    <col min="2" max="2" width="15.33203125" customWidth="1"/>
    <col min="3" max="3" width="15.109375" customWidth="1"/>
    <col min="4" max="4" width="13.5546875" customWidth="1"/>
    <col min="5" max="5" width="16.33203125" customWidth="1"/>
    <col min="6" max="6" width="13.44140625" customWidth="1"/>
    <col min="7" max="7" width="13.6640625" bestFit="1" customWidth="1"/>
    <col min="8" max="8" width="12.33203125" customWidth="1"/>
    <col min="9" max="9" width="13.6640625" bestFit="1" customWidth="1"/>
    <col min="10" max="10" width="14" customWidth="1"/>
    <col min="11" max="11" width="13.44140625" customWidth="1"/>
    <col min="12" max="12" width="15" customWidth="1"/>
    <col min="13" max="13" width="9.5546875" bestFit="1" customWidth="1"/>
    <col min="14" max="14" width="13.6640625" customWidth="1"/>
    <col min="15" max="15" width="13.5546875" customWidth="1"/>
  </cols>
  <sheetData>
    <row r="1" spans="1:15">
      <c r="A1" s="554" t="s">
        <v>209</v>
      </c>
      <c r="B1" s="551"/>
      <c r="C1" s="551"/>
      <c r="D1" s="551"/>
      <c r="E1" s="551"/>
      <c r="F1" s="551"/>
      <c r="G1" s="551"/>
      <c r="H1" s="551"/>
      <c r="I1" s="551"/>
      <c r="J1" s="551"/>
      <c r="K1" s="551"/>
      <c r="L1" s="551"/>
      <c r="M1" s="551"/>
      <c r="N1" s="551"/>
      <c r="O1" s="552"/>
    </row>
    <row r="2" spans="1:15">
      <c r="A2" s="628" t="s">
        <v>10</v>
      </c>
      <c r="B2" s="51"/>
      <c r="C2" s="51"/>
      <c r="D2" s="51"/>
      <c r="E2" s="51"/>
      <c r="F2" s="51"/>
      <c r="G2" s="51"/>
      <c r="H2" s="51"/>
      <c r="I2" s="51"/>
      <c r="J2" s="51"/>
      <c r="K2" s="51"/>
      <c r="L2" s="51"/>
      <c r="M2" s="51"/>
      <c r="N2" s="51"/>
      <c r="O2" s="51"/>
    </row>
    <row r="3" spans="1:15" ht="33.6">
      <c r="A3" s="615"/>
      <c r="B3" s="51" t="s">
        <v>65</v>
      </c>
      <c r="C3" s="51" t="s">
        <v>78</v>
      </c>
      <c r="D3" s="51" t="s">
        <v>63</v>
      </c>
      <c r="E3" s="51" t="s">
        <v>64</v>
      </c>
      <c r="F3" s="51" t="s">
        <v>79</v>
      </c>
      <c r="G3" s="51" t="s">
        <v>67</v>
      </c>
      <c r="H3" s="51" t="s">
        <v>80</v>
      </c>
      <c r="I3" s="51" t="s">
        <v>81</v>
      </c>
      <c r="J3" s="51" t="s">
        <v>82</v>
      </c>
      <c r="K3" s="51" t="s">
        <v>89</v>
      </c>
      <c r="L3" s="51" t="s">
        <v>88</v>
      </c>
      <c r="M3" s="51" t="s">
        <v>68</v>
      </c>
      <c r="N3" s="51" t="s">
        <v>86</v>
      </c>
      <c r="O3" s="51" t="s">
        <v>69</v>
      </c>
    </row>
    <row r="4" spans="1:15">
      <c r="A4" s="615"/>
      <c r="B4" s="3"/>
      <c r="C4" s="3"/>
      <c r="D4" s="3"/>
      <c r="E4" s="3"/>
      <c r="F4" s="3"/>
      <c r="G4" s="3"/>
      <c r="H4" s="3"/>
      <c r="I4" s="51"/>
      <c r="J4" s="3"/>
      <c r="K4" s="3"/>
      <c r="L4" s="3"/>
      <c r="M4" s="3"/>
      <c r="N4" s="3"/>
      <c r="O4" s="3"/>
    </row>
    <row r="5" spans="1:15">
      <c r="A5" s="81" t="s">
        <v>77</v>
      </c>
      <c r="B5" s="220">
        <f>SUM(C5:O5)</f>
        <v>16618003</v>
      </c>
      <c r="C5" s="220">
        <f>SUM(C6:C56)</f>
        <v>1102142</v>
      </c>
      <c r="D5" s="220">
        <f t="shared" ref="D5:O5" si="0">SUM(D6:D56)</f>
        <v>0</v>
      </c>
      <c r="E5" s="220">
        <f t="shared" si="0"/>
        <v>-20541</v>
      </c>
      <c r="F5" s="220">
        <f t="shared" si="0"/>
        <v>0</v>
      </c>
      <c r="G5" s="220">
        <f t="shared" si="0"/>
        <v>0</v>
      </c>
      <c r="H5" s="220">
        <f t="shared" si="0"/>
        <v>0</v>
      </c>
      <c r="I5" s="220">
        <f t="shared" si="0"/>
        <v>11792920</v>
      </c>
      <c r="J5" s="220">
        <f t="shared" si="0"/>
        <v>0</v>
      </c>
      <c r="K5" s="220">
        <f t="shared" si="0"/>
        <v>0</v>
      </c>
      <c r="L5" s="220">
        <f t="shared" si="0"/>
        <v>3743482</v>
      </c>
      <c r="M5" s="220">
        <f t="shared" si="0"/>
        <v>0</v>
      </c>
      <c r="N5" s="220">
        <f t="shared" si="0"/>
        <v>0</v>
      </c>
      <c r="O5" s="220">
        <f t="shared" si="0"/>
        <v>0</v>
      </c>
    </row>
    <row r="6" spans="1:15">
      <c r="A6" s="84" t="s">
        <v>11</v>
      </c>
      <c r="B6" s="220">
        <f t="shared" ref="B6:B56" si="1">SUM(C6:O6)</f>
        <v>0</v>
      </c>
      <c r="C6" s="220">
        <v>0</v>
      </c>
      <c r="D6" s="220">
        <v>0</v>
      </c>
      <c r="E6" s="220">
        <v>0</v>
      </c>
      <c r="F6" s="220">
        <v>0</v>
      </c>
      <c r="G6" s="220">
        <v>0</v>
      </c>
      <c r="H6" s="220">
        <v>0</v>
      </c>
      <c r="I6" s="220">
        <v>0</v>
      </c>
      <c r="J6" s="220">
        <v>0</v>
      </c>
      <c r="K6" s="220">
        <v>0</v>
      </c>
      <c r="L6" s="220">
        <v>0</v>
      </c>
      <c r="M6" s="220">
        <v>0</v>
      </c>
      <c r="N6" s="220">
        <v>0</v>
      </c>
      <c r="O6" s="220">
        <v>0</v>
      </c>
    </row>
    <row r="7" spans="1:15">
      <c r="A7" s="84" t="s">
        <v>12</v>
      </c>
      <c r="B7" s="220">
        <f t="shared" si="1"/>
        <v>0</v>
      </c>
      <c r="C7" s="220">
        <v>0</v>
      </c>
      <c r="D7" s="220">
        <v>0</v>
      </c>
      <c r="E7" s="220">
        <v>0</v>
      </c>
      <c r="F7" s="220">
        <v>0</v>
      </c>
      <c r="G7" s="220">
        <v>0</v>
      </c>
      <c r="H7" s="220">
        <v>0</v>
      </c>
      <c r="I7" s="220">
        <v>0</v>
      </c>
      <c r="J7" s="220">
        <v>0</v>
      </c>
      <c r="K7" s="220">
        <v>0</v>
      </c>
      <c r="L7" s="220">
        <v>0</v>
      </c>
      <c r="M7" s="220">
        <v>0</v>
      </c>
      <c r="N7" s="220">
        <v>0</v>
      </c>
      <c r="O7" s="220">
        <v>0</v>
      </c>
    </row>
    <row r="8" spans="1:15">
      <c r="A8" s="84" t="s">
        <v>13</v>
      </c>
      <c r="B8" s="220">
        <f t="shared" si="1"/>
        <v>4587463</v>
      </c>
      <c r="C8" s="220">
        <v>0</v>
      </c>
      <c r="D8" s="220">
        <v>0</v>
      </c>
      <c r="E8" s="220">
        <v>0</v>
      </c>
      <c r="F8" s="220">
        <v>0</v>
      </c>
      <c r="G8" s="220">
        <v>0</v>
      </c>
      <c r="H8" s="220">
        <v>0</v>
      </c>
      <c r="I8" s="220">
        <v>3351212</v>
      </c>
      <c r="J8" s="220">
        <v>0</v>
      </c>
      <c r="K8" s="220">
        <v>0</v>
      </c>
      <c r="L8" s="220">
        <v>1236251</v>
      </c>
      <c r="M8" s="220">
        <v>0</v>
      </c>
      <c r="N8" s="220">
        <v>0</v>
      </c>
      <c r="O8" s="220">
        <v>0</v>
      </c>
    </row>
    <row r="9" spans="1:15">
      <c r="A9" s="84" t="s">
        <v>14</v>
      </c>
      <c r="B9" s="220">
        <f t="shared" si="1"/>
        <v>0</v>
      </c>
      <c r="C9" s="220">
        <v>0</v>
      </c>
      <c r="D9" s="220">
        <v>0</v>
      </c>
      <c r="E9" s="220">
        <v>0</v>
      </c>
      <c r="F9" s="220">
        <v>0</v>
      </c>
      <c r="G9" s="220">
        <v>0</v>
      </c>
      <c r="H9" s="220">
        <v>0</v>
      </c>
      <c r="I9" s="220">
        <v>0</v>
      </c>
      <c r="J9" s="220">
        <v>0</v>
      </c>
      <c r="K9" s="220">
        <v>0</v>
      </c>
      <c r="L9" s="220">
        <v>0</v>
      </c>
      <c r="M9" s="220">
        <v>0</v>
      </c>
      <c r="N9" s="220">
        <v>0</v>
      </c>
      <c r="O9" s="220">
        <v>0</v>
      </c>
    </row>
    <row r="10" spans="1:15">
      <c r="A10" s="84" t="s">
        <v>15</v>
      </c>
      <c r="B10" s="220">
        <f t="shared" si="1"/>
        <v>9008432</v>
      </c>
      <c r="C10" s="220">
        <v>558514</v>
      </c>
      <c r="D10" s="220">
        <v>0</v>
      </c>
      <c r="E10" s="220">
        <v>0</v>
      </c>
      <c r="F10" s="220">
        <v>0</v>
      </c>
      <c r="G10" s="220">
        <v>0</v>
      </c>
      <c r="H10" s="220">
        <v>0</v>
      </c>
      <c r="I10" s="220">
        <v>8449918</v>
      </c>
      <c r="J10" s="220">
        <v>0</v>
      </c>
      <c r="K10" s="220">
        <v>0</v>
      </c>
      <c r="L10" s="220">
        <v>0</v>
      </c>
      <c r="M10" s="220">
        <v>0</v>
      </c>
      <c r="N10" s="220">
        <v>0</v>
      </c>
      <c r="O10" s="220">
        <v>0</v>
      </c>
    </row>
    <row r="11" spans="1:15">
      <c r="A11" s="84" t="s">
        <v>16</v>
      </c>
      <c r="B11" s="220">
        <f t="shared" si="1"/>
        <v>0</v>
      </c>
      <c r="C11" s="220">
        <v>0</v>
      </c>
      <c r="D11" s="220">
        <v>0</v>
      </c>
      <c r="E11" s="220">
        <v>0</v>
      </c>
      <c r="F11" s="220">
        <v>0</v>
      </c>
      <c r="G11" s="220">
        <v>0</v>
      </c>
      <c r="H11" s="220">
        <v>0</v>
      </c>
      <c r="I11" s="220">
        <v>0</v>
      </c>
      <c r="J11" s="220">
        <v>0</v>
      </c>
      <c r="K11" s="220">
        <v>0</v>
      </c>
      <c r="L11" s="220">
        <v>0</v>
      </c>
      <c r="M11" s="220">
        <v>0</v>
      </c>
      <c r="N11" s="220">
        <v>0</v>
      </c>
      <c r="O11" s="220">
        <v>0</v>
      </c>
    </row>
    <row r="12" spans="1:15">
      <c r="A12" s="84" t="s">
        <v>17</v>
      </c>
      <c r="B12" s="220">
        <f t="shared" si="1"/>
        <v>0</v>
      </c>
      <c r="C12" s="220">
        <v>0</v>
      </c>
      <c r="D12" s="220">
        <v>0</v>
      </c>
      <c r="E12" s="220">
        <v>0</v>
      </c>
      <c r="F12" s="220">
        <v>0</v>
      </c>
      <c r="G12" s="220">
        <v>0</v>
      </c>
      <c r="H12" s="220">
        <v>0</v>
      </c>
      <c r="I12" s="220">
        <v>0</v>
      </c>
      <c r="J12" s="220">
        <v>0</v>
      </c>
      <c r="K12" s="220">
        <v>0</v>
      </c>
      <c r="L12" s="220">
        <v>0</v>
      </c>
      <c r="M12" s="220">
        <v>0</v>
      </c>
      <c r="N12" s="220">
        <v>0</v>
      </c>
      <c r="O12" s="220">
        <v>0</v>
      </c>
    </row>
    <row r="13" spans="1:15">
      <c r="A13" s="84" t="s">
        <v>18</v>
      </c>
      <c r="B13" s="220">
        <f t="shared" si="1"/>
        <v>0</v>
      </c>
      <c r="C13" s="220">
        <v>0</v>
      </c>
      <c r="D13" s="220">
        <v>0</v>
      </c>
      <c r="E13" s="220">
        <v>0</v>
      </c>
      <c r="F13" s="220">
        <v>0</v>
      </c>
      <c r="G13" s="220">
        <v>0</v>
      </c>
      <c r="H13" s="220">
        <v>0</v>
      </c>
      <c r="I13" s="220">
        <v>0</v>
      </c>
      <c r="J13" s="220">
        <v>0</v>
      </c>
      <c r="K13" s="220">
        <v>0</v>
      </c>
      <c r="L13" s="220">
        <v>0</v>
      </c>
      <c r="M13" s="220">
        <v>0</v>
      </c>
      <c r="N13" s="220">
        <v>0</v>
      </c>
      <c r="O13" s="220">
        <v>0</v>
      </c>
    </row>
    <row r="14" spans="1:15">
      <c r="A14" s="84" t="s">
        <v>19</v>
      </c>
      <c r="B14" s="220">
        <f t="shared" si="1"/>
        <v>0</v>
      </c>
      <c r="C14" s="220">
        <v>0</v>
      </c>
      <c r="D14" s="220">
        <v>0</v>
      </c>
      <c r="E14" s="220">
        <v>0</v>
      </c>
      <c r="F14" s="220">
        <v>0</v>
      </c>
      <c r="G14" s="220">
        <v>0</v>
      </c>
      <c r="H14" s="220">
        <v>0</v>
      </c>
      <c r="I14" s="220">
        <v>0</v>
      </c>
      <c r="J14" s="220">
        <v>0</v>
      </c>
      <c r="K14" s="220">
        <v>0</v>
      </c>
      <c r="L14" s="220">
        <v>0</v>
      </c>
      <c r="M14" s="220">
        <v>0</v>
      </c>
      <c r="N14" s="220">
        <v>0</v>
      </c>
      <c r="O14" s="220">
        <v>0</v>
      </c>
    </row>
    <row r="15" spans="1:15">
      <c r="A15" s="84" t="s">
        <v>20</v>
      </c>
      <c r="B15" s="220">
        <f t="shared" si="1"/>
        <v>-200</v>
      </c>
      <c r="C15" s="220">
        <v>-200</v>
      </c>
      <c r="D15" s="220">
        <v>0</v>
      </c>
      <c r="E15" s="220">
        <v>0</v>
      </c>
      <c r="F15" s="220">
        <v>0</v>
      </c>
      <c r="G15" s="220">
        <v>0</v>
      </c>
      <c r="H15" s="220">
        <v>0</v>
      </c>
      <c r="I15" s="220">
        <v>0</v>
      </c>
      <c r="J15" s="220">
        <v>0</v>
      </c>
      <c r="K15" s="220">
        <v>0</v>
      </c>
      <c r="L15" s="220">
        <v>0</v>
      </c>
      <c r="M15" s="220">
        <v>0</v>
      </c>
      <c r="N15" s="220">
        <v>0</v>
      </c>
      <c r="O15" s="220">
        <v>0</v>
      </c>
    </row>
    <row r="16" spans="1:15">
      <c r="A16" s="84" t="s">
        <v>21</v>
      </c>
      <c r="B16" s="220">
        <f t="shared" si="1"/>
        <v>-716096</v>
      </c>
      <c r="C16" s="220">
        <v>-346517</v>
      </c>
      <c r="D16" s="220">
        <v>0</v>
      </c>
      <c r="E16" s="220">
        <v>0</v>
      </c>
      <c r="F16" s="220">
        <v>0</v>
      </c>
      <c r="G16" s="220">
        <v>0</v>
      </c>
      <c r="H16" s="220">
        <v>0</v>
      </c>
      <c r="I16" s="220">
        <v>-8210</v>
      </c>
      <c r="J16" s="220">
        <v>0</v>
      </c>
      <c r="K16" s="220">
        <v>0</v>
      </c>
      <c r="L16" s="220">
        <v>-361369</v>
      </c>
      <c r="M16" s="220">
        <v>0</v>
      </c>
      <c r="N16" s="220">
        <v>0</v>
      </c>
      <c r="O16" s="220">
        <v>0</v>
      </c>
    </row>
    <row r="17" spans="1:15">
      <c r="A17" s="84" t="s">
        <v>22</v>
      </c>
      <c r="B17" s="220">
        <f t="shared" si="1"/>
        <v>0</v>
      </c>
      <c r="C17" s="220">
        <v>0</v>
      </c>
      <c r="D17" s="220">
        <v>0</v>
      </c>
      <c r="E17" s="220">
        <v>0</v>
      </c>
      <c r="F17" s="220">
        <v>0</v>
      </c>
      <c r="G17" s="220">
        <v>0</v>
      </c>
      <c r="H17" s="220">
        <v>0</v>
      </c>
      <c r="I17" s="220">
        <v>0</v>
      </c>
      <c r="J17" s="220">
        <v>0</v>
      </c>
      <c r="K17" s="220">
        <v>0</v>
      </c>
      <c r="L17" s="220">
        <v>0</v>
      </c>
      <c r="M17" s="220">
        <v>0</v>
      </c>
      <c r="N17" s="220">
        <v>0</v>
      </c>
      <c r="O17" s="220">
        <v>0</v>
      </c>
    </row>
    <row r="18" spans="1:15">
      <c r="A18" s="84" t="s">
        <v>23</v>
      </c>
      <c r="B18" s="220">
        <f t="shared" si="1"/>
        <v>0</v>
      </c>
      <c r="C18" s="220">
        <v>0</v>
      </c>
      <c r="D18" s="220">
        <v>0</v>
      </c>
      <c r="E18" s="220">
        <v>0</v>
      </c>
      <c r="F18" s="220">
        <v>0</v>
      </c>
      <c r="G18" s="220">
        <v>0</v>
      </c>
      <c r="H18" s="220">
        <v>0</v>
      </c>
      <c r="I18" s="220">
        <v>0</v>
      </c>
      <c r="J18" s="220">
        <v>0</v>
      </c>
      <c r="K18" s="220">
        <v>0</v>
      </c>
      <c r="L18" s="220">
        <v>0</v>
      </c>
      <c r="M18" s="220">
        <v>0</v>
      </c>
      <c r="N18" s="220">
        <v>0</v>
      </c>
      <c r="O18" s="220">
        <v>0</v>
      </c>
    </row>
    <row r="19" spans="1:15">
      <c r="A19" s="84" t="s">
        <v>24</v>
      </c>
      <c r="B19" s="220">
        <f t="shared" si="1"/>
        <v>0</v>
      </c>
      <c r="C19" s="220">
        <v>0</v>
      </c>
      <c r="D19" s="220">
        <v>0</v>
      </c>
      <c r="E19" s="220">
        <v>0</v>
      </c>
      <c r="F19" s="220">
        <v>0</v>
      </c>
      <c r="G19" s="220">
        <v>0</v>
      </c>
      <c r="H19" s="220">
        <v>0</v>
      </c>
      <c r="I19" s="220">
        <v>0</v>
      </c>
      <c r="J19" s="220">
        <v>0</v>
      </c>
      <c r="K19" s="220">
        <v>0</v>
      </c>
      <c r="L19" s="220">
        <v>0</v>
      </c>
      <c r="M19" s="220">
        <v>0</v>
      </c>
      <c r="N19" s="220">
        <v>0</v>
      </c>
      <c r="O19" s="220">
        <v>0</v>
      </c>
    </row>
    <row r="20" spans="1:15">
      <c r="A20" s="84" t="s">
        <v>25</v>
      </c>
      <c r="B20" s="220">
        <f t="shared" si="1"/>
        <v>0</v>
      </c>
      <c r="C20" s="220">
        <v>0</v>
      </c>
      <c r="D20" s="220">
        <v>0</v>
      </c>
      <c r="E20" s="220">
        <v>0</v>
      </c>
      <c r="F20" s="220">
        <v>0</v>
      </c>
      <c r="G20" s="220">
        <v>0</v>
      </c>
      <c r="H20" s="220">
        <v>0</v>
      </c>
      <c r="I20" s="220">
        <v>0</v>
      </c>
      <c r="J20" s="220">
        <v>0</v>
      </c>
      <c r="K20" s="220">
        <v>0</v>
      </c>
      <c r="L20" s="220">
        <v>0</v>
      </c>
      <c r="M20" s="220">
        <v>0</v>
      </c>
      <c r="N20" s="220">
        <v>0</v>
      </c>
      <c r="O20" s="220">
        <v>0</v>
      </c>
    </row>
    <row r="21" spans="1:15">
      <c r="A21" s="84" t="s">
        <v>26</v>
      </c>
      <c r="B21" s="220">
        <f t="shared" si="1"/>
        <v>0</v>
      </c>
      <c r="C21" s="220">
        <v>0</v>
      </c>
      <c r="D21" s="220">
        <v>0</v>
      </c>
      <c r="E21" s="220">
        <v>0</v>
      </c>
      <c r="F21" s="220">
        <v>0</v>
      </c>
      <c r="G21" s="220">
        <v>0</v>
      </c>
      <c r="H21" s="220">
        <v>0</v>
      </c>
      <c r="I21" s="220">
        <v>0</v>
      </c>
      <c r="J21" s="220">
        <v>0</v>
      </c>
      <c r="K21" s="220">
        <v>0</v>
      </c>
      <c r="L21" s="220">
        <v>0</v>
      </c>
      <c r="M21" s="220">
        <v>0</v>
      </c>
      <c r="N21" s="220">
        <v>0</v>
      </c>
      <c r="O21" s="220">
        <v>0</v>
      </c>
    </row>
    <row r="22" spans="1:15">
      <c r="A22" s="84" t="s">
        <v>27</v>
      </c>
      <c r="B22" s="220">
        <f t="shared" si="1"/>
        <v>0</v>
      </c>
      <c r="C22" s="220">
        <v>0</v>
      </c>
      <c r="D22" s="220">
        <v>0</v>
      </c>
      <c r="E22" s="220">
        <v>0</v>
      </c>
      <c r="F22" s="220">
        <v>0</v>
      </c>
      <c r="G22" s="220">
        <v>0</v>
      </c>
      <c r="H22" s="220">
        <v>0</v>
      </c>
      <c r="I22" s="220">
        <v>0</v>
      </c>
      <c r="J22" s="220">
        <v>0</v>
      </c>
      <c r="K22" s="220">
        <v>0</v>
      </c>
      <c r="L22" s="220">
        <v>0</v>
      </c>
      <c r="M22" s="220">
        <v>0</v>
      </c>
      <c r="N22" s="220">
        <v>0</v>
      </c>
      <c r="O22" s="220">
        <v>0</v>
      </c>
    </row>
    <row r="23" spans="1:15">
      <c r="A23" s="84" t="s">
        <v>28</v>
      </c>
      <c r="B23" s="220">
        <f t="shared" si="1"/>
        <v>0</v>
      </c>
      <c r="C23" s="220">
        <v>0</v>
      </c>
      <c r="D23" s="220">
        <v>0</v>
      </c>
      <c r="E23" s="220">
        <v>0</v>
      </c>
      <c r="F23" s="220">
        <v>0</v>
      </c>
      <c r="G23" s="220">
        <v>0</v>
      </c>
      <c r="H23" s="220">
        <v>0</v>
      </c>
      <c r="I23" s="220">
        <v>0</v>
      </c>
      <c r="J23" s="220">
        <v>0</v>
      </c>
      <c r="K23" s="220">
        <v>0</v>
      </c>
      <c r="L23" s="220">
        <v>0</v>
      </c>
      <c r="M23" s="220">
        <v>0</v>
      </c>
      <c r="N23" s="220">
        <v>0</v>
      </c>
      <c r="O23" s="220">
        <v>0</v>
      </c>
    </row>
    <row r="24" spans="1:15">
      <c r="A24" s="84" t="s">
        <v>29</v>
      </c>
      <c r="B24" s="220">
        <f t="shared" si="1"/>
        <v>0</v>
      </c>
      <c r="C24" s="220">
        <v>0</v>
      </c>
      <c r="D24" s="220">
        <v>0</v>
      </c>
      <c r="E24" s="220">
        <v>0</v>
      </c>
      <c r="F24" s="220">
        <v>0</v>
      </c>
      <c r="G24" s="220">
        <v>0</v>
      </c>
      <c r="H24" s="220">
        <v>0</v>
      </c>
      <c r="I24" s="220">
        <v>0</v>
      </c>
      <c r="J24" s="220">
        <v>0</v>
      </c>
      <c r="K24" s="220">
        <v>0</v>
      </c>
      <c r="L24" s="220">
        <v>0</v>
      </c>
      <c r="M24" s="220">
        <v>0</v>
      </c>
      <c r="N24" s="220">
        <v>0</v>
      </c>
      <c r="O24" s="220">
        <v>0</v>
      </c>
    </row>
    <row r="25" spans="1:15">
      <c r="A25" s="84" t="s">
        <v>30</v>
      </c>
      <c r="B25" s="220">
        <f t="shared" si="1"/>
        <v>0</v>
      </c>
      <c r="C25" s="220">
        <v>0</v>
      </c>
      <c r="D25" s="220">
        <v>0</v>
      </c>
      <c r="E25" s="220">
        <v>0</v>
      </c>
      <c r="F25" s="220">
        <v>0</v>
      </c>
      <c r="G25" s="220">
        <v>0</v>
      </c>
      <c r="H25" s="220">
        <v>0</v>
      </c>
      <c r="I25" s="220">
        <v>0</v>
      </c>
      <c r="J25" s="220">
        <v>0</v>
      </c>
      <c r="K25" s="220">
        <v>0</v>
      </c>
      <c r="L25" s="220">
        <v>0</v>
      </c>
      <c r="M25" s="220">
        <v>0</v>
      </c>
      <c r="N25" s="220">
        <v>0</v>
      </c>
      <c r="O25" s="220">
        <v>0</v>
      </c>
    </row>
    <row r="26" spans="1:15">
      <c r="A26" s="84" t="s">
        <v>31</v>
      </c>
      <c r="B26" s="220">
        <f t="shared" si="1"/>
        <v>0</v>
      </c>
      <c r="C26" s="220">
        <v>0</v>
      </c>
      <c r="D26" s="220">
        <v>0</v>
      </c>
      <c r="E26" s="220">
        <v>0</v>
      </c>
      <c r="F26" s="220">
        <v>0</v>
      </c>
      <c r="G26" s="220">
        <v>0</v>
      </c>
      <c r="H26" s="220">
        <v>0</v>
      </c>
      <c r="I26" s="220">
        <v>0</v>
      </c>
      <c r="J26" s="220">
        <v>0</v>
      </c>
      <c r="K26" s="220">
        <v>0</v>
      </c>
      <c r="L26" s="220">
        <v>0</v>
      </c>
      <c r="M26" s="220">
        <v>0</v>
      </c>
      <c r="N26" s="220">
        <v>0</v>
      </c>
      <c r="O26" s="220">
        <v>0</v>
      </c>
    </row>
    <row r="27" spans="1:15">
      <c r="A27" s="84" t="s">
        <v>32</v>
      </c>
      <c r="B27" s="220">
        <f t="shared" si="1"/>
        <v>0</v>
      </c>
      <c r="C27" s="220">
        <v>0</v>
      </c>
      <c r="D27" s="220">
        <v>0</v>
      </c>
      <c r="E27" s="220">
        <v>0</v>
      </c>
      <c r="F27" s="220">
        <v>0</v>
      </c>
      <c r="G27" s="220">
        <v>0</v>
      </c>
      <c r="H27" s="220">
        <v>0</v>
      </c>
      <c r="I27" s="220">
        <v>0</v>
      </c>
      <c r="J27" s="220">
        <v>0</v>
      </c>
      <c r="K27" s="220">
        <v>0</v>
      </c>
      <c r="L27" s="220">
        <v>0</v>
      </c>
      <c r="M27" s="220">
        <v>0</v>
      </c>
      <c r="N27" s="220">
        <v>0</v>
      </c>
      <c r="O27" s="220">
        <v>0</v>
      </c>
    </row>
    <row r="28" spans="1:15">
      <c r="A28" s="84" t="s">
        <v>33</v>
      </c>
      <c r="B28" s="220">
        <f t="shared" si="1"/>
        <v>0</v>
      </c>
      <c r="C28" s="220">
        <v>0</v>
      </c>
      <c r="D28" s="220">
        <v>0</v>
      </c>
      <c r="E28" s="220">
        <v>0</v>
      </c>
      <c r="F28" s="220">
        <v>0</v>
      </c>
      <c r="G28" s="220">
        <v>0</v>
      </c>
      <c r="H28" s="220">
        <v>0</v>
      </c>
      <c r="I28" s="220">
        <v>0</v>
      </c>
      <c r="J28" s="220">
        <v>0</v>
      </c>
      <c r="K28" s="220">
        <v>0</v>
      </c>
      <c r="L28" s="220">
        <v>0</v>
      </c>
      <c r="M28" s="220">
        <v>0</v>
      </c>
      <c r="N28" s="220">
        <v>0</v>
      </c>
      <c r="O28" s="220">
        <v>0</v>
      </c>
    </row>
    <row r="29" spans="1:15">
      <c r="A29" s="84" t="s">
        <v>34</v>
      </c>
      <c r="B29" s="220">
        <f t="shared" si="1"/>
        <v>336896</v>
      </c>
      <c r="C29" s="220">
        <v>357036</v>
      </c>
      <c r="D29" s="220">
        <v>0</v>
      </c>
      <c r="E29" s="220">
        <v>-20541</v>
      </c>
      <c r="F29" s="220">
        <v>0</v>
      </c>
      <c r="G29" s="220">
        <v>0</v>
      </c>
      <c r="H29" s="220">
        <v>0</v>
      </c>
      <c r="I29" s="220">
        <v>0</v>
      </c>
      <c r="J29" s="220">
        <v>0</v>
      </c>
      <c r="K29" s="220">
        <v>0</v>
      </c>
      <c r="L29" s="220">
        <v>401</v>
      </c>
      <c r="M29" s="220">
        <v>0</v>
      </c>
      <c r="N29" s="220">
        <v>0</v>
      </c>
      <c r="O29" s="220">
        <v>0</v>
      </c>
    </row>
    <row r="30" spans="1:15">
      <c r="A30" s="84" t="s">
        <v>35</v>
      </c>
      <c r="B30" s="220">
        <f t="shared" si="1"/>
        <v>0</v>
      </c>
      <c r="C30" s="220">
        <v>0</v>
      </c>
      <c r="D30" s="220">
        <v>0</v>
      </c>
      <c r="E30" s="220">
        <v>0</v>
      </c>
      <c r="F30" s="220">
        <v>0</v>
      </c>
      <c r="G30" s="220">
        <v>0</v>
      </c>
      <c r="H30" s="220">
        <v>0</v>
      </c>
      <c r="I30" s="220">
        <v>0</v>
      </c>
      <c r="J30" s="220">
        <v>0</v>
      </c>
      <c r="K30" s="220">
        <v>0</v>
      </c>
      <c r="L30" s="220">
        <v>0</v>
      </c>
      <c r="M30" s="220">
        <v>0</v>
      </c>
      <c r="N30" s="220">
        <v>0</v>
      </c>
      <c r="O30" s="220">
        <v>0</v>
      </c>
    </row>
    <row r="31" spans="1:15">
      <c r="A31" s="84" t="s">
        <v>36</v>
      </c>
      <c r="B31" s="220">
        <f t="shared" si="1"/>
        <v>0</v>
      </c>
      <c r="C31" s="220">
        <v>0</v>
      </c>
      <c r="D31" s="220">
        <v>0</v>
      </c>
      <c r="E31" s="220">
        <v>0</v>
      </c>
      <c r="F31" s="220">
        <v>0</v>
      </c>
      <c r="G31" s="220">
        <v>0</v>
      </c>
      <c r="H31" s="220">
        <v>0</v>
      </c>
      <c r="I31" s="220">
        <v>0</v>
      </c>
      <c r="J31" s="220">
        <v>0</v>
      </c>
      <c r="K31" s="220">
        <v>0</v>
      </c>
      <c r="L31" s="220">
        <v>0</v>
      </c>
      <c r="M31" s="220">
        <v>0</v>
      </c>
      <c r="N31" s="220">
        <v>0</v>
      </c>
      <c r="O31" s="220">
        <v>0</v>
      </c>
    </row>
    <row r="32" spans="1:15">
      <c r="A32" s="84" t="s">
        <v>37</v>
      </c>
      <c r="B32" s="220">
        <f t="shared" si="1"/>
        <v>0</v>
      </c>
      <c r="C32" s="220">
        <v>0</v>
      </c>
      <c r="D32" s="220">
        <v>0</v>
      </c>
      <c r="E32" s="220">
        <v>0</v>
      </c>
      <c r="F32" s="220">
        <v>0</v>
      </c>
      <c r="G32" s="220">
        <v>0</v>
      </c>
      <c r="H32" s="220">
        <v>0</v>
      </c>
      <c r="I32" s="220">
        <v>0</v>
      </c>
      <c r="J32" s="220">
        <v>0</v>
      </c>
      <c r="K32" s="220">
        <v>0</v>
      </c>
      <c r="L32" s="220">
        <v>0</v>
      </c>
      <c r="M32" s="220">
        <v>0</v>
      </c>
      <c r="N32" s="220">
        <v>0</v>
      </c>
      <c r="O32" s="220">
        <v>0</v>
      </c>
    </row>
    <row r="33" spans="1:15">
      <c r="A33" s="84" t="s">
        <v>38</v>
      </c>
      <c r="B33" s="220">
        <f t="shared" si="1"/>
        <v>4289</v>
      </c>
      <c r="C33" s="220">
        <v>4289</v>
      </c>
      <c r="D33" s="220">
        <v>0</v>
      </c>
      <c r="E33" s="220">
        <v>0</v>
      </c>
      <c r="F33" s="220">
        <v>0</v>
      </c>
      <c r="G33" s="220">
        <v>0</v>
      </c>
      <c r="H33" s="220">
        <v>0</v>
      </c>
      <c r="I33" s="220">
        <v>0</v>
      </c>
      <c r="J33" s="220">
        <v>0</v>
      </c>
      <c r="K33" s="220">
        <v>0</v>
      </c>
      <c r="L33" s="220">
        <v>0</v>
      </c>
      <c r="M33" s="220">
        <v>0</v>
      </c>
      <c r="N33" s="220">
        <v>0</v>
      </c>
      <c r="O33" s="220">
        <v>0</v>
      </c>
    </row>
    <row r="34" spans="1:15">
      <c r="A34" s="84" t="s">
        <v>39</v>
      </c>
      <c r="B34" s="220">
        <f t="shared" si="1"/>
        <v>0</v>
      </c>
      <c r="C34" s="220">
        <v>0</v>
      </c>
      <c r="D34" s="220">
        <v>0</v>
      </c>
      <c r="E34" s="220">
        <v>0</v>
      </c>
      <c r="F34" s="220">
        <v>0</v>
      </c>
      <c r="G34" s="220">
        <v>0</v>
      </c>
      <c r="H34" s="220">
        <v>0</v>
      </c>
      <c r="I34" s="220">
        <v>0</v>
      </c>
      <c r="J34" s="220">
        <v>0</v>
      </c>
      <c r="K34" s="220">
        <v>0</v>
      </c>
      <c r="L34" s="220">
        <v>0</v>
      </c>
      <c r="M34" s="220">
        <v>0</v>
      </c>
      <c r="N34" s="220">
        <v>0</v>
      </c>
      <c r="O34" s="220">
        <v>0</v>
      </c>
    </row>
    <row r="35" spans="1:15">
      <c r="A35" s="84" t="s">
        <v>40</v>
      </c>
      <c r="B35" s="220">
        <f t="shared" si="1"/>
        <v>0</v>
      </c>
      <c r="C35" s="220">
        <v>0</v>
      </c>
      <c r="D35" s="220">
        <v>0</v>
      </c>
      <c r="E35" s="220">
        <v>0</v>
      </c>
      <c r="F35" s="220">
        <v>0</v>
      </c>
      <c r="G35" s="220">
        <v>0</v>
      </c>
      <c r="H35" s="220">
        <v>0</v>
      </c>
      <c r="I35" s="220">
        <v>0</v>
      </c>
      <c r="J35" s="220">
        <v>0</v>
      </c>
      <c r="K35" s="220">
        <v>0</v>
      </c>
      <c r="L35" s="220">
        <v>0</v>
      </c>
      <c r="M35" s="220">
        <v>0</v>
      </c>
      <c r="N35" s="220">
        <v>0</v>
      </c>
      <c r="O35" s="220">
        <v>0</v>
      </c>
    </row>
    <row r="36" spans="1:15">
      <c r="A36" s="84" t="s">
        <v>41</v>
      </c>
      <c r="B36" s="220">
        <f t="shared" si="1"/>
        <v>0</v>
      </c>
      <c r="C36" s="220">
        <v>0</v>
      </c>
      <c r="D36" s="220">
        <v>0</v>
      </c>
      <c r="E36" s="220">
        <v>0</v>
      </c>
      <c r="F36" s="220">
        <v>0</v>
      </c>
      <c r="G36" s="220">
        <v>0</v>
      </c>
      <c r="H36" s="220">
        <v>0</v>
      </c>
      <c r="I36" s="220">
        <v>0</v>
      </c>
      <c r="J36" s="220">
        <v>0</v>
      </c>
      <c r="K36" s="220">
        <v>0</v>
      </c>
      <c r="L36" s="220">
        <v>0</v>
      </c>
      <c r="M36" s="220">
        <v>0</v>
      </c>
      <c r="N36" s="220">
        <v>0</v>
      </c>
      <c r="O36" s="220">
        <v>0</v>
      </c>
    </row>
    <row r="37" spans="1:15">
      <c r="A37" s="84" t="s">
        <v>42</v>
      </c>
      <c r="B37" s="220">
        <f t="shared" si="1"/>
        <v>0</v>
      </c>
      <c r="C37" s="220">
        <v>0</v>
      </c>
      <c r="D37" s="220">
        <v>0</v>
      </c>
      <c r="E37" s="220">
        <v>0</v>
      </c>
      <c r="F37" s="220">
        <v>0</v>
      </c>
      <c r="G37" s="220">
        <v>0</v>
      </c>
      <c r="H37" s="220">
        <v>0</v>
      </c>
      <c r="I37" s="220">
        <v>0</v>
      </c>
      <c r="J37" s="220">
        <v>0</v>
      </c>
      <c r="K37" s="220">
        <v>0</v>
      </c>
      <c r="L37" s="220">
        <v>0</v>
      </c>
      <c r="M37" s="220">
        <v>0</v>
      </c>
      <c r="N37" s="220">
        <v>0</v>
      </c>
      <c r="O37" s="220">
        <v>0</v>
      </c>
    </row>
    <row r="38" spans="1:15">
      <c r="A38" s="84" t="s">
        <v>43</v>
      </c>
      <c r="B38" s="220">
        <f t="shared" si="1"/>
        <v>0</v>
      </c>
      <c r="C38" s="220">
        <v>0</v>
      </c>
      <c r="D38" s="220">
        <v>0</v>
      </c>
      <c r="E38" s="220">
        <v>0</v>
      </c>
      <c r="F38" s="220">
        <v>0</v>
      </c>
      <c r="G38" s="220">
        <v>0</v>
      </c>
      <c r="H38" s="220">
        <v>0</v>
      </c>
      <c r="I38" s="220">
        <v>0</v>
      </c>
      <c r="J38" s="220">
        <v>0</v>
      </c>
      <c r="K38" s="220">
        <v>0</v>
      </c>
      <c r="L38" s="220">
        <v>0</v>
      </c>
      <c r="M38" s="220">
        <v>0</v>
      </c>
      <c r="N38" s="220">
        <v>0</v>
      </c>
      <c r="O38" s="220">
        <v>0</v>
      </c>
    </row>
    <row r="39" spans="1:15">
      <c r="A39" s="84" t="s">
        <v>44</v>
      </c>
      <c r="B39" s="220">
        <f t="shared" si="1"/>
        <v>704</v>
      </c>
      <c r="C39" s="220">
        <v>704</v>
      </c>
      <c r="D39" s="220">
        <v>0</v>
      </c>
      <c r="E39" s="220">
        <v>0</v>
      </c>
      <c r="F39" s="220">
        <v>0</v>
      </c>
      <c r="G39" s="220">
        <v>0</v>
      </c>
      <c r="H39" s="220">
        <v>0</v>
      </c>
      <c r="I39" s="220">
        <v>0</v>
      </c>
      <c r="J39" s="220">
        <v>0</v>
      </c>
      <c r="K39" s="220">
        <v>0</v>
      </c>
      <c r="L39" s="220">
        <v>0</v>
      </c>
      <c r="M39" s="220">
        <v>0</v>
      </c>
      <c r="N39" s="220">
        <v>0</v>
      </c>
      <c r="O39" s="220">
        <v>0</v>
      </c>
    </row>
    <row r="40" spans="1:15">
      <c r="A40" s="84" t="s">
        <v>45</v>
      </c>
      <c r="B40" s="220">
        <f t="shared" si="1"/>
        <v>0</v>
      </c>
      <c r="C40" s="220">
        <v>0</v>
      </c>
      <c r="D40" s="220">
        <v>0</v>
      </c>
      <c r="E40" s="220">
        <v>0</v>
      </c>
      <c r="F40" s="220">
        <v>0</v>
      </c>
      <c r="G40" s="220">
        <v>0</v>
      </c>
      <c r="H40" s="220">
        <v>0</v>
      </c>
      <c r="I40" s="220">
        <v>0</v>
      </c>
      <c r="J40" s="220">
        <v>0</v>
      </c>
      <c r="K40" s="220">
        <v>0</v>
      </c>
      <c r="L40" s="220">
        <v>0</v>
      </c>
      <c r="M40" s="220">
        <v>0</v>
      </c>
      <c r="N40" s="220">
        <v>0</v>
      </c>
      <c r="O40" s="220">
        <v>0</v>
      </c>
    </row>
    <row r="41" spans="1:15">
      <c r="A41" s="84" t="s">
        <v>46</v>
      </c>
      <c r="B41" s="220">
        <f t="shared" si="1"/>
        <v>0</v>
      </c>
      <c r="C41" s="220">
        <v>0</v>
      </c>
      <c r="D41" s="220">
        <v>0</v>
      </c>
      <c r="E41" s="220">
        <v>0</v>
      </c>
      <c r="F41" s="220">
        <v>0</v>
      </c>
      <c r="G41" s="220">
        <v>0</v>
      </c>
      <c r="H41" s="220">
        <v>0</v>
      </c>
      <c r="I41" s="220">
        <v>0</v>
      </c>
      <c r="J41" s="220">
        <v>0</v>
      </c>
      <c r="K41" s="220">
        <v>0</v>
      </c>
      <c r="L41" s="220">
        <v>0</v>
      </c>
      <c r="M41" s="220">
        <v>0</v>
      </c>
      <c r="N41" s="220">
        <v>0</v>
      </c>
      <c r="O41" s="220">
        <v>0</v>
      </c>
    </row>
    <row r="42" spans="1:15">
      <c r="A42" s="84" t="s">
        <v>47</v>
      </c>
      <c r="B42" s="220">
        <f t="shared" si="1"/>
        <v>-2</v>
      </c>
      <c r="C42" s="220">
        <v>-2</v>
      </c>
      <c r="D42" s="220">
        <v>0</v>
      </c>
      <c r="E42" s="220">
        <v>0</v>
      </c>
      <c r="F42" s="220">
        <v>0</v>
      </c>
      <c r="G42" s="220">
        <v>0</v>
      </c>
      <c r="H42" s="220">
        <v>0</v>
      </c>
      <c r="I42" s="220">
        <v>0</v>
      </c>
      <c r="J42" s="220">
        <v>0</v>
      </c>
      <c r="K42" s="220">
        <v>0</v>
      </c>
      <c r="L42" s="220">
        <v>0</v>
      </c>
      <c r="M42" s="220">
        <v>0</v>
      </c>
      <c r="N42" s="220">
        <v>0</v>
      </c>
      <c r="O42" s="220">
        <v>0</v>
      </c>
    </row>
    <row r="43" spans="1:15">
      <c r="A43" s="84" t="s">
        <v>48</v>
      </c>
      <c r="B43" s="220">
        <f t="shared" si="1"/>
        <v>0</v>
      </c>
      <c r="C43" s="220">
        <v>0</v>
      </c>
      <c r="D43" s="220">
        <v>0</v>
      </c>
      <c r="E43" s="220">
        <v>0</v>
      </c>
      <c r="F43" s="220">
        <v>0</v>
      </c>
      <c r="G43" s="220">
        <v>0</v>
      </c>
      <c r="H43" s="220">
        <v>0</v>
      </c>
      <c r="I43" s="220">
        <v>0</v>
      </c>
      <c r="J43" s="220">
        <v>0</v>
      </c>
      <c r="K43" s="220">
        <v>0</v>
      </c>
      <c r="L43" s="220">
        <v>0</v>
      </c>
      <c r="M43" s="220">
        <v>0</v>
      </c>
      <c r="N43" s="220">
        <v>0</v>
      </c>
      <c r="O43" s="220">
        <v>0</v>
      </c>
    </row>
    <row r="44" spans="1:15">
      <c r="A44" s="84" t="s">
        <v>49</v>
      </c>
      <c r="B44" s="220">
        <f t="shared" si="1"/>
        <v>0</v>
      </c>
      <c r="C44" s="220">
        <v>0</v>
      </c>
      <c r="D44" s="220">
        <v>0</v>
      </c>
      <c r="E44" s="220">
        <v>0</v>
      </c>
      <c r="F44" s="220">
        <v>0</v>
      </c>
      <c r="G44" s="220">
        <v>0</v>
      </c>
      <c r="H44" s="220">
        <v>0</v>
      </c>
      <c r="I44" s="220">
        <v>0</v>
      </c>
      <c r="J44" s="220">
        <v>0</v>
      </c>
      <c r="K44" s="220">
        <v>0</v>
      </c>
      <c r="L44" s="220">
        <v>0</v>
      </c>
      <c r="M44" s="220">
        <v>0</v>
      </c>
      <c r="N44" s="220">
        <v>0</v>
      </c>
      <c r="O44" s="220">
        <v>0</v>
      </c>
    </row>
    <row r="45" spans="1:15">
      <c r="A45" s="85" t="s">
        <v>50</v>
      </c>
      <c r="B45" s="220">
        <f t="shared" si="1"/>
        <v>596517</v>
      </c>
      <c r="C45" s="220">
        <v>528318</v>
      </c>
      <c r="D45" s="220">
        <v>0</v>
      </c>
      <c r="E45" s="220">
        <v>0</v>
      </c>
      <c r="F45" s="220">
        <v>0</v>
      </c>
      <c r="G45" s="220">
        <v>0</v>
      </c>
      <c r="H45" s="220">
        <v>0</v>
      </c>
      <c r="I45" s="220">
        <v>0</v>
      </c>
      <c r="J45" s="220">
        <v>0</v>
      </c>
      <c r="K45" s="220">
        <v>0</v>
      </c>
      <c r="L45" s="220">
        <v>68199</v>
      </c>
      <c r="M45" s="220">
        <v>0</v>
      </c>
      <c r="N45" s="220">
        <v>0</v>
      </c>
      <c r="O45" s="220">
        <v>0</v>
      </c>
    </row>
    <row r="46" spans="1:15">
      <c r="A46" s="84" t="s">
        <v>51</v>
      </c>
      <c r="B46" s="220">
        <f t="shared" si="1"/>
        <v>0</v>
      </c>
      <c r="C46" s="220">
        <v>0</v>
      </c>
      <c r="D46" s="220">
        <v>0</v>
      </c>
      <c r="E46" s="220">
        <v>0</v>
      </c>
      <c r="F46" s="220">
        <v>0</v>
      </c>
      <c r="G46" s="220">
        <v>0</v>
      </c>
      <c r="H46" s="220">
        <v>0</v>
      </c>
      <c r="I46" s="220">
        <v>0</v>
      </c>
      <c r="J46" s="220">
        <v>0</v>
      </c>
      <c r="K46" s="220">
        <v>0</v>
      </c>
      <c r="L46" s="220">
        <v>0</v>
      </c>
      <c r="M46" s="220">
        <v>0</v>
      </c>
      <c r="N46" s="220">
        <v>0</v>
      </c>
      <c r="O46" s="220">
        <v>0</v>
      </c>
    </row>
    <row r="47" spans="1:15">
      <c r="A47" s="84" t="s">
        <v>52</v>
      </c>
      <c r="B47" s="220">
        <f t="shared" si="1"/>
        <v>0</v>
      </c>
      <c r="C47" s="220">
        <v>0</v>
      </c>
      <c r="D47" s="220">
        <v>0</v>
      </c>
      <c r="E47" s="220">
        <v>0</v>
      </c>
      <c r="F47" s="220">
        <v>0</v>
      </c>
      <c r="G47" s="220">
        <v>0</v>
      </c>
      <c r="H47" s="220">
        <v>0</v>
      </c>
      <c r="I47" s="220">
        <v>0</v>
      </c>
      <c r="J47" s="220">
        <v>0</v>
      </c>
      <c r="K47" s="220">
        <v>0</v>
      </c>
      <c r="L47" s="220">
        <v>0</v>
      </c>
      <c r="M47" s="220">
        <v>0</v>
      </c>
      <c r="N47" s="220">
        <v>0</v>
      </c>
      <c r="O47" s="220">
        <v>0</v>
      </c>
    </row>
    <row r="48" spans="1:15">
      <c r="A48" s="84" t="s">
        <v>53</v>
      </c>
      <c r="B48" s="220">
        <f t="shared" si="1"/>
        <v>0</v>
      </c>
      <c r="C48" s="220">
        <v>0</v>
      </c>
      <c r="D48" s="220">
        <v>0</v>
      </c>
      <c r="E48" s="220">
        <v>0</v>
      </c>
      <c r="F48" s="220">
        <v>0</v>
      </c>
      <c r="G48" s="220">
        <v>0</v>
      </c>
      <c r="H48" s="220">
        <v>0</v>
      </c>
      <c r="I48" s="220">
        <v>0</v>
      </c>
      <c r="J48" s="220">
        <v>0</v>
      </c>
      <c r="K48" s="220">
        <v>0</v>
      </c>
      <c r="L48" s="220">
        <v>0</v>
      </c>
      <c r="M48" s="220">
        <v>0</v>
      </c>
      <c r="N48" s="220">
        <v>0</v>
      </c>
      <c r="O48" s="220">
        <v>0</v>
      </c>
    </row>
    <row r="49" spans="1:15">
      <c r="A49" s="84" t="s">
        <v>54</v>
      </c>
      <c r="B49" s="220">
        <f t="shared" si="1"/>
        <v>2800000</v>
      </c>
      <c r="C49" s="220">
        <v>0</v>
      </c>
      <c r="D49" s="220">
        <v>0</v>
      </c>
      <c r="E49" s="220">
        <v>0</v>
      </c>
      <c r="F49" s="220">
        <v>0</v>
      </c>
      <c r="G49" s="220">
        <v>0</v>
      </c>
      <c r="H49" s="220">
        <v>0</v>
      </c>
      <c r="I49" s="220">
        <v>0</v>
      </c>
      <c r="J49" s="220">
        <v>0</v>
      </c>
      <c r="K49" s="220">
        <v>0</v>
      </c>
      <c r="L49" s="220">
        <v>2800000</v>
      </c>
      <c r="M49" s="220">
        <v>0</v>
      </c>
      <c r="N49" s="220">
        <v>0</v>
      </c>
      <c r="O49" s="220">
        <v>0</v>
      </c>
    </row>
    <row r="50" spans="1:15">
      <c r="A50" s="84" t="s">
        <v>55</v>
      </c>
      <c r="B50" s="220">
        <f t="shared" si="1"/>
        <v>0</v>
      </c>
      <c r="C50" s="220">
        <v>0</v>
      </c>
      <c r="D50" s="220">
        <v>0</v>
      </c>
      <c r="E50" s="220">
        <v>0</v>
      </c>
      <c r="F50" s="220">
        <v>0</v>
      </c>
      <c r="G50" s="220">
        <v>0</v>
      </c>
      <c r="H50" s="220">
        <v>0</v>
      </c>
      <c r="I50" s="220">
        <v>0</v>
      </c>
      <c r="J50" s="220">
        <v>0</v>
      </c>
      <c r="K50" s="220">
        <v>0</v>
      </c>
      <c r="L50" s="220">
        <v>0</v>
      </c>
      <c r="M50" s="220">
        <v>0</v>
      </c>
      <c r="N50" s="220">
        <v>0</v>
      </c>
      <c r="O50" s="220">
        <v>0</v>
      </c>
    </row>
    <row r="51" spans="1:15">
      <c r="A51" s="84" t="s">
        <v>56</v>
      </c>
      <c r="B51" s="220">
        <f t="shared" si="1"/>
        <v>0</v>
      </c>
      <c r="C51" s="220">
        <v>0</v>
      </c>
      <c r="D51" s="220">
        <v>0</v>
      </c>
      <c r="E51" s="220">
        <v>0</v>
      </c>
      <c r="F51" s="220">
        <v>0</v>
      </c>
      <c r="G51" s="220">
        <v>0</v>
      </c>
      <c r="H51" s="220">
        <v>0</v>
      </c>
      <c r="I51" s="220">
        <v>0</v>
      </c>
      <c r="J51" s="220">
        <v>0</v>
      </c>
      <c r="K51" s="220">
        <v>0</v>
      </c>
      <c r="L51" s="220">
        <v>0</v>
      </c>
      <c r="M51" s="220">
        <v>0</v>
      </c>
      <c r="N51" s="220">
        <v>0</v>
      </c>
      <c r="O51" s="220">
        <v>0</v>
      </c>
    </row>
    <row r="52" spans="1:15">
      <c r="A52" s="84" t="s">
        <v>57</v>
      </c>
      <c r="B52" s="220">
        <f t="shared" si="1"/>
        <v>0</v>
      </c>
      <c r="C52" s="220">
        <v>0</v>
      </c>
      <c r="D52" s="220">
        <v>0</v>
      </c>
      <c r="E52" s="220">
        <v>0</v>
      </c>
      <c r="F52" s="220">
        <v>0</v>
      </c>
      <c r="G52" s="220">
        <v>0</v>
      </c>
      <c r="H52" s="220">
        <v>0</v>
      </c>
      <c r="I52" s="220">
        <v>0</v>
      </c>
      <c r="J52" s="220">
        <v>0</v>
      </c>
      <c r="K52" s="220">
        <v>0</v>
      </c>
      <c r="L52" s="220">
        <v>0</v>
      </c>
      <c r="M52" s="220">
        <v>0</v>
      </c>
      <c r="N52" s="220">
        <v>0</v>
      </c>
      <c r="O52" s="220">
        <v>0</v>
      </c>
    </row>
    <row r="53" spans="1:15">
      <c r="A53" s="84" t="s">
        <v>58</v>
      </c>
      <c r="B53" s="220">
        <f t="shared" si="1"/>
        <v>0</v>
      </c>
      <c r="C53" s="220">
        <v>0</v>
      </c>
      <c r="D53" s="220">
        <v>0</v>
      </c>
      <c r="E53" s="220">
        <v>0</v>
      </c>
      <c r="F53" s="220">
        <v>0</v>
      </c>
      <c r="G53" s="220">
        <v>0</v>
      </c>
      <c r="H53" s="220">
        <v>0</v>
      </c>
      <c r="I53" s="220">
        <v>0</v>
      </c>
      <c r="J53" s="220">
        <v>0</v>
      </c>
      <c r="K53" s="220">
        <v>0</v>
      </c>
      <c r="L53" s="220">
        <v>0</v>
      </c>
      <c r="M53" s="220">
        <v>0</v>
      </c>
      <c r="N53" s="220">
        <v>0</v>
      </c>
      <c r="O53" s="220">
        <v>0</v>
      </c>
    </row>
    <row r="54" spans="1:15">
      <c r="A54" s="84" t="s">
        <v>59</v>
      </c>
      <c r="B54" s="220">
        <f t="shared" si="1"/>
        <v>0</v>
      </c>
      <c r="C54" s="220">
        <v>0</v>
      </c>
      <c r="D54" s="220">
        <v>0</v>
      </c>
      <c r="E54" s="220">
        <v>0</v>
      </c>
      <c r="F54" s="220">
        <v>0</v>
      </c>
      <c r="G54" s="220">
        <v>0</v>
      </c>
      <c r="H54" s="220">
        <v>0</v>
      </c>
      <c r="I54" s="220">
        <v>0</v>
      </c>
      <c r="J54" s="220">
        <v>0</v>
      </c>
      <c r="K54" s="220">
        <v>0</v>
      </c>
      <c r="L54" s="220">
        <v>0</v>
      </c>
      <c r="M54" s="220">
        <v>0</v>
      </c>
      <c r="N54" s="220">
        <v>0</v>
      </c>
      <c r="O54" s="220">
        <v>0</v>
      </c>
    </row>
    <row r="55" spans="1:15">
      <c r="A55" s="84" t="s">
        <v>60</v>
      </c>
      <c r="B55" s="220">
        <f t="shared" si="1"/>
        <v>0</v>
      </c>
      <c r="C55" s="220">
        <v>0</v>
      </c>
      <c r="D55" s="220">
        <v>0</v>
      </c>
      <c r="E55" s="220">
        <v>0</v>
      </c>
      <c r="F55" s="220">
        <v>0</v>
      </c>
      <c r="G55" s="220">
        <v>0</v>
      </c>
      <c r="H55" s="220">
        <v>0</v>
      </c>
      <c r="I55" s="220">
        <v>0</v>
      </c>
      <c r="J55" s="220">
        <v>0</v>
      </c>
      <c r="K55" s="220">
        <v>0</v>
      </c>
      <c r="L55" s="220">
        <v>0</v>
      </c>
      <c r="M55" s="220">
        <v>0</v>
      </c>
      <c r="N55" s="220">
        <v>0</v>
      </c>
      <c r="O55" s="220">
        <v>0</v>
      </c>
    </row>
    <row r="56" spans="1:15">
      <c r="A56" s="84" t="s">
        <v>61</v>
      </c>
      <c r="B56" s="220">
        <f t="shared" si="1"/>
        <v>0</v>
      </c>
      <c r="C56" s="220">
        <v>0</v>
      </c>
      <c r="D56" s="220">
        <v>0</v>
      </c>
      <c r="E56" s="220">
        <v>0</v>
      </c>
      <c r="F56" s="220">
        <v>0</v>
      </c>
      <c r="G56" s="220">
        <v>0</v>
      </c>
      <c r="H56" s="220">
        <v>0</v>
      </c>
      <c r="I56" s="220">
        <v>0</v>
      </c>
      <c r="J56" s="220">
        <v>0</v>
      </c>
      <c r="K56" s="220">
        <v>0</v>
      </c>
      <c r="L56" s="220">
        <v>0</v>
      </c>
      <c r="M56" s="220">
        <v>0</v>
      </c>
      <c r="N56" s="220">
        <v>0</v>
      </c>
      <c r="O56" s="220">
        <v>0</v>
      </c>
    </row>
  </sheetData>
  <mergeCells count="2">
    <mergeCell ref="A1:O1"/>
    <mergeCell ref="A2:A4"/>
  </mergeCells>
  <pageMargins left="0.7" right="0.7" top="0.75" bottom="0.75" header="0.3" footer="0.3"/>
  <pageSetup scale="57" orientation="landscape"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H55"/>
  <sheetViews>
    <sheetView workbookViewId="0">
      <selection activeCell="K18" sqref="K18"/>
    </sheetView>
  </sheetViews>
  <sheetFormatPr defaultRowHeight="14.4"/>
  <cols>
    <col min="1" max="1" width="21.33203125" customWidth="1"/>
    <col min="2" max="2" width="15.6640625" customWidth="1"/>
    <col min="3" max="3" width="13.6640625" bestFit="1" customWidth="1"/>
    <col min="4" max="4" width="11.33203125" bestFit="1" customWidth="1"/>
    <col min="5" max="5" width="12.44140625" bestFit="1" customWidth="1"/>
    <col min="6" max="6" width="16.6640625" customWidth="1"/>
    <col min="7" max="8" width="9.5546875" bestFit="1" customWidth="1"/>
  </cols>
  <sheetData>
    <row r="1" spans="1:8">
      <c r="A1" s="554" t="s">
        <v>210</v>
      </c>
      <c r="B1" s="551"/>
      <c r="C1" s="551"/>
      <c r="D1" s="551"/>
      <c r="E1" s="551"/>
      <c r="F1" s="551"/>
      <c r="G1" s="551"/>
      <c r="H1" s="552"/>
    </row>
    <row r="2" spans="1:8">
      <c r="A2" s="601" t="s">
        <v>10</v>
      </c>
      <c r="B2" s="602" t="s">
        <v>66</v>
      </c>
      <c r="C2" s="603"/>
      <c r="D2" s="603"/>
      <c r="E2" s="604"/>
      <c r="F2" s="574" t="s">
        <v>64</v>
      </c>
      <c r="G2" s="574"/>
      <c r="H2" s="636"/>
    </row>
    <row r="3" spans="1:8" ht="25.2">
      <c r="A3" s="553"/>
      <c r="B3" s="51" t="s">
        <v>83</v>
      </c>
      <c r="C3" s="51" t="s">
        <v>71</v>
      </c>
      <c r="D3" s="51" t="s">
        <v>72</v>
      </c>
      <c r="E3" s="35" t="s">
        <v>73</v>
      </c>
      <c r="F3" s="34" t="s">
        <v>83</v>
      </c>
      <c r="G3" s="51" t="s">
        <v>70</v>
      </c>
      <c r="H3" s="51" t="s">
        <v>69</v>
      </c>
    </row>
    <row r="4" spans="1:8">
      <c r="A4" s="86" t="s">
        <v>77</v>
      </c>
      <c r="B4" s="78">
        <f t="shared" ref="B4:H4" si="0">SUM(B5:B55)</f>
        <v>1102142</v>
      </c>
      <c r="C4" s="78">
        <f t="shared" si="0"/>
        <v>-367859</v>
      </c>
      <c r="D4" s="78">
        <f t="shared" si="0"/>
        <v>604101</v>
      </c>
      <c r="E4" s="454">
        <f t="shared" si="0"/>
        <v>865900</v>
      </c>
      <c r="F4" s="109">
        <f t="shared" si="0"/>
        <v>-20541</v>
      </c>
      <c r="G4" s="78">
        <f t="shared" si="0"/>
        <v>0</v>
      </c>
      <c r="H4" s="78">
        <f t="shared" si="0"/>
        <v>-20541</v>
      </c>
    </row>
    <row r="5" spans="1:8">
      <c r="A5" s="88" t="s">
        <v>11</v>
      </c>
      <c r="B5" s="78">
        <f>SUM(C5:E5)</f>
        <v>0</v>
      </c>
      <c r="C5" s="78">
        <v>0</v>
      </c>
      <c r="D5" s="78">
        <v>0</v>
      </c>
      <c r="E5" s="87">
        <v>0</v>
      </c>
      <c r="F5" s="58">
        <f>SUM(G5:H5)</f>
        <v>0</v>
      </c>
      <c r="G5" s="78">
        <v>0</v>
      </c>
      <c r="H5" s="78">
        <v>0</v>
      </c>
    </row>
    <row r="6" spans="1:8">
      <c r="A6" s="88" t="s">
        <v>12</v>
      </c>
      <c r="B6" s="78">
        <f t="shared" ref="B6:B55" si="1">SUM(C6:E6)</f>
        <v>0</v>
      </c>
      <c r="C6" s="78">
        <v>0</v>
      </c>
      <c r="D6" s="78">
        <v>0</v>
      </c>
      <c r="E6" s="87">
        <v>0</v>
      </c>
      <c r="F6" s="58">
        <f t="shared" ref="F6:F55" si="2">SUM(G6:H6)</f>
        <v>0</v>
      </c>
      <c r="G6" s="78">
        <v>0</v>
      </c>
      <c r="H6" s="78">
        <v>0</v>
      </c>
    </row>
    <row r="7" spans="1:8">
      <c r="A7" s="88" t="s">
        <v>13</v>
      </c>
      <c r="B7" s="78">
        <f t="shared" si="1"/>
        <v>0</v>
      </c>
      <c r="C7" s="78">
        <v>0</v>
      </c>
      <c r="D7" s="78">
        <v>0</v>
      </c>
      <c r="E7" s="87">
        <v>0</v>
      </c>
      <c r="F7" s="58">
        <f t="shared" si="2"/>
        <v>0</v>
      </c>
      <c r="G7" s="78">
        <v>0</v>
      </c>
      <c r="H7" s="78">
        <v>0</v>
      </c>
    </row>
    <row r="8" spans="1:8">
      <c r="A8" s="88" t="s">
        <v>14</v>
      </c>
      <c r="B8" s="78">
        <f t="shared" si="1"/>
        <v>0</v>
      </c>
      <c r="C8" s="78">
        <v>0</v>
      </c>
      <c r="D8" s="78">
        <v>0</v>
      </c>
      <c r="E8" s="87">
        <v>0</v>
      </c>
      <c r="F8" s="58">
        <f t="shared" si="2"/>
        <v>0</v>
      </c>
      <c r="G8" s="78">
        <v>0</v>
      </c>
      <c r="H8" s="78">
        <v>0</v>
      </c>
    </row>
    <row r="9" spans="1:8">
      <c r="A9" s="88" t="s">
        <v>15</v>
      </c>
      <c r="B9" s="78">
        <f t="shared" si="1"/>
        <v>558514</v>
      </c>
      <c r="C9" s="78">
        <v>-21844</v>
      </c>
      <c r="D9" s="78">
        <v>580358</v>
      </c>
      <c r="E9" s="87">
        <v>0</v>
      </c>
      <c r="F9" s="58">
        <f t="shared" si="2"/>
        <v>0</v>
      </c>
      <c r="G9" s="78">
        <v>0</v>
      </c>
      <c r="H9" s="78">
        <v>0</v>
      </c>
    </row>
    <row r="10" spans="1:8">
      <c r="A10" s="88" t="s">
        <v>16</v>
      </c>
      <c r="B10" s="78">
        <f t="shared" si="1"/>
        <v>0</v>
      </c>
      <c r="C10" s="78">
        <v>0</v>
      </c>
      <c r="D10" s="78">
        <v>0</v>
      </c>
      <c r="E10" s="87">
        <v>0</v>
      </c>
      <c r="F10" s="58">
        <f t="shared" si="2"/>
        <v>0</v>
      </c>
      <c r="G10" s="78">
        <v>0</v>
      </c>
      <c r="H10" s="78">
        <v>0</v>
      </c>
    </row>
    <row r="11" spans="1:8">
      <c r="A11" s="88" t="s">
        <v>17</v>
      </c>
      <c r="B11" s="78">
        <f t="shared" si="1"/>
        <v>0</v>
      </c>
      <c r="C11" s="78">
        <v>0</v>
      </c>
      <c r="D11" s="78">
        <v>0</v>
      </c>
      <c r="E11" s="87">
        <v>0</v>
      </c>
      <c r="F11" s="58">
        <f t="shared" si="2"/>
        <v>0</v>
      </c>
      <c r="G11" s="78">
        <v>0</v>
      </c>
      <c r="H11" s="78">
        <v>0</v>
      </c>
    </row>
    <row r="12" spans="1:8">
      <c r="A12" s="88" t="s">
        <v>18</v>
      </c>
      <c r="B12" s="78">
        <f t="shared" si="1"/>
        <v>0</v>
      </c>
      <c r="C12" s="78">
        <v>0</v>
      </c>
      <c r="D12" s="78">
        <v>0</v>
      </c>
      <c r="E12" s="87">
        <v>0</v>
      </c>
      <c r="F12" s="58">
        <f t="shared" si="2"/>
        <v>0</v>
      </c>
      <c r="G12" s="78">
        <v>0</v>
      </c>
      <c r="H12" s="78">
        <v>0</v>
      </c>
    </row>
    <row r="13" spans="1:8">
      <c r="A13" s="88" t="s">
        <v>19</v>
      </c>
      <c r="B13" s="78">
        <f t="shared" si="1"/>
        <v>0</v>
      </c>
      <c r="C13" s="78">
        <v>0</v>
      </c>
      <c r="D13" s="78">
        <v>0</v>
      </c>
      <c r="E13" s="87">
        <v>0</v>
      </c>
      <c r="F13" s="58">
        <f t="shared" si="2"/>
        <v>0</v>
      </c>
      <c r="G13" s="78">
        <v>0</v>
      </c>
      <c r="H13" s="78">
        <v>0</v>
      </c>
    </row>
    <row r="14" spans="1:8">
      <c r="A14" s="88" t="s">
        <v>20</v>
      </c>
      <c r="B14" s="78">
        <f t="shared" si="1"/>
        <v>-200</v>
      </c>
      <c r="C14" s="78">
        <v>-200</v>
      </c>
      <c r="D14" s="78">
        <v>0</v>
      </c>
      <c r="E14" s="87">
        <v>0</v>
      </c>
      <c r="F14" s="58">
        <f t="shared" si="2"/>
        <v>0</v>
      </c>
      <c r="G14" s="78">
        <v>0</v>
      </c>
      <c r="H14" s="78">
        <v>0</v>
      </c>
    </row>
    <row r="15" spans="1:8">
      <c r="A15" s="88" t="s">
        <v>21</v>
      </c>
      <c r="B15" s="78">
        <f t="shared" si="1"/>
        <v>-346517</v>
      </c>
      <c r="C15" s="78">
        <v>-346517</v>
      </c>
      <c r="D15" s="78">
        <v>0</v>
      </c>
      <c r="E15" s="87">
        <v>0</v>
      </c>
      <c r="F15" s="58">
        <f t="shared" si="2"/>
        <v>0</v>
      </c>
      <c r="G15" s="78">
        <v>0</v>
      </c>
      <c r="H15" s="78">
        <v>0</v>
      </c>
    </row>
    <row r="16" spans="1:8">
      <c r="A16" s="88" t="s">
        <v>22</v>
      </c>
      <c r="B16" s="78">
        <f t="shared" si="1"/>
        <v>0</v>
      </c>
      <c r="C16" s="78">
        <v>0</v>
      </c>
      <c r="D16" s="78">
        <v>0</v>
      </c>
      <c r="E16" s="87">
        <v>0</v>
      </c>
      <c r="F16" s="58">
        <f t="shared" si="2"/>
        <v>0</v>
      </c>
      <c r="G16" s="78">
        <v>0</v>
      </c>
      <c r="H16" s="78">
        <v>0</v>
      </c>
    </row>
    <row r="17" spans="1:8">
      <c r="A17" s="88" t="s">
        <v>23</v>
      </c>
      <c r="B17" s="78">
        <f t="shared" si="1"/>
        <v>0</v>
      </c>
      <c r="C17" s="78">
        <v>0</v>
      </c>
      <c r="D17" s="78">
        <v>0</v>
      </c>
      <c r="E17" s="87">
        <v>0</v>
      </c>
      <c r="F17" s="58">
        <f t="shared" si="2"/>
        <v>0</v>
      </c>
      <c r="G17" s="78">
        <v>0</v>
      </c>
      <c r="H17" s="78">
        <v>0</v>
      </c>
    </row>
    <row r="18" spans="1:8">
      <c r="A18" s="88" t="s">
        <v>24</v>
      </c>
      <c r="B18" s="78">
        <f t="shared" si="1"/>
        <v>0</v>
      </c>
      <c r="C18" s="78">
        <v>0</v>
      </c>
      <c r="D18" s="78">
        <v>0</v>
      </c>
      <c r="E18" s="87">
        <v>0</v>
      </c>
      <c r="F18" s="58">
        <f t="shared" si="2"/>
        <v>0</v>
      </c>
      <c r="G18" s="78">
        <v>0</v>
      </c>
      <c r="H18" s="78">
        <v>0</v>
      </c>
    </row>
    <row r="19" spans="1:8">
      <c r="A19" s="88" t="s">
        <v>25</v>
      </c>
      <c r="B19" s="78">
        <f t="shared" si="1"/>
        <v>0</v>
      </c>
      <c r="C19" s="78">
        <v>0</v>
      </c>
      <c r="D19" s="78">
        <v>0</v>
      </c>
      <c r="E19" s="87">
        <v>0</v>
      </c>
      <c r="F19" s="58">
        <f t="shared" si="2"/>
        <v>0</v>
      </c>
      <c r="G19" s="78">
        <v>0</v>
      </c>
      <c r="H19" s="78">
        <v>0</v>
      </c>
    </row>
    <row r="20" spans="1:8">
      <c r="A20" s="88" t="s">
        <v>26</v>
      </c>
      <c r="B20" s="78">
        <f t="shared" si="1"/>
        <v>0</v>
      </c>
      <c r="C20" s="78">
        <v>0</v>
      </c>
      <c r="D20" s="78">
        <v>0</v>
      </c>
      <c r="E20" s="87">
        <v>0</v>
      </c>
      <c r="F20" s="58">
        <f t="shared" si="2"/>
        <v>0</v>
      </c>
      <c r="G20" s="78">
        <v>0</v>
      </c>
      <c r="H20" s="78">
        <v>0</v>
      </c>
    </row>
    <row r="21" spans="1:8">
      <c r="A21" s="88" t="s">
        <v>27</v>
      </c>
      <c r="B21" s="78">
        <f t="shared" si="1"/>
        <v>0</v>
      </c>
      <c r="C21" s="78">
        <v>0</v>
      </c>
      <c r="D21" s="78">
        <v>0</v>
      </c>
      <c r="E21" s="87">
        <v>0</v>
      </c>
      <c r="F21" s="58">
        <f t="shared" si="2"/>
        <v>0</v>
      </c>
      <c r="G21" s="78">
        <v>0</v>
      </c>
      <c r="H21" s="78">
        <v>0</v>
      </c>
    </row>
    <row r="22" spans="1:8">
      <c r="A22" s="88" t="s">
        <v>28</v>
      </c>
      <c r="B22" s="78">
        <f t="shared" si="1"/>
        <v>0</v>
      </c>
      <c r="C22" s="78">
        <v>0</v>
      </c>
      <c r="D22" s="78">
        <v>0</v>
      </c>
      <c r="E22" s="87">
        <v>0</v>
      </c>
      <c r="F22" s="58">
        <f t="shared" si="2"/>
        <v>0</v>
      </c>
      <c r="G22" s="78">
        <v>0</v>
      </c>
      <c r="H22" s="78">
        <v>0</v>
      </c>
    </row>
    <row r="23" spans="1:8">
      <c r="A23" s="88" t="s">
        <v>29</v>
      </c>
      <c r="B23" s="78">
        <f t="shared" si="1"/>
        <v>0</v>
      </c>
      <c r="C23" s="78">
        <v>0</v>
      </c>
      <c r="D23" s="78">
        <v>0</v>
      </c>
      <c r="E23" s="87">
        <v>0</v>
      </c>
      <c r="F23" s="58">
        <f t="shared" si="2"/>
        <v>0</v>
      </c>
      <c r="G23" s="78">
        <v>0</v>
      </c>
      <c r="H23" s="78">
        <v>0</v>
      </c>
    </row>
    <row r="24" spans="1:8">
      <c r="A24" s="88" t="s">
        <v>30</v>
      </c>
      <c r="B24" s="78">
        <f t="shared" si="1"/>
        <v>0</v>
      </c>
      <c r="C24" s="78">
        <v>0</v>
      </c>
      <c r="D24" s="78">
        <v>0</v>
      </c>
      <c r="E24" s="87">
        <v>0</v>
      </c>
      <c r="F24" s="58">
        <f t="shared" si="2"/>
        <v>0</v>
      </c>
      <c r="G24" s="78">
        <v>0</v>
      </c>
      <c r="H24" s="78">
        <v>0</v>
      </c>
    </row>
    <row r="25" spans="1:8">
      <c r="A25" s="88" t="s">
        <v>31</v>
      </c>
      <c r="B25" s="78">
        <f t="shared" si="1"/>
        <v>0</v>
      </c>
      <c r="C25" s="78">
        <v>0</v>
      </c>
      <c r="D25" s="78">
        <v>0</v>
      </c>
      <c r="E25" s="87">
        <v>0</v>
      </c>
      <c r="F25" s="58">
        <f t="shared" si="2"/>
        <v>0</v>
      </c>
      <c r="G25" s="78">
        <v>0</v>
      </c>
      <c r="H25" s="78">
        <v>0</v>
      </c>
    </row>
    <row r="26" spans="1:8">
      <c r="A26" s="88" t="s">
        <v>32</v>
      </c>
      <c r="B26" s="78">
        <f t="shared" si="1"/>
        <v>0</v>
      </c>
      <c r="C26" s="78">
        <v>0</v>
      </c>
      <c r="D26" s="78">
        <v>0</v>
      </c>
      <c r="E26" s="87">
        <v>0</v>
      </c>
      <c r="F26" s="58">
        <f t="shared" si="2"/>
        <v>0</v>
      </c>
      <c r="G26" s="78">
        <v>0</v>
      </c>
      <c r="H26" s="78">
        <v>0</v>
      </c>
    </row>
    <row r="27" spans="1:8">
      <c r="A27" s="88" t="s">
        <v>33</v>
      </c>
      <c r="B27" s="78">
        <f t="shared" si="1"/>
        <v>0</v>
      </c>
      <c r="C27" s="78">
        <v>0</v>
      </c>
      <c r="D27" s="78">
        <v>0</v>
      </c>
      <c r="E27" s="87">
        <v>0</v>
      </c>
      <c r="F27" s="58">
        <f t="shared" si="2"/>
        <v>0</v>
      </c>
      <c r="G27" s="78">
        <v>0</v>
      </c>
      <c r="H27" s="78">
        <v>0</v>
      </c>
    </row>
    <row r="28" spans="1:8">
      <c r="A28" s="88" t="s">
        <v>34</v>
      </c>
      <c r="B28" s="78">
        <f t="shared" si="1"/>
        <v>357036</v>
      </c>
      <c r="C28" s="78">
        <v>0</v>
      </c>
      <c r="D28" s="78">
        <v>23743</v>
      </c>
      <c r="E28" s="87">
        <v>333293</v>
      </c>
      <c r="F28" s="58">
        <f t="shared" si="2"/>
        <v>-20541</v>
      </c>
      <c r="G28" s="78">
        <v>0</v>
      </c>
      <c r="H28" s="78">
        <v>-20541</v>
      </c>
    </row>
    <row r="29" spans="1:8">
      <c r="A29" s="88" t="s">
        <v>35</v>
      </c>
      <c r="B29" s="78">
        <f t="shared" si="1"/>
        <v>0</v>
      </c>
      <c r="C29" s="78">
        <v>0</v>
      </c>
      <c r="D29" s="78">
        <v>0</v>
      </c>
      <c r="E29" s="87">
        <v>0</v>
      </c>
      <c r="F29" s="58">
        <f t="shared" si="2"/>
        <v>0</v>
      </c>
      <c r="G29" s="78">
        <v>0</v>
      </c>
      <c r="H29" s="78">
        <v>0</v>
      </c>
    </row>
    <row r="30" spans="1:8">
      <c r="A30" s="88" t="s">
        <v>36</v>
      </c>
      <c r="B30" s="78">
        <f t="shared" si="1"/>
        <v>0</v>
      </c>
      <c r="C30" s="78">
        <v>0</v>
      </c>
      <c r="D30" s="78">
        <v>0</v>
      </c>
      <c r="E30" s="87">
        <v>0</v>
      </c>
      <c r="F30" s="58">
        <f t="shared" si="2"/>
        <v>0</v>
      </c>
      <c r="G30" s="78">
        <v>0</v>
      </c>
      <c r="H30" s="78">
        <v>0</v>
      </c>
    </row>
    <row r="31" spans="1:8">
      <c r="A31" s="88" t="s">
        <v>37</v>
      </c>
      <c r="B31" s="78">
        <f t="shared" si="1"/>
        <v>0</v>
      </c>
      <c r="C31" s="78">
        <v>0</v>
      </c>
      <c r="D31" s="78">
        <v>0</v>
      </c>
      <c r="E31" s="87">
        <v>0</v>
      </c>
      <c r="F31" s="58">
        <f t="shared" si="2"/>
        <v>0</v>
      </c>
      <c r="G31" s="78">
        <v>0</v>
      </c>
      <c r="H31" s="78">
        <v>0</v>
      </c>
    </row>
    <row r="32" spans="1:8">
      <c r="A32" s="88" t="s">
        <v>38</v>
      </c>
      <c r="B32" s="78">
        <f t="shared" si="1"/>
        <v>4289</v>
      </c>
      <c r="C32" s="78">
        <v>0</v>
      </c>
      <c r="D32" s="78">
        <v>0</v>
      </c>
      <c r="E32" s="87">
        <v>4289</v>
      </c>
      <c r="F32" s="58">
        <f t="shared" si="2"/>
        <v>0</v>
      </c>
      <c r="G32" s="78">
        <v>0</v>
      </c>
      <c r="H32" s="78">
        <v>0</v>
      </c>
    </row>
    <row r="33" spans="1:8">
      <c r="A33" s="88" t="s">
        <v>39</v>
      </c>
      <c r="B33" s="78">
        <f t="shared" si="1"/>
        <v>0</v>
      </c>
      <c r="C33" s="78">
        <v>0</v>
      </c>
      <c r="D33" s="78">
        <v>0</v>
      </c>
      <c r="E33" s="87">
        <v>0</v>
      </c>
      <c r="F33" s="58">
        <f t="shared" si="2"/>
        <v>0</v>
      </c>
      <c r="G33" s="78">
        <v>0</v>
      </c>
      <c r="H33" s="78">
        <v>0</v>
      </c>
    </row>
    <row r="34" spans="1:8">
      <c r="A34" s="88" t="s">
        <v>40</v>
      </c>
      <c r="B34" s="78">
        <f t="shared" si="1"/>
        <v>0</v>
      </c>
      <c r="C34" s="78">
        <v>0</v>
      </c>
      <c r="D34" s="78">
        <v>0</v>
      </c>
      <c r="E34" s="87">
        <v>0</v>
      </c>
      <c r="F34" s="58">
        <f t="shared" si="2"/>
        <v>0</v>
      </c>
      <c r="G34" s="78">
        <v>0</v>
      </c>
      <c r="H34" s="78">
        <v>0</v>
      </c>
    </row>
    <row r="35" spans="1:8">
      <c r="A35" s="88" t="s">
        <v>41</v>
      </c>
      <c r="B35" s="78">
        <f t="shared" si="1"/>
        <v>0</v>
      </c>
      <c r="C35" s="78">
        <v>0</v>
      </c>
      <c r="D35" s="78">
        <v>0</v>
      </c>
      <c r="E35" s="87">
        <v>0</v>
      </c>
      <c r="F35" s="58">
        <f t="shared" si="2"/>
        <v>0</v>
      </c>
      <c r="G35" s="78">
        <v>0</v>
      </c>
      <c r="H35" s="78">
        <v>0</v>
      </c>
    </row>
    <row r="36" spans="1:8">
      <c r="A36" s="88" t="s">
        <v>42</v>
      </c>
      <c r="B36" s="78">
        <f t="shared" si="1"/>
        <v>0</v>
      </c>
      <c r="C36" s="78">
        <v>0</v>
      </c>
      <c r="D36" s="78">
        <v>0</v>
      </c>
      <c r="E36" s="87">
        <v>0</v>
      </c>
      <c r="F36" s="58">
        <f t="shared" si="2"/>
        <v>0</v>
      </c>
      <c r="G36" s="78">
        <v>0</v>
      </c>
      <c r="H36" s="78">
        <v>0</v>
      </c>
    </row>
    <row r="37" spans="1:8">
      <c r="A37" s="88" t="s">
        <v>43</v>
      </c>
      <c r="B37" s="78">
        <f t="shared" si="1"/>
        <v>0</v>
      </c>
      <c r="C37" s="78">
        <v>0</v>
      </c>
      <c r="D37" s="78">
        <v>0</v>
      </c>
      <c r="E37" s="87">
        <v>0</v>
      </c>
      <c r="F37" s="58">
        <f t="shared" si="2"/>
        <v>0</v>
      </c>
      <c r="G37" s="78">
        <v>0</v>
      </c>
      <c r="H37" s="78">
        <v>0</v>
      </c>
    </row>
    <row r="38" spans="1:8">
      <c r="A38" s="88" t="s">
        <v>44</v>
      </c>
      <c r="B38" s="78">
        <f t="shared" si="1"/>
        <v>704</v>
      </c>
      <c r="C38" s="78">
        <v>704</v>
      </c>
      <c r="D38" s="78">
        <v>0</v>
      </c>
      <c r="E38" s="87">
        <v>0</v>
      </c>
      <c r="F38" s="58">
        <f t="shared" si="2"/>
        <v>0</v>
      </c>
      <c r="G38" s="78">
        <v>0</v>
      </c>
      <c r="H38" s="78">
        <v>0</v>
      </c>
    </row>
    <row r="39" spans="1:8">
      <c r="A39" s="88" t="s">
        <v>45</v>
      </c>
      <c r="B39" s="78">
        <f t="shared" si="1"/>
        <v>0</v>
      </c>
      <c r="C39" s="78">
        <v>0</v>
      </c>
      <c r="D39" s="78">
        <v>0</v>
      </c>
      <c r="E39" s="87">
        <v>0</v>
      </c>
      <c r="F39" s="58">
        <f t="shared" si="2"/>
        <v>0</v>
      </c>
      <c r="G39" s="78">
        <v>0</v>
      </c>
      <c r="H39" s="78">
        <v>0</v>
      </c>
    </row>
    <row r="40" spans="1:8">
      <c r="A40" s="88" t="s">
        <v>46</v>
      </c>
      <c r="B40" s="78">
        <f t="shared" si="1"/>
        <v>0</v>
      </c>
      <c r="C40" s="78">
        <v>0</v>
      </c>
      <c r="D40" s="78">
        <v>0</v>
      </c>
      <c r="E40" s="87">
        <v>0</v>
      </c>
      <c r="F40" s="58">
        <f t="shared" si="2"/>
        <v>0</v>
      </c>
      <c r="G40" s="78">
        <v>0</v>
      </c>
      <c r="H40" s="78">
        <v>0</v>
      </c>
    </row>
    <row r="41" spans="1:8">
      <c r="A41" s="88" t="s">
        <v>47</v>
      </c>
      <c r="B41" s="78">
        <f t="shared" si="1"/>
        <v>-2</v>
      </c>
      <c r="C41" s="78">
        <v>-2</v>
      </c>
      <c r="D41" s="78">
        <v>0</v>
      </c>
      <c r="E41" s="87">
        <v>0</v>
      </c>
      <c r="F41" s="58">
        <f t="shared" si="2"/>
        <v>0</v>
      </c>
      <c r="G41" s="78">
        <v>0</v>
      </c>
      <c r="H41" s="78">
        <v>0</v>
      </c>
    </row>
    <row r="42" spans="1:8">
      <c r="A42" s="88" t="s">
        <v>48</v>
      </c>
      <c r="B42" s="78">
        <f t="shared" si="1"/>
        <v>0</v>
      </c>
      <c r="C42" s="78">
        <v>0</v>
      </c>
      <c r="D42" s="78">
        <v>0</v>
      </c>
      <c r="E42" s="87">
        <v>0</v>
      </c>
      <c r="F42" s="58">
        <f t="shared" si="2"/>
        <v>0</v>
      </c>
      <c r="G42" s="78">
        <v>0</v>
      </c>
      <c r="H42" s="78">
        <v>0</v>
      </c>
    </row>
    <row r="43" spans="1:8">
      <c r="A43" s="88" t="s">
        <v>49</v>
      </c>
      <c r="B43" s="78">
        <f t="shared" si="1"/>
        <v>0</v>
      </c>
      <c r="C43" s="78">
        <v>0</v>
      </c>
      <c r="D43" s="78">
        <v>0</v>
      </c>
      <c r="E43" s="87">
        <v>0</v>
      </c>
      <c r="F43" s="58">
        <f t="shared" si="2"/>
        <v>0</v>
      </c>
      <c r="G43" s="78">
        <v>0</v>
      </c>
      <c r="H43" s="78">
        <v>0</v>
      </c>
    </row>
    <row r="44" spans="1:8">
      <c r="A44" s="88" t="s">
        <v>50</v>
      </c>
      <c r="B44" s="78">
        <f t="shared" si="1"/>
        <v>528318</v>
      </c>
      <c r="C44" s="78">
        <v>0</v>
      </c>
      <c r="D44" s="78">
        <v>0</v>
      </c>
      <c r="E44" s="87">
        <v>528318</v>
      </c>
      <c r="F44" s="58">
        <f t="shared" si="2"/>
        <v>0</v>
      </c>
      <c r="G44" s="78">
        <v>0</v>
      </c>
      <c r="H44" s="78">
        <v>0</v>
      </c>
    </row>
    <row r="45" spans="1:8">
      <c r="A45" s="88" t="s">
        <v>51</v>
      </c>
      <c r="B45" s="78">
        <f t="shared" si="1"/>
        <v>0</v>
      </c>
      <c r="C45" s="78">
        <v>0</v>
      </c>
      <c r="D45" s="78">
        <v>0</v>
      </c>
      <c r="E45" s="87">
        <v>0</v>
      </c>
      <c r="F45" s="58">
        <f t="shared" si="2"/>
        <v>0</v>
      </c>
      <c r="G45" s="78">
        <v>0</v>
      </c>
      <c r="H45" s="78">
        <v>0</v>
      </c>
    </row>
    <row r="46" spans="1:8">
      <c r="A46" s="88" t="s">
        <v>52</v>
      </c>
      <c r="B46" s="78">
        <f t="shared" si="1"/>
        <v>0</v>
      </c>
      <c r="C46" s="78">
        <v>0</v>
      </c>
      <c r="D46" s="78">
        <v>0</v>
      </c>
      <c r="E46" s="87">
        <v>0</v>
      </c>
      <c r="F46" s="58">
        <f t="shared" si="2"/>
        <v>0</v>
      </c>
      <c r="G46" s="78">
        <v>0</v>
      </c>
      <c r="H46" s="78">
        <v>0</v>
      </c>
    </row>
    <row r="47" spans="1:8">
      <c r="A47" s="88" t="s">
        <v>53</v>
      </c>
      <c r="B47" s="78">
        <f t="shared" si="1"/>
        <v>0</v>
      </c>
      <c r="C47" s="78">
        <v>0</v>
      </c>
      <c r="D47" s="78">
        <v>0</v>
      </c>
      <c r="E47" s="87">
        <v>0</v>
      </c>
      <c r="F47" s="58">
        <f t="shared" si="2"/>
        <v>0</v>
      </c>
      <c r="G47" s="78">
        <v>0</v>
      </c>
      <c r="H47" s="78">
        <v>0</v>
      </c>
    </row>
    <row r="48" spans="1:8">
      <c r="A48" s="88" t="s">
        <v>54</v>
      </c>
      <c r="B48" s="78">
        <f t="shared" si="1"/>
        <v>0</v>
      </c>
      <c r="C48" s="78">
        <v>0</v>
      </c>
      <c r="D48" s="78">
        <v>0</v>
      </c>
      <c r="E48" s="87">
        <v>0</v>
      </c>
      <c r="F48" s="58">
        <f t="shared" si="2"/>
        <v>0</v>
      </c>
      <c r="G48" s="78">
        <v>0</v>
      </c>
      <c r="H48" s="78">
        <v>0</v>
      </c>
    </row>
    <row r="49" spans="1:8">
      <c r="A49" s="88" t="s">
        <v>55</v>
      </c>
      <c r="B49" s="78">
        <f t="shared" si="1"/>
        <v>0</v>
      </c>
      <c r="C49" s="78">
        <v>0</v>
      </c>
      <c r="D49" s="78">
        <v>0</v>
      </c>
      <c r="E49" s="87">
        <v>0</v>
      </c>
      <c r="F49" s="58">
        <f t="shared" si="2"/>
        <v>0</v>
      </c>
      <c r="G49" s="78">
        <v>0</v>
      </c>
      <c r="H49" s="78">
        <v>0</v>
      </c>
    </row>
    <row r="50" spans="1:8">
      <c r="A50" s="88" t="s">
        <v>56</v>
      </c>
      <c r="B50" s="78">
        <f t="shared" si="1"/>
        <v>0</v>
      </c>
      <c r="C50" s="78">
        <v>0</v>
      </c>
      <c r="D50" s="78">
        <v>0</v>
      </c>
      <c r="E50" s="87">
        <v>0</v>
      </c>
      <c r="F50" s="58">
        <f t="shared" si="2"/>
        <v>0</v>
      </c>
      <c r="G50" s="78">
        <v>0</v>
      </c>
      <c r="H50" s="78">
        <v>0</v>
      </c>
    </row>
    <row r="51" spans="1:8">
      <c r="A51" s="88" t="s">
        <v>57</v>
      </c>
      <c r="B51" s="78">
        <f t="shared" si="1"/>
        <v>0</v>
      </c>
      <c r="C51" s="78">
        <v>0</v>
      </c>
      <c r="D51" s="78">
        <v>0</v>
      </c>
      <c r="E51" s="87">
        <v>0</v>
      </c>
      <c r="F51" s="58">
        <f t="shared" si="2"/>
        <v>0</v>
      </c>
      <c r="G51" s="78">
        <v>0</v>
      </c>
      <c r="H51" s="78">
        <v>0</v>
      </c>
    </row>
    <row r="52" spans="1:8">
      <c r="A52" s="88" t="s">
        <v>58</v>
      </c>
      <c r="B52" s="78">
        <f t="shared" si="1"/>
        <v>0</v>
      </c>
      <c r="C52" s="78">
        <v>0</v>
      </c>
      <c r="D52" s="78">
        <v>0</v>
      </c>
      <c r="E52" s="87">
        <v>0</v>
      </c>
      <c r="F52" s="58">
        <f t="shared" si="2"/>
        <v>0</v>
      </c>
      <c r="G52" s="78">
        <v>0</v>
      </c>
      <c r="H52" s="78">
        <v>0</v>
      </c>
    </row>
    <row r="53" spans="1:8">
      <c r="A53" s="88" t="s">
        <v>59</v>
      </c>
      <c r="B53" s="78">
        <f t="shared" si="1"/>
        <v>0</v>
      </c>
      <c r="C53" s="78">
        <v>0</v>
      </c>
      <c r="D53" s="78">
        <v>0</v>
      </c>
      <c r="E53" s="87">
        <v>0</v>
      </c>
      <c r="F53" s="58">
        <f t="shared" si="2"/>
        <v>0</v>
      </c>
      <c r="G53" s="78">
        <v>0</v>
      </c>
      <c r="H53" s="78">
        <v>0</v>
      </c>
    </row>
    <row r="54" spans="1:8">
      <c r="A54" s="88" t="s">
        <v>60</v>
      </c>
      <c r="B54" s="78">
        <f t="shared" si="1"/>
        <v>0</v>
      </c>
      <c r="C54" s="78">
        <v>0</v>
      </c>
      <c r="D54" s="78">
        <v>0</v>
      </c>
      <c r="E54" s="87">
        <v>0</v>
      </c>
      <c r="F54" s="58">
        <f t="shared" si="2"/>
        <v>0</v>
      </c>
      <c r="G54" s="78">
        <v>0</v>
      </c>
      <c r="H54" s="78">
        <v>0</v>
      </c>
    </row>
    <row r="55" spans="1:8">
      <c r="A55" s="88" t="s">
        <v>61</v>
      </c>
      <c r="B55" s="78">
        <f t="shared" si="1"/>
        <v>0</v>
      </c>
      <c r="C55" s="78">
        <v>0</v>
      </c>
      <c r="D55" s="78">
        <v>0</v>
      </c>
      <c r="E55" s="87">
        <v>0</v>
      </c>
      <c r="F55" s="58">
        <f t="shared" si="2"/>
        <v>0</v>
      </c>
      <c r="G55" s="78">
        <v>0</v>
      </c>
      <c r="H55" s="78">
        <v>0</v>
      </c>
    </row>
  </sheetData>
  <mergeCells count="4">
    <mergeCell ref="A1:H1"/>
    <mergeCell ref="A2:A3"/>
    <mergeCell ref="B2:E2"/>
    <mergeCell ref="F2:H2"/>
  </mergeCells>
  <pageMargins left="0.7" right="0.7" top="0.75" bottom="0.75" header="0.3" footer="0.3"/>
  <pageSetup scale="81"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F56"/>
  <sheetViews>
    <sheetView workbookViewId="0">
      <selection activeCell="C8" sqref="C8"/>
    </sheetView>
  </sheetViews>
  <sheetFormatPr defaultRowHeight="14.4"/>
  <cols>
    <col min="1" max="1" width="20.6640625" bestFit="1" customWidth="1"/>
    <col min="2" max="3" width="16.88671875" bestFit="1" customWidth="1"/>
    <col min="4" max="4" width="14" bestFit="1" customWidth="1"/>
    <col min="5" max="5" width="16" customWidth="1"/>
    <col min="6" max="6" width="14" bestFit="1" customWidth="1"/>
  </cols>
  <sheetData>
    <row r="1" spans="1:6">
      <c r="A1" s="550" t="s">
        <v>229</v>
      </c>
      <c r="B1" s="551"/>
      <c r="C1" s="551"/>
      <c r="D1" s="551"/>
      <c r="E1" s="551"/>
      <c r="F1" s="552"/>
    </row>
    <row r="2" spans="1:6">
      <c r="A2" s="553" t="s">
        <v>10</v>
      </c>
      <c r="B2" s="244"/>
      <c r="C2" s="244"/>
      <c r="D2" s="244"/>
      <c r="E2" s="244"/>
      <c r="F2" s="244"/>
    </row>
    <row r="3" spans="1:6" ht="25.2">
      <c r="A3" s="553"/>
      <c r="B3" s="244" t="s">
        <v>74</v>
      </c>
      <c r="C3" s="244" t="s">
        <v>62</v>
      </c>
      <c r="D3" s="244" t="s">
        <v>63</v>
      </c>
      <c r="E3" s="244" t="s">
        <v>75</v>
      </c>
      <c r="F3" s="244" t="s">
        <v>76</v>
      </c>
    </row>
    <row r="4" spans="1:6">
      <c r="A4" s="553"/>
      <c r="B4" s="244"/>
      <c r="C4" s="244"/>
      <c r="D4" s="244"/>
      <c r="E4" s="244"/>
      <c r="F4" s="244"/>
    </row>
    <row r="5" spans="1:6">
      <c r="A5" s="360" t="s">
        <v>77</v>
      </c>
      <c r="B5" s="78">
        <f>IF('Federal Assistance'!B5+'State Assistance'!B5=SUM(B6:B56),SUM(B6:B56),"ERROR")</f>
        <v>9879588415</v>
      </c>
      <c r="C5" s="78">
        <f>IF('Federal Assistance'!C5+'State Assistance'!C5=SUM(C6:C56),SUM(C6:C56),"ERROR")</f>
        <v>8737929722</v>
      </c>
      <c r="D5" s="78">
        <f>IF('Federal Assistance'!D5+'State Assistance'!D5=SUM(D6:D56),SUM(D6:D56),"ERROR")</f>
        <v>327325606</v>
      </c>
      <c r="E5" s="78">
        <f>IF('Federal Assistance'!E5+'State Assistance'!E5=SUM(E6:E56),SUM(E6:E56),"ERROR")</f>
        <v>276452351</v>
      </c>
      <c r="F5" s="78">
        <f>IF('Federal Assistance'!F5+'State Assistance'!F5=SUM(F6:F56),SUM(F6:F56),"ERROR")</f>
        <v>537880736</v>
      </c>
    </row>
    <row r="6" spans="1:6">
      <c r="A6" s="361" t="s">
        <v>11</v>
      </c>
      <c r="B6" s="78">
        <f>SUM(C6:F6)</f>
        <v>49373007</v>
      </c>
      <c r="C6" s="78">
        <f>'Federal Assistance'!C6+'State Assistance'!C6</f>
        <v>45889869</v>
      </c>
      <c r="D6" s="78">
        <f>'Federal Assistance'!D6+'State Assistance'!D6</f>
        <v>62672</v>
      </c>
      <c r="E6" s="78">
        <f>'Federal Assistance'!E6+'State Assistance'!E6</f>
        <v>3420466</v>
      </c>
      <c r="F6" s="78">
        <f>'Federal Assistance'!F6+'State Assistance'!F6</f>
        <v>0</v>
      </c>
    </row>
    <row r="7" spans="1:6">
      <c r="A7" s="361" t="s">
        <v>12</v>
      </c>
      <c r="B7" s="78">
        <f t="shared" ref="B7:B56" si="0">SUM(C7:F7)</f>
        <v>48320497</v>
      </c>
      <c r="C7" s="78">
        <f>'Federal Assistance'!C7+'State Assistance'!C7</f>
        <v>38661269</v>
      </c>
      <c r="D7" s="78">
        <f>'Federal Assistance'!D7+'State Assistance'!D7</f>
        <v>9210494</v>
      </c>
      <c r="E7" s="78">
        <f>'Federal Assistance'!E7+'State Assistance'!E7</f>
        <v>448734</v>
      </c>
      <c r="F7" s="78">
        <f>'Federal Assistance'!F7+'State Assistance'!F7</f>
        <v>0</v>
      </c>
    </row>
    <row r="8" spans="1:6">
      <c r="A8" s="361" t="s">
        <v>13</v>
      </c>
      <c r="B8" s="78">
        <f t="shared" si="0"/>
        <v>-21764989</v>
      </c>
      <c r="C8" s="78">
        <f>'Federal Assistance'!C8+'State Assistance'!C8</f>
        <v>-21820495</v>
      </c>
      <c r="D8" s="78">
        <f>'Federal Assistance'!D8+'State Assistance'!D8</f>
        <v>0</v>
      </c>
      <c r="E8" s="78">
        <f>'Federal Assistance'!E8+'State Assistance'!E8</f>
        <v>55506</v>
      </c>
      <c r="F8" s="78">
        <f>'Federal Assistance'!F8+'State Assistance'!F8</f>
        <v>0</v>
      </c>
    </row>
    <row r="9" spans="1:6">
      <c r="A9" s="361" t="s">
        <v>14</v>
      </c>
      <c r="B9" s="78">
        <f t="shared" si="0"/>
        <v>13186751</v>
      </c>
      <c r="C9" s="78">
        <f>'Federal Assistance'!C9+'State Assistance'!C9</f>
        <v>13186751</v>
      </c>
      <c r="D9" s="78">
        <f>'Federal Assistance'!D9+'State Assistance'!D9</f>
        <v>0</v>
      </c>
      <c r="E9" s="78">
        <f>'Federal Assistance'!E9+'State Assistance'!E9</f>
        <v>0</v>
      </c>
      <c r="F9" s="78">
        <f>'Federal Assistance'!F9+'State Assistance'!F9</f>
        <v>0</v>
      </c>
    </row>
    <row r="10" spans="1:6">
      <c r="A10" s="361" t="s">
        <v>15</v>
      </c>
      <c r="B10" s="78">
        <f t="shared" si="0"/>
        <v>3644367765</v>
      </c>
      <c r="C10" s="78">
        <f>'Federal Assistance'!C10+'State Assistance'!C10</f>
        <v>3225250917</v>
      </c>
      <c r="D10" s="78">
        <f>'Federal Assistance'!D10+'State Assistance'!D10</f>
        <v>53434745</v>
      </c>
      <c r="E10" s="78">
        <f>'Federal Assistance'!E10+'State Assistance'!E10</f>
        <v>128988969</v>
      </c>
      <c r="F10" s="78">
        <f>'Federal Assistance'!F10+'State Assistance'!F10</f>
        <v>236693134</v>
      </c>
    </row>
    <row r="11" spans="1:6">
      <c r="A11" s="361" t="s">
        <v>16</v>
      </c>
      <c r="B11" s="78">
        <f t="shared" si="0"/>
        <v>74236662</v>
      </c>
      <c r="C11" s="78">
        <f>'Federal Assistance'!C11+'State Assistance'!C11</f>
        <v>70665383</v>
      </c>
      <c r="D11" s="78">
        <f>'Federal Assistance'!D11+'State Assistance'!D11</f>
        <v>0</v>
      </c>
      <c r="E11" s="78">
        <f>'Federal Assistance'!E11+'State Assistance'!E11</f>
        <v>3571279</v>
      </c>
      <c r="F11" s="78">
        <f>'Federal Assistance'!F11+'State Assistance'!F11</f>
        <v>0</v>
      </c>
    </row>
    <row r="12" spans="1:6">
      <c r="A12" s="361" t="s">
        <v>17</v>
      </c>
      <c r="B12" s="78">
        <f t="shared" si="0"/>
        <v>84307994</v>
      </c>
      <c r="C12" s="78">
        <f>'Federal Assistance'!C12+'State Assistance'!C12</f>
        <v>81318858</v>
      </c>
      <c r="D12" s="78">
        <f>'Federal Assistance'!D12+'State Assistance'!D12</f>
        <v>1614006</v>
      </c>
      <c r="E12" s="78">
        <f>'Federal Assistance'!E12+'State Assistance'!E12</f>
        <v>0</v>
      </c>
      <c r="F12" s="78">
        <f>'Federal Assistance'!F12+'State Assistance'!F12</f>
        <v>1375130</v>
      </c>
    </row>
    <row r="13" spans="1:6">
      <c r="A13" s="361" t="s">
        <v>18</v>
      </c>
      <c r="B13" s="78">
        <f t="shared" si="0"/>
        <v>18287640</v>
      </c>
      <c r="C13" s="78">
        <f>'Federal Assistance'!C13+'State Assistance'!C13</f>
        <v>12916840</v>
      </c>
      <c r="D13" s="78">
        <f>'Federal Assistance'!D13+'State Assistance'!D13</f>
        <v>5370800</v>
      </c>
      <c r="E13" s="78">
        <f>'Federal Assistance'!E13+'State Assistance'!E13</f>
        <v>0</v>
      </c>
      <c r="F13" s="78">
        <f>'Federal Assistance'!F13+'State Assistance'!F13</f>
        <v>0</v>
      </c>
    </row>
    <row r="14" spans="1:6">
      <c r="A14" s="361" t="s">
        <v>19</v>
      </c>
      <c r="B14" s="78">
        <f t="shared" si="0"/>
        <v>74329617</v>
      </c>
      <c r="C14" s="78">
        <f>'Federal Assistance'!C14+'State Assistance'!C14</f>
        <v>59029639</v>
      </c>
      <c r="D14" s="78">
        <f>'Federal Assistance'!D14+'State Assistance'!D14</f>
        <v>14250000</v>
      </c>
      <c r="E14" s="78">
        <f>'Federal Assistance'!E14+'State Assistance'!E14</f>
        <v>1049978</v>
      </c>
      <c r="F14" s="78">
        <f>'Federal Assistance'!F14+'State Assistance'!F14</f>
        <v>0</v>
      </c>
    </row>
    <row r="15" spans="1:6">
      <c r="A15" s="361" t="s">
        <v>20</v>
      </c>
      <c r="B15" s="78">
        <f t="shared" si="0"/>
        <v>189838752</v>
      </c>
      <c r="C15" s="78">
        <f>'Federal Assistance'!C15+'State Assistance'!C15</f>
        <v>173246361</v>
      </c>
      <c r="D15" s="78">
        <f>'Federal Assistance'!D15+'State Assistance'!D15</f>
        <v>16185384</v>
      </c>
      <c r="E15" s="78">
        <f>'Federal Assistance'!E15+'State Assistance'!E15</f>
        <v>407007</v>
      </c>
      <c r="F15" s="78">
        <f>'Federal Assistance'!F15+'State Assistance'!F15</f>
        <v>0</v>
      </c>
    </row>
    <row r="16" spans="1:6">
      <c r="A16" s="361" t="s">
        <v>21</v>
      </c>
      <c r="B16" s="78">
        <f t="shared" si="0"/>
        <v>56062013</v>
      </c>
      <c r="C16" s="78">
        <f>'Federal Assistance'!C16+'State Assistance'!C16</f>
        <v>47521753</v>
      </c>
      <c r="D16" s="78">
        <f>'Federal Assistance'!D16+'State Assistance'!D16</f>
        <v>676113</v>
      </c>
      <c r="E16" s="78">
        <f>'Federal Assistance'!E16+'State Assistance'!E16</f>
        <v>7864147</v>
      </c>
      <c r="F16" s="78">
        <f>'Federal Assistance'!F16+'State Assistance'!F16</f>
        <v>0</v>
      </c>
    </row>
    <row r="17" spans="1:6">
      <c r="A17" s="361" t="s">
        <v>22</v>
      </c>
      <c r="B17" s="78">
        <f t="shared" si="0"/>
        <v>65565017</v>
      </c>
      <c r="C17" s="78">
        <f>'Federal Assistance'!C17+'State Assistance'!C17</f>
        <v>64060110</v>
      </c>
      <c r="D17" s="78">
        <f>'Federal Assistance'!D17+'State Assistance'!D17</f>
        <v>0</v>
      </c>
      <c r="E17" s="78">
        <f>'Federal Assistance'!E17+'State Assistance'!E17</f>
        <v>1504907</v>
      </c>
      <c r="F17" s="78">
        <f>'Federal Assistance'!F17+'State Assistance'!F17</f>
        <v>0</v>
      </c>
    </row>
    <row r="18" spans="1:6">
      <c r="A18" s="361" t="s">
        <v>23</v>
      </c>
      <c r="B18" s="78">
        <f t="shared" si="0"/>
        <v>6722914</v>
      </c>
      <c r="C18" s="78">
        <f>'Federal Assistance'!C18+'State Assistance'!C18</f>
        <v>6548938</v>
      </c>
      <c r="D18" s="78">
        <f>'Federal Assistance'!D18+'State Assistance'!D18</f>
        <v>41663</v>
      </c>
      <c r="E18" s="78">
        <f>'Federal Assistance'!E18+'State Assistance'!E18</f>
        <v>132313</v>
      </c>
      <c r="F18" s="78">
        <f>'Federal Assistance'!F18+'State Assistance'!F18</f>
        <v>0</v>
      </c>
    </row>
    <row r="19" spans="1:6">
      <c r="A19" s="361" t="s">
        <v>24</v>
      </c>
      <c r="B19" s="78">
        <f t="shared" si="0"/>
        <v>86145422</v>
      </c>
      <c r="C19" s="78">
        <f>'Federal Assistance'!C19+'State Assistance'!C19</f>
        <v>81008007</v>
      </c>
      <c r="D19" s="78">
        <f>'Federal Assistance'!D19+'State Assistance'!D19</f>
        <v>0</v>
      </c>
      <c r="E19" s="78">
        <f>'Federal Assistance'!E19+'State Assistance'!E19</f>
        <v>5137415</v>
      </c>
      <c r="F19" s="78">
        <f>'Federal Assistance'!F19+'State Assistance'!F19</f>
        <v>0</v>
      </c>
    </row>
    <row r="20" spans="1:6">
      <c r="A20" s="361" t="s">
        <v>25</v>
      </c>
      <c r="B20" s="78">
        <f t="shared" si="0"/>
        <v>28917287</v>
      </c>
      <c r="C20" s="78">
        <f>'Federal Assistance'!C20+'State Assistance'!C20</f>
        <v>28917287</v>
      </c>
      <c r="D20" s="78">
        <f>'Federal Assistance'!D20+'State Assistance'!D20</f>
        <v>0</v>
      </c>
      <c r="E20" s="78">
        <f>'Federal Assistance'!E20+'State Assistance'!E20</f>
        <v>0</v>
      </c>
      <c r="F20" s="78">
        <f>'Federal Assistance'!F20+'State Assistance'!F20</f>
        <v>0</v>
      </c>
    </row>
    <row r="21" spans="1:6">
      <c r="A21" s="361" t="s">
        <v>26</v>
      </c>
      <c r="B21" s="78">
        <f t="shared" si="0"/>
        <v>67258003</v>
      </c>
      <c r="C21" s="78">
        <f>'Federal Assistance'!C21+'State Assistance'!C21</f>
        <v>54111291</v>
      </c>
      <c r="D21" s="78">
        <f>'Federal Assistance'!D21+'State Assistance'!D21</f>
        <v>10207533</v>
      </c>
      <c r="E21" s="78">
        <f>'Federal Assistance'!E21+'State Assistance'!E21</f>
        <v>2939179</v>
      </c>
      <c r="F21" s="78">
        <f>'Federal Assistance'!F21+'State Assistance'!F21</f>
        <v>0</v>
      </c>
    </row>
    <row r="22" spans="1:6">
      <c r="A22" s="361" t="s">
        <v>27</v>
      </c>
      <c r="B22" s="78">
        <f t="shared" si="0"/>
        <v>55284656</v>
      </c>
      <c r="C22" s="78">
        <f>'Federal Assistance'!C22+'State Assistance'!C22</f>
        <v>27456136</v>
      </c>
      <c r="D22" s="78">
        <f>'Federal Assistance'!D22+'State Assistance'!D22</f>
        <v>5844890</v>
      </c>
      <c r="E22" s="78">
        <f>'Federal Assistance'!E22+'State Assistance'!E22</f>
        <v>3913267</v>
      </c>
      <c r="F22" s="78">
        <f>'Federal Assistance'!F22+'State Assistance'!F22</f>
        <v>18070363</v>
      </c>
    </row>
    <row r="23" spans="1:6">
      <c r="A23" s="361" t="s">
        <v>28</v>
      </c>
      <c r="B23" s="78">
        <f t="shared" si="0"/>
        <v>150796339</v>
      </c>
      <c r="C23" s="78">
        <f>'Federal Assistance'!C23+'State Assistance'!C23</f>
        <v>102073147</v>
      </c>
      <c r="D23" s="78">
        <f>'Federal Assistance'!D23+'State Assistance'!D23</f>
        <v>44150883</v>
      </c>
      <c r="E23" s="78">
        <f>'Federal Assistance'!E23+'State Assistance'!E23</f>
        <v>4572309</v>
      </c>
      <c r="F23" s="78">
        <f>'Federal Assistance'!F23+'State Assistance'!F23</f>
        <v>0</v>
      </c>
    </row>
    <row r="24" spans="1:6">
      <c r="A24" s="361" t="s">
        <v>29</v>
      </c>
      <c r="B24" s="78">
        <f t="shared" si="0"/>
        <v>26272078</v>
      </c>
      <c r="C24" s="78">
        <f>'Federal Assistance'!C24+'State Assistance'!C24</f>
        <v>25701676</v>
      </c>
      <c r="D24" s="78">
        <f>'Federal Assistance'!D24+'State Assistance'!D24</f>
        <v>0</v>
      </c>
      <c r="E24" s="78">
        <f>'Federal Assistance'!E24+'State Assistance'!E24</f>
        <v>570402</v>
      </c>
      <c r="F24" s="78">
        <f>'Federal Assistance'!F24+'State Assistance'!F24</f>
        <v>0</v>
      </c>
    </row>
    <row r="25" spans="1:6">
      <c r="A25" s="361" t="s">
        <v>30</v>
      </c>
      <c r="B25" s="78">
        <f t="shared" si="0"/>
        <v>63343244</v>
      </c>
      <c r="C25" s="78">
        <f>'Federal Assistance'!C25+'State Assistance'!C25</f>
        <v>49822769</v>
      </c>
      <c r="D25" s="78">
        <f>'Federal Assistance'!D25+'State Assistance'!D25</f>
        <v>4332305</v>
      </c>
      <c r="E25" s="78">
        <f>'Federal Assistance'!E25+'State Assistance'!E25</f>
        <v>9188170</v>
      </c>
      <c r="F25" s="78">
        <f>'Federal Assistance'!F25+'State Assistance'!F25</f>
        <v>0</v>
      </c>
    </row>
    <row r="26" spans="1:6">
      <c r="A26" s="361" t="s">
        <v>31</v>
      </c>
      <c r="B26" s="78">
        <f t="shared" si="0"/>
        <v>139192074</v>
      </c>
      <c r="C26" s="78">
        <f>'Federal Assistance'!C26+'State Assistance'!C26</f>
        <v>139192074</v>
      </c>
      <c r="D26" s="78">
        <f>'Federal Assistance'!D26+'State Assistance'!D26</f>
        <v>0</v>
      </c>
      <c r="E26" s="78">
        <f>'Federal Assistance'!E26+'State Assistance'!E26</f>
        <v>0</v>
      </c>
      <c r="F26" s="78">
        <f>'Federal Assistance'!F26+'State Assistance'!F26</f>
        <v>0</v>
      </c>
    </row>
    <row r="27" spans="1:6">
      <c r="A27" s="361" t="s">
        <v>32</v>
      </c>
      <c r="B27" s="78">
        <f t="shared" si="0"/>
        <v>338713000</v>
      </c>
      <c r="C27" s="78">
        <f>'Federal Assistance'!C27+'State Assistance'!C27</f>
        <v>338713000</v>
      </c>
      <c r="D27" s="78">
        <f>'Federal Assistance'!D27+'State Assistance'!D27</f>
        <v>0</v>
      </c>
      <c r="E27" s="78">
        <f>'Federal Assistance'!E27+'State Assistance'!E27</f>
        <v>0</v>
      </c>
      <c r="F27" s="78">
        <f>'Federal Assistance'!F27+'State Assistance'!F27</f>
        <v>0</v>
      </c>
    </row>
    <row r="28" spans="1:6">
      <c r="A28" s="361" t="s">
        <v>33</v>
      </c>
      <c r="B28" s="78">
        <f t="shared" si="0"/>
        <v>206580424</v>
      </c>
      <c r="C28" s="78">
        <f>'Federal Assistance'!C28+'State Assistance'!C28</f>
        <v>206580424</v>
      </c>
      <c r="D28" s="78">
        <f>'Federal Assistance'!D28+'State Assistance'!D28</f>
        <v>0</v>
      </c>
      <c r="E28" s="78">
        <f>'Federal Assistance'!E28+'State Assistance'!E28</f>
        <v>0</v>
      </c>
      <c r="F28" s="78">
        <f>'Federal Assistance'!F28+'State Assistance'!F28</f>
        <v>0</v>
      </c>
    </row>
    <row r="29" spans="1:6">
      <c r="A29" s="361" t="s">
        <v>34</v>
      </c>
      <c r="B29" s="78">
        <f t="shared" si="0"/>
        <v>94097884</v>
      </c>
      <c r="C29" s="78">
        <f>'Federal Assistance'!C29+'State Assistance'!C29</f>
        <v>94097884</v>
      </c>
      <c r="D29" s="78">
        <f>'Federal Assistance'!D29+'State Assistance'!D29</f>
        <v>0</v>
      </c>
      <c r="E29" s="78">
        <f>'Federal Assistance'!E29+'State Assistance'!E29</f>
        <v>0</v>
      </c>
      <c r="F29" s="78">
        <f>'Federal Assistance'!F29+'State Assistance'!F29</f>
        <v>0</v>
      </c>
    </row>
    <row r="30" spans="1:6">
      <c r="A30" s="361" t="s">
        <v>35</v>
      </c>
      <c r="B30" s="78">
        <f t="shared" si="0"/>
        <v>23676046</v>
      </c>
      <c r="C30" s="78">
        <f>'Federal Assistance'!C30+'State Assistance'!C30</f>
        <v>16727155</v>
      </c>
      <c r="D30" s="78">
        <f>'Federal Assistance'!D30+'State Assistance'!D30</f>
        <v>0</v>
      </c>
      <c r="E30" s="78">
        <f>'Federal Assistance'!E30+'State Assistance'!E30</f>
        <v>6948891</v>
      </c>
      <c r="F30" s="78">
        <f>'Federal Assistance'!F30+'State Assistance'!F30</f>
        <v>0</v>
      </c>
    </row>
    <row r="31" spans="1:6">
      <c r="A31" s="361" t="s">
        <v>36</v>
      </c>
      <c r="B31" s="78">
        <f t="shared" si="0"/>
        <v>101324094</v>
      </c>
      <c r="C31" s="78">
        <f>'Federal Assistance'!C31+'State Assistance'!C31</f>
        <v>101324094</v>
      </c>
      <c r="D31" s="78">
        <f>'Federal Assistance'!D31+'State Assistance'!D31</f>
        <v>0</v>
      </c>
      <c r="E31" s="78">
        <f>'Federal Assistance'!E31+'State Assistance'!E31</f>
        <v>0</v>
      </c>
      <c r="F31" s="78">
        <f>'Federal Assistance'!F31+'State Assistance'!F31</f>
        <v>0</v>
      </c>
    </row>
    <row r="32" spans="1:6">
      <c r="A32" s="361" t="s">
        <v>37</v>
      </c>
      <c r="B32" s="78">
        <f t="shared" si="0"/>
        <v>18364534</v>
      </c>
      <c r="C32" s="78">
        <f>'Federal Assistance'!C32+'State Assistance'!C32</f>
        <v>15341135</v>
      </c>
      <c r="D32" s="78">
        <f>'Federal Assistance'!D32+'State Assistance'!D32</f>
        <v>1313990</v>
      </c>
      <c r="E32" s="78">
        <f>'Federal Assistance'!E32+'State Assistance'!E32</f>
        <v>0</v>
      </c>
      <c r="F32" s="78">
        <f>'Federal Assistance'!F32+'State Assistance'!F32</f>
        <v>1709409</v>
      </c>
    </row>
    <row r="33" spans="1:6">
      <c r="A33" s="361" t="s">
        <v>38</v>
      </c>
      <c r="B33" s="78">
        <f t="shared" si="0"/>
        <v>24242137</v>
      </c>
      <c r="C33" s="78">
        <f>'Federal Assistance'!C33+'State Assistance'!C33</f>
        <v>24242137</v>
      </c>
      <c r="D33" s="78">
        <f>'Federal Assistance'!D33+'State Assistance'!D33</f>
        <v>0</v>
      </c>
      <c r="E33" s="78">
        <f>'Federal Assistance'!E33+'State Assistance'!E33</f>
        <v>0</v>
      </c>
      <c r="F33" s="78">
        <f>'Federal Assistance'!F33+'State Assistance'!F33</f>
        <v>0</v>
      </c>
    </row>
    <row r="34" spans="1:6">
      <c r="A34" s="361" t="s">
        <v>39</v>
      </c>
      <c r="B34" s="78">
        <f t="shared" si="0"/>
        <v>44067031</v>
      </c>
      <c r="C34" s="78">
        <f>'Federal Assistance'!C34+'State Assistance'!C34</f>
        <v>43488242</v>
      </c>
      <c r="D34" s="78">
        <f>'Federal Assistance'!D34+'State Assistance'!D34</f>
        <v>0</v>
      </c>
      <c r="E34" s="78">
        <f>'Federal Assistance'!E34+'State Assistance'!E34</f>
        <v>578789</v>
      </c>
      <c r="F34" s="78">
        <f>'Federal Assistance'!F34+'State Assistance'!F34</f>
        <v>0</v>
      </c>
    </row>
    <row r="35" spans="1:6">
      <c r="A35" s="361" t="s">
        <v>40</v>
      </c>
      <c r="B35" s="78">
        <f t="shared" si="0"/>
        <v>31209774</v>
      </c>
      <c r="C35" s="78">
        <f>'Federal Assistance'!C35+'State Assistance'!C35</f>
        <v>23875719</v>
      </c>
      <c r="D35" s="78">
        <f>'Federal Assistance'!D35+'State Assistance'!D35</f>
        <v>0</v>
      </c>
      <c r="E35" s="78">
        <f>'Federal Assistance'!E35+'State Assistance'!E35</f>
        <v>0</v>
      </c>
      <c r="F35" s="78">
        <f>'Federal Assistance'!F35+'State Assistance'!F35</f>
        <v>7334055</v>
      </c>
    </row>
    <row r="36" spans="1:6">
      <c r="A36" s="361" t="s">
        <v>41</v>
      </c>
      <c r="B36" s="78">
        <f t="shared" si="0"/>
        <v>332186815</v>
      </c>
      <c r="C36" s="78">
        <f>'Federal Assistance'!C36+'State Assistance'!C36</f>
        <v>304045430</v>
      </c>
      <c r="D36" s="78">
        <f>'Federal Assistance'!D36+'State Assistance'!D36</f>
        <v>10770381</v>
      </c>
      <c r="E36" s="78">
        <f>'Federal Assistance'!E36+'State Assistance'!E36</f>
        <v>17371004</v>
      </c>
      <c r="F36" s="78">
        <f>'Federal Assistance'!F36+'State Assistance'!F36</f>
        <v>0</v>
      </c>
    </row>
    <row r="37" spans="1:6">
      <c r="A37" s="361" t="s">
        <v>42</v>
      </c>
      <c r="B37" s="78">
        <f t="shared" si="0"/>
        <v>53263261</v>
      </c>
      <c r="C37" s="78">
        <f>'Federal Assistance'!C37+'State Assistance'!C37</f>
        <v>53060825</v>
      </c>
      <c r="D37" s="78">
        <f>'Federal Assistance'!D37+'State Assistance'!D37</f>
        <v>0</v>
      </c>
      <c r="E37" s="78">
        <f>'Federal Assistance'!E37+'State Assistance'!E37</f>
        <v>202436</v>
      </c>
      <c r="F37" s="78">
        <f>'Federal Assistance'!F37+'State Assistance'!F37</f>
        <v>0</v>
      </c>
    </row>
    <row r="38" spans="1:6">
      <c r="A38" s="361" t="s">
        <v>43</v>
      </c>
      <c r="B38" s="78">
        <f t="shared" si="0"/>
        <v>1869146207</v>
      </c>
      <c r="C38" s="78">
        <f>'Federal Assistance'!C38+'State Assistance'!C38</f>
        <v>1606028384</v>
      </c>
      <c r="D38" s="78">
        <f>'Federal Assistance'!D38+'State Assistance'!D38</f>
        <v>101983998</v>
      </c>
      <c r="E38" s="78">
        <f>'Federal Assistance'!E38+'State Assistance'!E38</f>
        <v>0</v>
      </c>
      <c r="F38" s="78">
        <f>'Federal Assistance'!F38+'State Assistance'!F38</f>
        <v>161133825</v>
      </c>
    </row>
    <row r="39" spans="1:6">
      <c r="A39" s="361" t="s">
        <v>44</v>
      </c>
      <c r="B39" s="78">
        <f t="shared" si="0"/>
        <v>59566438</v>
      </c>
      <c r="C39" s="78">
        <f>'Federal Assistance'!C39+'State Assistance'!C39</f>
        <v>59078538</v>
      </c>
      <c r="D39" s="78">
        <f>'Federal Assistance'!D39+'State Assistance'!D39</f>
        <v>0</v>
      </c>
      <c r="E39" s="78">
        <f>'Federal Assistance'!E39+'State Assistance'!E39</f>
        <v>0</v>
      </c>
      <c r="F39" s="78">
        <f>'Federal Assistance'!F39+'State Assistance'!F39</f>
        <v>487900</v>
      </c>
    </row>
    <row r="40" spans="1:6">
      <c r="A40" s="361" t="s">
        <v>45</v>
      </c>
      <c r="B40" s="78">
        <f t="shared" si="0"/>
        <v>19396462</v>
      </c>
      <c r="C40" s="78">
        <f>'Federal Assistance'!C40+'State Assistance'!C40</f>
        <v>5092080</v>
      </c>
      <c r="D40" s="78">
        <f>'Federal Assistance'!D40+'State Assistance'!D40</f>
        <v>1017036</v>
      </c>
      <c r="E40" s="78">
        <f>'Federal Assistance'!E40+'State Assistance'!E40</f>
        <v>-210752</v>
      </c>
      <c r="F40" s="78">
        <f>'Federal Assistance'!F40+'State Assistance'!F40</f>
        <v>13498098</v>
      </c>
    </row>
    <row r="41" spans="1:6">
      <c r="A41" s="361" t="s">
        <v>46</v>
      </c>
      <c r="B41" s="78">
        <f t="shared" si="0"/>
        <v>305738487</v>
      </c>
      <c r="C41" s="78">
        <f>'Federal Assistance'!C41+'State Assistance'!C41</f>
        <v>301877426</v>
      </c>
      <c r="D41" s="78">
        <f>'Federal Assistance'!D41+'State Assistance'!D41</f>
        <v>0</v>
      </c>
      <c r="E41" s="78">
        <f>'Federal Assistance'!E41+'State Assistance'!E41</f>
        <v>3861061</v>
      </c>
      <c r="F41" s="78">
        <f>'Federal Assistance'!F41+'State Assistance'!F41</f>
        <v>0</v>
      </c>
    </row>
    <row r="42" spans="1:6">
      <c r="A42" s="361" t="s">
        <v>47</v>
      </c>
      <c r="B42" s="78">
        <f t="shared" si="0"/>
        <v>61595982</v>
      </c>
      <c r="C42" s="78">
        <f>'Federal Assistance'!C42+'State Assistance'!C42</f>
        <v>19846311</v>
      </c>
      <c r="D42" s="78">
        <f>'Federal Assistance'!D42+'State Assistance'!D42</f>
        <v>6210262</v>
      </c>
      <c r="E42" s="78">
        <f>'Federal Assistance'!E42+'State Assistance'!E42</f>
        <v>25716131</v>
      </c>
      <c r="F42" s="78">
        <f>'Federal Assistance'!F42+'State Assistance'!F42</f>
        <v>9823278</v>
      </c>
    </row>
    <row r="43" spans="1:6">
      <c r="A43" s="361" t="s">
        <v>48</v>
      </c>
      <c r="B43" s="78">
        <f t="shared" si="0"/>
        <v>163441407</v>
      </c>
      <c r="C43" s="78">
        <f>'Federal Assistance'!C43+'State Assistance'!C43</f>
        <v>141759717</v>
      </c>
      <c r="D43" s="78">
        <f>'Federal Assistance'!D43+'State Assistance'!D43</f>
        <v>11048579</v>
      </c>
      <c r="E43" s="78">
        <f>'Federal Assistance'!E43+'State Assistance'!E43</f>
        <v>2677736</v>
      </c>
      <c r="F43" s="78">
        <f>'Federal Assistance'!F43+'State Assistance'!F43</f>
        <v>7955375</v>
      </c>
    </row>
    <row r="44" spans="1:6">
      <c r="A44" s="361" t="s">
        <v>49</v>
      </c>
      <c r="B44" s="78">
        <f t="shared" si="0"/>
        <v>278965301</v>
      </c>
      <c r="C44" s="78">
        <f>'Federal Assistance'!C44+'State Assistance'!C44</f>
        <v>271504540</v>
      </c>
      <c r="D44" s="78">
        <f>'Federal Assistance'!D44+'State Assistance'!D44</f>
        <v>0</v>
      </c>
      <c r="E44" s="78">
        <f>'Federal Assistance'!E44+'State Assistance'!E44</f>
        <v>7460761</v>
      </c>
      <c r="F44" s="78">
        <f>'Federal Assistance'!F44+'State Assistance'!F44</f>
        <v>0</v>
      </c>
    </row>
    <row r="45" spans="1:6">
      <c r="A45" s="361" t="s">
        <v>50</v>
      </c>
      <c r="B45" s="78">
        <f t="shared" si="0"/>
        <v>44566890</v>
      </c>
      <c r="C45" s="78">
        <f>'Federal Assistance'!C45+'State Assistance'!C45</f>
        <v>42359021</v>
      </c>
      <c r="D45" s="78">
        <f>'Federal Assistance'!D45+'State Assistance'!D45</f>
        <v>2011006</v>
      </c>
      <c r="E45" s="78">
        <f>'Federal Assistance'!E45+'State Assistance'!E45</f>
        <v>196863</v>
      </c>
      <c r="F45" s="78">
        <f>'Federal Assistance'!F45+'State Assistance'!F45</f>
        <v>0</v>
      </c>
    </row>
    <row r="46" spans="1:6">
      <c r="A46" s="361" t="s">
        <v>51</v>
      </c>
      <c r="B46" s="78">
        <f t="shared" si="0"/>
        <v>36681985</v>
      </c>
      <c r="C46" s="78">
        <f>'Federal Assistance'!C46+'State Assistance'!C46</f>
        <v>34806837</v>
      </c>
      <c r="D46" s="78">
        <f>'Federal Assistance'!D46+'State Assistance'!D46</f>
        <v>0</v>
      </c>
      <c r="E46" s="78">
        <f>'Federal Assistance'!E46+'State Assistance'!E46</f>
        <v>1875148</v>
      </c>
      <c r="F46" s="78">
        <f>'Federal Assistance'!F46+'State Assistance'!F46</f>
        <v>0</v>
      </c>
    </row>
    <row r="47" spans="1:6">
      <c r="A47" s="361" t="s">
        <v>52</v>
      </c>
      <c r="B47" s="78">
        <f t="shared" si="0"/>
        <v>17551004</v>
      </c>
      <c r="C47" s="78">
        <f>'Federal Assistance'!C47+'State Assistance'!C47</f>
        <v>12609711</v>
      </c>
      <c r="D47" s="78">
        <f>'Federal Assistance'!D47+'State Assistance'!D47</f>
        <v>802914</v>
      </c>
      <c r="E47" s="78">
        <f>'Federal Assistance'!E47+'State Assistance'!E47</f>
        <v>0</v>
      </c>
      <c r="F47" s="78">
        <f>'Federal Assistance'!F47+'State Assistance'!F47</f>
        <v>4138379</v>
      </c>
    </row>
    <row r="48" spans="1:6">
      <c r="A48" s="361" t="s">
        <v>53</v>
      </c>
      <c r="B48" s="78">
        <f t="shared" si="0"/>
        <v>123934948</v>
      </c>
      <c r="C48" s="78">
        <f>'Federal Assistance'!C48+'State Assistance'!C48</f>
        <v>108198368</v>
      </c>
      <c r="D48" s="78">
        <f>'Federal Assistance'!D48+'State Assistance'!D48</f>
        <v>15736580</v>
      </c>
      <c r="E48" s="78">
        <f>'Federal Assistance'!E48+'State Assistance'!E48</f>
        <v>0</v>
      </c>
      <c r="F48" s="78">
        <f>'Federal Assistance'!F48+'State Assistance'!F48</f>
        <v>0</v>
      </c>
    </row>
    <row r="49" spans="1:6">
      <c r="A49" s="361" t="s">
        <v>54</v>
      </c>
      <c r="B49" s="78">
        <f t="shared" si="0"/>
        <v>130883105</v>
      </c>
      <c r="C49" s="78">
        <f>'Federal Assistance'!C49+'State Assistance'!C49</f>
        <v>75417807</v>
      </c>
      <c r="D49" s="78">
        <f>'Federal Assistance'!D49+'State Assistance'!D49</f>
        <v>0</v>
      </c>
      <c r="E49" s="78">
        <f>'Federal Assistance'!E49+'State Assistance'!E49</f>
        <v>565483</v>
      </c>
      <c r="F49" s="78">
        <f>'Federal Assistance'!F49+'State Assistance'!F49</f>
        <v>54899815</v>
      </c>
    </row>
    <row r="50" spans="1:6">
      <c r="A50" s="361" t="s">
        <v>55</v>
      </c>
      <c r="B50" s="78">
        <f t="shared" si="0"/>
        <v>29447215</v>
      </c>
      <c r="C50" s="78">
        <f>'Federal Assistance'!C50+'State Assistance'!C50</f>
        <v>23194191</v>
      </c>
      <c r="D50" s="78">
        <f>'Federal Assistance'!D50+'State Assistance'!D50</f>
        <v>6000000</v>
      </c>
      <c r="E50" s="78">
        <f>'Federal Assistance'!E50+'State Assistance'!E50</f>
        <v>253024</v>
      </c>
      <c r="F50" s="78">
        <f>'Federal Assistance'!F50+'State Assistance'!F50</f>
        <v>0</v>
      </c>
    </row>
    <row r="51" spans="1:6">
      <c r="A51" s="361" t="s">
        <v>56</v>
      </c>
      <c r="B51" s="78">
        <f t="shared" si="0"/>
        <v>28061324</v>
      </c>
      <c r="C51" s="78">
        <f>'Federal Assistance'!C51+'State Assistance'!C51</f>
        <v>20038991</v>
      </c>
      <c r="D51" s="78">
        <f>'Federal Assistance'!D51+'State Assistance'!D51</f>
        <v>0</v>
      </c>
      <c r="E51" s="78">
        <f>'Federal Assistance'!E51+'State Assistance'!E51</f>
        <v>5403362</v>
      </c>
      <c r="F51" s="78">
        <f>'Federal Assistance'!F51+'State Assistance'!F51</f>
        <v>2618971</v>
      </c>
    </row>
    <row r="52" spans="1:6">
      <c r="A52" s="361" t="s">
        <v>57</v>
      </c>
      <c r="B52" s="78">
        <f t="shared" si="0"/>
        <v>100541744</v>
      </c>
      <c r="C52" s="78">
        <f>'Federal Assistance'!C52+'State Assistance'!C52</f>
        <v>100541744</v>
      </c>
      <c r="D52" s="78">
        <f>'Federal Assistance'!D52+'State Assistance'!D52</f>
        <v>0</v>
      </c>
      <c r="E52" s="78">
        <f>'Federal Assistance'!E52+'State Assistance'!E52</f>
        <v>0</v>
      </c>
      <c r="F52" s="78">
        <f>'Federal Assistance'!F52+'State Assistance'!F52</f>
        <v>0</v>
      </c>
    </row>
    <row r="53" spans="1:6">
      <c r="A53" s="361" t="s">
        <v>58</v>
      </c>
      <c r="B53" s="78">
        <f t="shared" si="0"/>
        <v>201701974</v>
      </c>
      <c r="C53" s="78">
        <f>'Federal Assistance'!C53+'State Assistance'!C53</f>
        <v>201701974</v>
      </c>
      <c r="D53" s="78">
        <f>'Federal Assistance'!D53+'State Assistance'!D53</f>
        <v>0</v>
      </c>
      <c r="E53" s="78">
        <f>'Federal Assistance'!E53+'State Assistance'!E53</f>
        <v>0</v>
      </c>
      <c r="F53" s="78">
        <f>'Federal Assistance'!F53+'State Assistance'!F53</f>
        <v>0</v>
      </c>
    </row>
    <row r="54" spans="1:6">
      <c r="A54" s="361" t="s">
        <v>59</v>
      </c>
      <c r="B54" s="78">
        <f t="shared" si="0"/>
        <v>82383834</v>
      </c>
      <c r="C54" s="78">
        <f>'Federal Assistance'!C54+'State Assistance'!C54</f>
        <v>30956799</v>
      </c>
      <c r="D54" s="78">
        <f>'Federal Assistance'!D54+'State Assistance'!D54</f>
        <v>3495665</v>
      </c>
      <c r="E54" s="78">
        <f>'Federal Assistance'!E54+'State Assistance'!E54</f>
        <v>29788366</v>
      </c>
      <c r="F54" s="78">
        <f>'Federal Assistance'!F54+'State Assistance'!F54</f>
        <v>18143004</v>
      </c>
    </row>
    <row r="55" spans="1:6">
      <c r="A55" s="361" t="s">
        <v>60</v>
      </c>
      <c r="B55" s="78">
        <f t="shared" si="0"/>
        <v>134203467</v>
      </c>
      <c r="C55" s="78">
        <f>'Federal Assistance'!C55+'State Assistance'!C55</f>
        <v>134203467</v>
      </c>
      <c r="D55" s="78">
        <f>'Federal Assistance'!D55+'State Assistance'!D55</f>
        <v>0</v>
      </c>
      <c r="E55" s="78">
        <f>'Federal Assistance'!E55+'State Assistance'!E55</f>
        <v>0</v>
      </c>
      <c r="F55" s="78">
        <f>'Federal Assistance'!F55+'State Assistance'!F55</f>
        <v>0</v>
      </c>
    </row>
    <row r="56" spans="1:6">
      <c r="A56" s="361" t="s">
        <v>61</v>
      </c>
      <c r="B56" s="78">
        <f t="shared" si="0"/>
        <v>4012898</v>
      </c>
      <c r="C56" s="78">
        <f>'Federal Assistance'!C56+'State Assistance'!C56</f>
        <v>2459191</v>
      </c>
      <c r="D56" s="78">
        <f>'Federal Assistance'!D56+'State Assistance'!D56</f>
        <v>1553707</v>
      </c>
      <c r="E56" s="78">
        <f>'Federal Assistance'!E56+'State Assistance'!E56</f>
        <v>0</v>
      </c>
      <c r="F56" s="78">
        <f>'Federal Assistance'!F56+'State Assistance'!F56</f>
        <v>0</v>
      </c>
    </row>
  </sheetData>
  <mergeCells count="2">
    <mergeCell ref="A1:F1"/>
    <mergeCell ref="A2:A4"/>
  </mergeCells>
  <pageMargins left="0.7" right="0.7" top="0.75" bottom="0.75" header="0.3" footer="0.3"/>
  <pageSetup scale="83"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O56"/>
  <sheetViews>
    <sheetView workbookViewId="0">
      <selection activeCell="B7" sqref="B7"/>
    </sheetView>
  </sheetViews>
  <sheetFormatPr defaultRowHeight="14.4"/>
  <cols>
    <col min="1" max="1" width="20.6640625" bestFit="1" customWidth="1"/>
    <col min="2" max="2" width="16.88671875" bestFit="1" customWidth="1"/>
    <col min="3" max="4" width="15.6640625" bestFit="1" customWidth="1"/>
    <col min="5" max="5" width="16.109375" customWidth="1"/>
    <col min="6" max="6" width="14.5546875" customWidth="1"/>
    <col min="7" max="7" width="15.6640625" bestFit="1" customWidth="1"/>
    <col min="8" max="8" width="14" bestFit="1" customWidth="1"/>
    <col min="9" max="10" width="15.6640625" bestFit="1" customWidth="1"/>
    <col min="11" max="11" width="14" bestFit="1" customWidth="1"/>
    <col min="12" max="12" width="15.6640625" bestFit="1" customWidth="1"/>
    <col min="13" max="13" width="14" bestFit="1" customWidth="1"/>
    <col min="14" max="15" width="15.6640625" bestFit="1" customWidth="1"/>
  </cols>
  <sheetData>
    <row r="1" spans="1:15">
      <c r="A1" s="550" t="s">
        <v>230</v>
      </c>
      <c r="B1" s="551"/>
      <c r="C1" s="551"/>
      <c r="D1" s="551"/>
      <c r="E1" s="551"/>
      <c r="F1" s="551"/>
      <c r="G1" s="551"/>
      <c r="H1" s="551"/>
      <c r="I1" s="551"/>
      <c r="J1" s="551"/>
      <c r="K1" s="551"/>
      <c r="L1" s="551"/>
      <c r="M1" s="551"/>
      <c r="N1" s="551"/>
      <c r="O1" s="552"/>
    </row>
    <row r="2" spans="1:15">
      <c r="A2" s="553" t="s">
        <v>10</v>
      </c>
      <c r="B2" s="244"/>
      <c r="C2" s="244"/>
      <c r="D2" s="244"/>
      <c r="E2" s="244"/>
      <c r="F2" s="244"/>
      <c r="G2" s="244"/>
      <c r="H2" s="244"/>
      <c r="I2" s="244"/>
      <c r="J2" s="244"/>
      <c r="K2" s="244"/>
      <c r="L2" s="244"/>
      <c r="M2" s="244"/>
      <c r="N2" s="244"/>
      <c r="O2" s="244"/>
    </row>
    <row r="3" spans="1:15" ht="33.6">
      <c r="A3" s="553"/>
      <c r="B3" s="244" t="s">
        <v>65</v>
      </c>
      <c r="C3" s="244" t="s">
        <v>78</v>
      </c>
      <c r="D3" s="244" t="s">
        <v>63</v>
      </c>
      <c r="E3" s="244" t="s">
        <v>64</v>
      </c>
      <c r="F3" s="244" t="s">
        <v>79</v>
      </c>
      <c r="G3" s="244" t="s">
        <v>67</v>
      </c>
      <c r="H3" s="244" t="s">
        <v>80</v>
      </c>
      <c r="I3" s="244" t="s">
        <v>81</v>
      </c>
      <c r="J3" s="244" t="s">
        <v>82</v>
      </c>
      <c r="K3" s="244" t="s">
        <v>89</v>
      </c>
      <c r="L3" s="244" t="s">
        <v>88</v>
      </c>
      <c r="M3" s="244" t="s">
        <v>68</v>
      </c>
      <c r="N3" s="244" t="s">
        <v>103</v>
      </c>
      <c r="O3" s="244" t="s">
        <v>69</v>
      </c>
    </row>
    <row r="4" spans="1:15">
      <c r="A4" s="553"/>
      <c r="B4" s="3"/>
      <c r="C4" s="3"/>
      <c r="D4" s="3"/>
      <c r="E4" s="3"/>
      <c r="F4" s="3"/>
      <c r="G4" s="3"/>
      <c r="H4" s="3"/>
      <c r="I4" s="244"/>
      <c r="J4" s="3"/>
      <c r="K4" s="3"/>
      <c r="L4" s="3"/>
      <c r="M4" s="3"/>
      <c r="N4" s="3"/>
      <c r="O4" s="3"/>
    </row>
    <row r="5" spans="1:15">
      <c r="A5" s="362" t="s">
        <v>77</v>
      </c>
      <c r="B5" s="78">
        <f>IF('Federal Non-Assistance'!B5+'State Non-Assistance'!B5=SUM(B6:B56),SUM(B6:B56),"ERROR")</f>
        <v>19267498434</v>
      </c>
      <c r="C5" s="78">
        <f>IF('Federal Non-Assistance'!C5+'State Non-Assistance'!C5=SUM(C6:C56),SUM(C6:C56),"ERROR")</f>
        <v>2033742558</v>
      </c>
      <c r="D5" s="78">
        <f>IF('Federal Non-Assistance'!D5+'State Non-Assistance'!D5=SUM(D6:D56),SUM(D6:D56),"ERROR")</f>
        <v>3311876376</v>
      </c>
      <c r="E5" s="78">
        <f>IF('Federal Non-Assistance'!E5+'State Non-Assistance'!E5=SUM(E6:E56),SUM(E6:E56),"ERROR")</f>
        <v>173628641</v>
      </c>
      <c r="F5" s="78">
        <f>IF('Federal Non-Assistance'!F5+'State Non-Assistance'!F5=SUM(F6:F56),SUM(F6:F56),"ERROR")</f>
        <v>861577</v>
      </c>
      <c r="G5" s="78">
        <f>IF('Federal Non-Assistance'!G5+'State Non-Assistance'!G5=SUM(G6:G56),SUM(G6:G56),"ERROR")</f>
        <v>1850934266</v>
      </c>
      <c r="H5" s="78">
        <f>IF('Federal Non-Assistance'!H5+'State Non-Assistance'!H5=SUM(H6:H56),SUM(H6:H56),"ERROR")</f>
        <v>543834350</v>
      </c>
      <c r="I5" s="78">
        <f>IF('Federal Non-Assistance'!I5+'State Non-Assistance'!I5=SUM(I6:I56),SUM(I6:I56),"ERROR")</f>
        <v>703713866</v>
      </c>
      <c r="J5" s="78">
        <f>IF('Federal Non-Assistance'!J5+'State Non-Assistance'!J5=SUM(J6:J56),SUM(J6:J56),"ERROR")</f>
        <v>2600621898</v>
      </c>
      <c r="K5" s="78">
        <f>IF('Federal Non-Assistance'!K5+'State Non-Assistance'!K5=SUM(K6:K56),SUM(K6:K56),"ERROR")</f>
        <v>233770035</v>
      </c>
      <c r="L5" s="78">
        <f>IF('Federal Non-Assistance'!L5+'State Non-Assistance'!L5=SUM(L6:L56),SUM(L6:L56),"ERROR")</f>
        <v>2074983326</v>
      </c>
      <c r="M5" s="78">
        <f>IF('Federal Non-Assistance'!M5+'State Non-Assistance'!M5=SUM(M6:M56),SUM(M6:M56),"ERROR")</f>
        <v>215941205</v>
      </c>
      <c r="N5" s="78">
        <f>IF('Federal Non-Assistance'!N5+'State Non-Assistance'!N5=SUM(N6:N56),SUM(N6:N56),"ERROR")</f>
        <v>887369983</v>
      </c>
      <c r="O5" s="78">
        <f>IF('Federal Non-Assistance'!O5+'State Non-Assistance'!O5=SUM(O6:O56),SUM(O6:O56),"ERROR")</f>
        <v>4636220353</v>
      </c>
    </row>
    <row r="6" spans="1:15">
      <c r="A6" s="93" t="s">
        <v>11</v>
      </c>
      <c r="B6" s="78">
        <f>SUM(C6:O6)</f>
        <v>116513597</v>
      </c>
      <c r="C6" s="78">
        <f>'Federal Non-Assistance'!C6+'State Non-Assistance'!C6</f>
        <v>20975760</v>
      </c>
      <c r="D6" s="78">
        <f>'Federal Non-Assistance'!D6+'State Non-Assistance'!D6</f>
        <v>5454462</v>
      </c>
      <c r="E6" s="78">
        <f>'Federal Non-Assistance'!E6+'State Non-Assistance'!E6</f>
        <v>359259</v>
      </c>
      <c r="F6" s="78">
        <f>'Federal Non-Assistance'!F6+'State Non-Assistance'!F6</f>
        <v>0</v>
      </c>
      <c r="G6" s="78">
        <f>'Federal Non-Assistance'!G6+'State Non-Assistance'!G6</f>
        <v>0</v>
      </c>
      <c r="H6" s="78">
        <f>'Federal Non-Assistance'!H6+'State Non-Assistance'!H6</f>
        <v>0</v>
      </c>
      <c r="I6" s="78">
        <f>'Federal Non-Assistance'!I6+'State Non-Assistance'!I6</f>
        <v>23466022</v>
      </c>
      <c r="J6" s="78">
        <f>'Federal Non-Assistance'!J6+'State Non-Assistance'!J6</f>
        <v>1444197</v>
      </c>
      <c r="K6" s="78">
        <f>'Federal Non-Assistance'!K6+'State Non-Assistance'!K6</f>
        <v>288843</v>
      </c>
      <c r="L6" s="78">
        <f>'Federal Non-Assistance'!L6+'State Non-Assistance'!L6</f>
        <v>23273761</v>
      </c>
      <c r="M6" s="78">
        <f>'Federal Non-Assistance'!M6+'State Non-Assistance'!M6</f>
        <v>1148594</v>
      </c>
      <c r="N6" s="78">
        <f>'Federal Non-Assistance'!N6+'State Non-Assistance'!N6</f>
        <v>0</v>
      </c>
      <c r="O6" s="78">
        <f>'Federal Non-Assistance'!O6+'State Non-Assistance'!O6</f>
        <v>40102699</v>
      </c>
    </row>
    <row r="7" spans="1:15">
      <c r="A7" s="81" t="s">
        <v>12</v>
      </c>
      <c r="B7" s="78">
        <f t="shared" ref="B7:B56" si="0">SUM(C7:O7)</f>
        <v>25954273</v>
      </c>
      <c r="C7" s="78">
        <f>'Federal Non-Assistance'!C7+'State Non-Assistance'!C7</f>
        <v>12585752</v>
      </c>
      <c r="D7" s="78">
        <f>'Federal Non-Assistance'!D7+'State Non-Assistance'!D7</f>
        <v>8242762</v>
      </c>
      <c r="E7" s="78">
        <f>'Federal Non-Assistance'!E7+'State Non-Assistance'!E7</f>
        <v>104500</v>
      </c>
      <c r="F7" s="78">
        <f>'Federal Non-Assistance'!F7+'State Non-Assistance'!F7</f>
        <v>0</v>
      </c>
      <c r="G7" s="78">
        <f>'Federal Non-Assistance'!G7+'State Non-Assistance'!G7</f>
        <v>0</v>
      </c>
      <c r="H7" s="78">
        <f>'Federal Non-Assistance'!H7+'State Non-Assistance'!H7</f>
        <v>0</v>
      </c>
      <c r="I7" s="78">
        <f>'Federal Non-Assistance'!I7+'State Non-Assistance'!I7</f>
        <v>1983</v>
      </c>
      <c r="J7" s="78">
        <f>'Federal Non-Assistance'!J7+'State Non-Assistance'!J7</f>
        <v>371013</v>
      </c>
      <c r="K7" s="78">
        <f>'Federal Non-Assistance'!K7+'State Non-Assistance'!K7</f>
        <v>0</v>
      </c>
      <c r="L7" s="78">
        <f>'Federal Non-Assistance'!L7+'State Non-Assistance'!L7</f>
        <v>4185028</v>
      </c>
      <c r="M7" s="78">
        <f>'Federal Non-Assistance'!M7+'State Non-Assistance'!M7</f>
        <v>463235</v>
      </c>
      <c r="N7" s="78">
        <f>'Federal Non-Assistance'!N7+'State Non-Assistance'!N7</f>
        <v>0</v>
      </c>
      <c r="O7" s="78">
        <f>'Federal Non-Assistance'!O7+'State Non-Assistance'!O7</f>
        <v>0</v>
      </c>
    </row>
    <row r="8" spans="1:15">
      <c r="A8" s="81" t="s">
        <v>13</v>
      </c>
      <c r="B8" s="78">
        <f t="shared" si="0"/>
        <v>381194730</v>
      </c>
      <c r="C8" s="78">
        <f>'Federal Non-Assistance'!C8+'State Non-Assistance'!C8</f>
        <v>8827989</v>
      </c>
      <c r="D8" s="78">
        <f>'Federal Non-Assistance'!D8+'State Non-Assistance'!D8</f>
        <v>10122540</v>
      </c>
      <c r="E8" s="78">
        <f>'Federal Non-Assistance'!E8+'State Non-Assistance'!E8</f>
        <v>146348</v>
      </c>
      <c r="F8" s="78">
        <f>'Federal Non-Assistance'!F8+'State Non-Assistance'!F8</f>
        <v>0</v>
      </c>
      <c r="G8" s="78">
        <f>'Federal Non-Assistance'!G8+'State Non-Assistance'!G8</f>
        <v>0</v>
      </c>
      <c r="H8" s="78">
        <f>'Federal Non-Assistance'!H8+'State Non-Assistance'!H8</f>
        <v>0</v>
      </c>
      <c r="I8" s="78">
        <f>'Federal Non-Assistance'!I8+'State Non-Assistance'!I8</f>
        <v>30573031</v>
      </c>
      <c r="J8" s="78">
        <f>'Federal Non-Assistance'!J8+'State Non-Assistance'!J8</f>
        <v>0</v>
      </c>
      <c r="K8" s="78">
        <f>'Federal Non-Assistance'!K8+'State Non-Assistance'!K8</f>
        <v>0</v>
      </c>
      <c r="L8" s="78">
        <f>'Federal Non-Assistance'!L8+'State Non-Assistance'!L8</f>
        <v>37707777</v>
      </c>
      <c r="M8" s="78">
        <f>'Federal Non-Assistance'!M8+'State Non-Assistance'!M8</f>
        <v>6730662</v>
      </c>
      <c r="N8" s="78">
        <f>'Federal Non-Assistance'!N8+'State Non-Assistance'!N8</f>
        <v>13922252</v>
      </c>
      <c r="O8" s="78">
        <f>'Federal Non-Assistance'!O8+'State Non-Assistance'!O8</f>
        <v>273164131</v>
      </c>
    </row>
    <row r="9" spans="1:15">
      <c r="A9" s="82" t="s">
        <v>14</v>
      </c>
      <c r="B9" s="78">
        <f t="shared" si="0"/>
        <v>143452618</v>
      </c>
      <c r="C9" s="78">
        <f>'Federal Non-Assistance'!C9+'State Non-Assistance'!C9</f>
        <v>23468413</v>
      </c>
      <c r="D9" s="78">
        <f>'Federal Non-Assistance'!D9+'State Non-Assistance'!D9</f>
        <v>8614598</v>
      </c>
      <c r="E9" s="78">
        <f>'Federal Non-Assistance'!E9+'State Non-Assistance'!E9</f>
        <v>3170244</v>
      </c>
      <c r="F9" s="78">
        <f>'Federal Non-Assistance'!F9+'State Non-Assistance'!F9</f>
        <v>495420</v>
      </c>
      <c r="G9" s="78">
        <f>'Federal Non-Assistance'!G9+'State Non-Assistance'!G9</f>
        <v>0</v>
      </c>
      <c r="H9" s="78">
        <f>'Federal Non-Assistance'!H9+'State Non-Assistance'!H9</f>
        <v>0</v>
      </c>
      <c r="I9" s="78">
        <f>'Federal Non-Assistance'!I9+'State Non-Assistance'!I9</f>
        <v>0</v>
      </c>
      <c r="J9" s="78">
        <f>'Federal Non-Assistance'!J9+'State Non-Assistance'!J9</f>
        <v>85190716</v>
      </c>
      <c r="K9" s="78">
        <f>'Federal Non-Assistance'!K9+'State Non-Assistance'!K9</f>
        <v>1568883</v>
      </c>
      <c r="L9" s="78">
        <f>'Federal Non-Assistance'!L9+'State Non-Assistance'!L9</f>
        <v>11556392</v>
      </c>
      <c r="M9" s="78">
        <f>'Federal Non-Assistance'!M9+'State Non-Assistance'!M9</f>
        <v>2400539</v>
      </c>
      <c r="N9" s="78">
        <f>'Federal Non-Assistance'!N9+'State Non-Assistance'!N9</f>
        <v>6869995</v>
      </c>
      <c r="O9" s="78">
        <f>'Federal Non-Assistance'!O9+'State Non-Assistance'!O9</f>
        <v>117418</v>
      </c>
    </row>
    <row r="10" spans="1:15">
      <c r="A10" s="81" t="s">
        <v>15</v>
      </c>
      <c r="B10" s="78">
        <f t="shared" si="0"/>
        <v>3023004582</v>
      </c>
      <c r="C10" s="78">
        <f>'Federal Non-Assistance'!C10+'State Non-Assistance'!C10</f>
        <v>507329913</v>
      </c>
      <c r="D10" s="78">
        <f>'Federal Non-Assistance'!D10+'State Non-Assistance'!D10</f>
        <v>786954798</v>
      </c>
      <c r="E10" s="78">
        <f>'Federal Non-Assistance'!E10+'State Non-Assistance'!E10</f>
        <v>54544006</v>
      </c>
      <c r="F10" s="78">
        <f>'Federal Non-Assistance'!F10+'State Non-Assistance'!F10</f>
        <v>0</v>
      </c>
      <c r="G10" s="78">
        <f>'Federal Non-Assistance'!G10+'State Non-Assistance'!G10</f>
        <v>0</v>
      </c>
      <c r="H10" s="78">
        <f>'Federal Non-Assistance'!H10+'State Non-Assistance'!H10</f>
        <v>0</v>
      </c>
      <c r="I10" s="78">
        <f>'Federal Non-Assistance'!I10+'State Non-Assistance'!I10</f>
        <v>8954720</v>
      </c>
      <c r="J10" s="78">
        <f>'Federal Non-Assistance'!J10+'State Non-Assistance'!J10</f>
        <v>752930092</v>
      </c>
      <c r="K10" s="78">
        <f>'Federal Non-Assistance'!K10+'State Non-Assistance'!K10</f>
        <v>628641</v>
      </c>
      <c r="L10" s="78">
        <f>'Federal Non-Assistance'!L10+'State Non-Assistance'!L10</f>
        <v>491467135</v>
      </c>
      <c r="M10" s="78">
        <f>'Federal Non-Assistance'!M10+'State Non-Assistance'!M10</f>
        <v>65104851</v>
      </c>
      <c r="N10" s="78">
        <f>'Federal Non-Assistance'!N10+'State Non-Assistance'!N10</f>
        <v>0</v>
      </c>
      <c r="O10" s="78">
        <f>'Federal Non-Assistance'!O10+'State Non-Assistance'!O10</f>
        <v>355090426</v>
      </c>
    </row>
    <row r="11" spans="1:15">
      <c r="A11" s="81" t="s">
        <v>16</v>
      </c>
      <c r="B11" s="78">
        <f t="shared" si="0"/>
        <v>239263553</v>
      </c>
      <c r="C11" s="78">
        <f>'Federal Non-Assistance'!C11+'State Non-Assistance'!C11</f>
        <v>2126225</v>
      </c>
      <c r="D11" s="78">
        <f>'Federal Non-Assistance'!D11+'State Non-Assistance'!D11</f>
        <v>140345</v>
      </c>
      <c r="E11" s="78">
        <f>'Federal Non-Assistance'!E11+'State Non-Assistance'!E11</f>
        <v>1782326</v>
      </c>
      <c r="F11" s="78">
        <f>'Federal Non-Assistance'!F11+'State Non-Assistance'!F11</f>
        <v>0</v>
      </c>
      <c r="G11" s="78">
        <f>'Federal Non-Assistance'!G11+'State Non-Assistance'!G11</f>
        <v>0</v>
      </c>
      <c r="H11" s="78">
        <f>'Federal Non-Assistance'!H11+'State Non-Assistance'!H11</f>
        <v>2954105</v>
      </c>
      <c r="I11" s="78">
        <f>'Federal Non-Assistance'!I11+'State Non-Assistance'!I11</f>
        <v>4726278</v>
      </c>
      <c r="J11" s="78">
        <f>'Federal Non-Assistance'!J11+'State Non-Assistance'!J11</f>
        <v>357652</v>
      </c>
      <c r="K11" s="78">
        <f>'Federal Non-Assistance'!K11+'State Non-Assistance'!K11</f>
        <v>39314</v>
      </c>
      <c r="L11" s="78">
        <f>'Federal Non-Assistance'!L11+'State Non-Assistance'!L11</f>
        <v>12883195</v>
      </c>
      <c r="M11" s="78">
        <f>'Federal Non-Assistance'!M11+'State Non-Assistance'!M11</f>
        <v>7793994</v>
      </c>
      <c r="N11" s="78">
        <f>'Federal Non-Assistance'!N11+'State Non-Assistance'!N11</f>
        <v>296021</v>
      </c>
      <c r="O11" s="78">
        <f>'Federal Non-Assistance'!O11+'State Non-Assistance'!O11</f>
        <v>206164098</v>
      </c>
    </row>
    <row r="12" spans="1:15">
      <c r="A12" s="81" t="s">
        <v>17</v>
      </c>
      <c r="B12" s="78">
        <f t="shared" si="0"/>
        <v>374233469</v>
      </c>
      <c r="C12" s="78">
        <f>'Federal Non-Assistance'!C12+'State Non-Assistance'!C12</f>
        <v>16052001</v>
      </c>
      <c r="D12" s="78">
        <f>'Federal Non-Assistance'!D12+'State Non-Assistance'!D12</f>
        <v>33905160</v>
      </c>
      <c r="E12" s="78">
        <f>'Federal Non-Assistance'!E12+'State Non-Assistance'!E12</f>
        <v>4949868</v>
      </c>
      <c r="F12" s="78">
        <f>'Federal Non-Assistance'!F12+'State Non-Assistance'!F12</f>
        <v>0</v>
      </c>
      <c r="G12" s="78">
        <f>'Federal Non-Assistance'!G12+'State Non-Assistance'!G12</f>
        <v>0</v>
      </c>
      <c r="H12" s="78">
        <f>'Federal Non-Assistance'!H12+'State Non-Assistance'!H12</f>
        <v>0</v>
      </c>
      <c r="I12" s="78">
        <f>'Federal Non-Assistance'!I12+'State Non-Assistance'!I12</f>
        <v>0</v>
      </c>
      <c r="J12" s="78">
        <f>'Federal Non-Assistance'!J12+'State Non-Assistance'!J12</f>
        <v>71577668</v>
      </c>
      <c r="K12" s="78">
        <f>'Federal Non-Assistance'!K12+'State Non-Assistance'!K12</f>
        <v>21350348</v>
      </c>
      <c r="L12" s="78">
        <f>'Federal Non-Assistance'!L12+'State Non-Assistance'!L12</f>
        <v>28910003</v>
      </c>
      <c r="M12" s="78">
        <f>'Federal Non-Assistance'!M12+'State Non-Assistance'!M12</f>
        <v>363930</v>
      </c>
      <c r="N12" s="78">
        <f>'Federal Non-Assistance'!N12+'State Non-Assistance'!N12</f>
        <v>13627000</v>
      </c>
      <c r="O12" s="78">
        <f>'Federal Non-Assistance'!O12+'State Non-Assistance'!O12</f>
        <v>183497491</v>
      </c>
    </row>
    <row r="13" spans="1:15">
      <c r="A13" s="81" t="s">
        <v>18</v>
      </c>
      <c r="B13" s="78">
        <f t="shared" si="0"/>
        <v>64895348</v>
      </c>
      <c r="C13" s="78">
        <f>'Federal Non-Assistance'!C13+'State Non-Assistance'!C13</f>
        <v>1385444</v>
      </c>
      <c r="D13" s="78">
        <f>'Federal Non-Assistance'!D13+'State Non-Assistance'!D13</f>
        <v>51793882</v>
      </c>
      <c r="E13" s="78">
        <f>'Federal Non-Assistance'!E13+'State Non-Assistance'!E13</f>
        <v>0</v>
      </c>
      <c r="F13" s="78">
        <f>'Federal Non-Assistance'!F13+'State Non-Assistance'!F13</f>
        <v>0</v>
      </c>
      <c r="G13" s="78">
        <f>'Federal Non-Assistance'!G13+'State Non-Assistance'!G13</f>
        <v>0</v>
      </c>
      <c r="H13" s="78">
        <f>'Federal Non-Assistance'!H13+'State Non-Assistance'!H13</f>
        <v>0</v>
      </c>
      <c r="I13" s="78">
        <f>'Federal Non-Assistance'!I13+'State Non-Assistance'!I13</f>
        <v>2539423</v>
      </c>
      <c r="J13" s="78">
        <f>'Federal Non-Assistance'!J13+'State Non-Assistance'!J13</f>
        <v>0</v>
      </c>
      <c r="K13" s="78">
        <f>'Federal Non-Assistance'!K13+'State Non-Assistance'!K13</f>
        <v>0</v>
      </c>
      <c r="L13" s="78">
        <f>'Federal Non-Assistance'!L13+'State Non-Assistance'!L13</f>
        <v>-178682</v>
      </c>
      <c r="M13" s="78">
        <f>'Federal Non-Assistance'!M13+'State Non-Assistance'!M13</f>
        <v>0</v>
      </c>
      <c r="N13" s="78">
        <f>'Federal Non-Assistance'!N13+'State Non-Assistance'!N13</f>
        <v>0</v>
      </c>
      <c r="O13" s="78">
        <f>'Federal Non-Assistance'!O13+'State Non-Assistance'!O13</f>
        <v>9355281</v>
      </c>
    </row>
    <row r="14" spans="1:15">
      <c r="A14" s="81" t="s">
        <v>19</v>
      </c>
      <c r="B14" s="78">
        <f t="shared" si="0"/>
        <v>175468256</v>
      </c>
      <c r="C14" s="78">
        <f>'Federal Non-Assistance'!C14+'State Non-Assistance'!C14</f>
        <v>37439823</v>
      </c>
      <c r="D14" s="78">
        <f>'Federal Non-Assistance'!D14+'State Non-Assistance'!D14</f>
        <v>62172851</v>
      </c>
      <c r="E14" s="78">
        <f>'Federal Non-Assistance'!E14+'State Non-Assistance'!E14</f>
        <v>0</v>
      </c>
      <c r="F14" s="78">
        <f>'Federal Non-Assistance'!F14+'State Non-Assistance'!F14</f>
        <v>0</v>
      </c>
      <c r="G14" s="78">
        <f>'Federal Non-Assistance'!G14+'State Non-Assistance'!G14</f>
        <v>15000000</v>
      </c>
      <c r="H14" s="78">
        <f>'Federal Non-Assistance'!H14+'State Non-Assistance'!H14</f>
        <v>0</v>
      </c>
      <c r="I14" s="78">
        <f>'Federal Non-Assistance'!I14+'State Non-Assistance'!I14</f>
        <v>15854555</v>
      </c>
      <c r="J14" s="78">
        <f>'Federal Non-Assistance'!J14+'State Non-Assistance'!J14</f>
        <v>1562815</v>
      </c>
      <c r="K14" s="78">
        <f>'Federal Non-Assistance'!K14+'State Non-Assistance'!K14</f>
        <v>800000</v>
      </c>
      <c r="L14" s="78">
        <f>'Federal Non-Assistance'!L14+'State Non-Assistance'!L14</f>
        <v>5231278</v>
      </c>
      <c r="M14" s="78">
        <f>'Federal Non-Assistance'!M14+'State Non-Assistance'!M14</f>
        <v>2176626</v>
      </c>
      <c r="N14" s="78">
        <f>'Federal Non-Assistance'!N14+'State Non-Assistance'!N14</f>
        <v>0</v>
      </c>
      <c r="O14" s="78">
        <f>'Federal Non-Assistance'!O14+'State Non-Assistance'!O14</f>
        <v>35230308</v>
      </c>
    </row>
    <row r="15" spans="1:15">
      <c r="A15" s="81" t="s">
        <v>20</v>
      </c>
      <c r="B15" s="78">
        <f t="shared" si="0"/>
        <v>636709235</v>
      </c>
      <c r="C15" s="78">
        <f>'Federal Non-Assistance'!C15+'State Non-Assistance'!C15</f>
        <v>58350615</v>
      </c>
      <c r="D15" s="78">
        <f>'Federal Non-Assistance'!D15+'State Non-Assistance'!D15</f>
        <v>211129397</v>
      </c>
      <c r="E15" s="78">
        <f>'Federal Non-Assistance'!E15+'State Non-Assistance'!E15</f>
        <v>5127590</v>
      </c>
      <c r="F15" s="78">
        <f>'Federal Non-Assistance'!F15+'State Non-Assistance'!F15</f>
        <v>0</v>
      </c>
      <c r="G15" s="78">
        <f>'Federal Non-Assistance'!G15+'State Non-Assistance'!G15</f>
        <v>0</v>
      </c>
      <c r="H15" s="78">
        <f>'Federal Non-Assistance'!H15+'State Non-Assistance'!H15</f>
        <v>0</v>
      </c>
      <c r="I15" s="78">
        <f>'Federal Non-Assistance'!I15+'State Non-Assistance'!I15</f>
        <v>497525</v>
      </c>
      <c r="J15" s="78">
        <f>'Federal Non-Assistance'!J15+'State Non-Assistance'!J15</f>
        <v>5195700</v>
      </c>
      <c r="K15" s="78">
        <f>'Federal Non-Assistance'!K15+'State Non-Assistance'!K15</f>
        <v>0</v>
      </c>
      <c r="L15" s="78">
        <f>'Federal Non-Assistance'!L15+'State Non-Assistance'!L15</f>
        <v>21256676</v>
      </c>
      <c r="M15" s="78">
        <f>'Federal Non-Assistance'!M15+'State Non-Assistance'!M15</f>
        <v>9058249</v>
      </c>
      <c r="N15" s="78">
        <f>'Federal Non-Assistance'!N15+'State Non-Assistance'!N15</f>
        <v>0</v>
      </c>
      <c r="O15" s="78">
        <f>'Federal Non-Assistance'!O15+'State Non-Assistance'!O15</f>
        <v>326093483</v>
      </c>
    </row>
    <row r="16" spans="1:15">
      <c r="A16" s="81" t="s">
        <v>21</v>
      </c>
      <c r="B16" s="78">
        <f t="shared" si="0"/>
        <v>437884631</v>
      </c>
      <c r="C16" s="78">
        <f>'Federal Non-Assistance'!C16+'State Non-Assistance'!C16</f>
        <v>-678773</v>
      </c>
      <c r="D16" s="78">
        <f>'Federal Non-Assistance'!D16+'State Non-Assistance'!D16</f>
        <v>21506538</v>
      </c>
      <c r="E16" s="78">
        <f>'Federal Non-Assistance'!E16+'State Non-Assistance'!E16</f>
        <v>12201675</v>
      </c>
      <c r="F16" s="78">
        <f>'Federal Non-Assistance'!F16+'State Non-Assistance'!F16</f>
        <v>0</v>
      </c>
      <c r="G16" s="78">
        <f>'Federal Non-Assistance'!G16+'State Non-Assistance'!G16</f>
        <v>0</v>
      </c>
      <c r="H16" s="78">
        <f>'Federal Non-Assistance'!H16+'State Non-Assistance'!H16</f>
        <v>0</v>
      </c>
      <c r="I16" s="78">
        <f>'Federal Non-Assistance'!I16+'State Non-Assistance'!I16</f>
        <v>52962</v>
      </c>
      <c r="J16" s="78">
        <f>'Federal Non-Assistance'!J16+'State Non-Assistance'!J16</f>
        <v>11349192</v>
      </c>
      <c r="K16" s="78">
        <f>'Federal Non-Assistance'!K16+'State Non-Assistance'!K16</f>
        <v>-11391366</v>
      </c>
      <c r="L16" s="78">
        <f>'Federal Non-Assistance'!L16+'State Non-Assistance'!L16</f>
        <v>13462321</v>
      </c>
      <c r="M16" s="78">
        <f>'Federal Non-Assistance'!M16+'State Non-Assistance'!M16</f>
        <v>2258548</v>
      </c>
      <c r="N16" s="78">
        <f>'Federal Non-Assistance'!N16+'State Non-Assistance'!N16</f>
        <v>19727869</v>
      </c>
      <c r="O16" s="78">
        <f>'Federal Non-Assistance'!O16+'State Non-Assistance'!O16</f>
        <v>369395665</v>
      </c>
    </row>
    <row r="17" spans="1:15">
      <c r="A17" s="81" t="s">
        <v>22</v>
      </c>
      <c r="B17" s="78">
        <f t="shared" si="0"/>
        <v>163504794</v>
      </c>
      <c r="C17" s="78">
        <f>'Federal Non-Assistance'!C17+'State Non-Assistance'!C17</f>
        <v>94658844</v>
      </c>
      <c r="D17" s="78">
        <f>'Federal Non-Assistance'!D17+'State Non-Assistance'!D17</f>
        <v>4971630</v>
      </c>
      <c r="E17" s="78">
        <f>'Federal Non-Assistance'!E17+'State Non-Assistance'!E17</f>
        <v>2460900</v>
      </c>
      <c r="F17" s="78">
        <f>'Federal Non-Assistance'!F17+'State Non-Assistance'!F17</f>
        <v>0</v>
      </c>
      <c r="G17" s="78">
        <f>'Federal Non-Assistance'!G17+'State Non-Assistance'!G17</f>
        <v>0</v>
      </c>
      <c r="H17" s="78">
        <f>'Federal Non-Assistance'!H17+'State Non-Assistance'!H17</f>
        <v>0</v>
      </c>
      <c r="I17" s="78">
        <f>'Federal Non-Assistance'!I17+'State Non-Assistance'!I17</f>
        <v>3955294</v>
      </c>
      <c r="J17" s="78">
        <f>'Federal Non-Assistance'!J17+'State Non-Assistance'!J17</f>
        <v>12135055</v>
      </c>
      <c r="K17" s="78">
        <f>'Federal Non-Assistance'!K17+'State Non-Assistance'!K17</f>
        <v>1612631</v>
      </c>
      <c r="L17" s="78">
        <f>'Federal Non-Assistance'!L17+'State Non-Assistance'!L17</f>
        <v>11741572</v>
      </c>
      <c r="M17" s="78">
        <f>'Federal Non-Assistance'!M17+'State Non-Assistance'!M17</f>
        <v>3188015</v>
      </c>
      <c r="N17" s="78">
        <f>'Federal Non-Assistance'!N17+'State Non-Assistance'!N17</f>
        <v>0</v>
      </c>
      <c r="O17" s="78">
        <f>'Federal Non-Assistance'!O17+'State Non-Assistance'!O17</f>
        <v>28780853</v>
      </c>
    </row>
    <row r="18" spans="1:15">
      <c r="A18" s="81" t="s">
        <v>23</v>
      </c>
      <c r="B18" s="78">
        <f t="shared" si="0"/>
        <v>30432707</v>
      </c>
      <c r="C18" s="78">
        <f>'Federal Non-Assistance'!C18+'State Non-Assistance'!C18</f>
        <v>6224845</v>
      </c>
      <c r="D18" s="78">
        <f>'Federal Non-Assistance'!D18+'State Non-Assistance'!D18</f>
        <v>2902275</v>
      </c>
      <c r="E18" s="78">
        <f>'Federal Non-Assistance'!E18+'State Non-Assistance'!E18</f>
        <v>168132</v>
      </c>
      <c r="F18" s="78">
        <f>'Federal Non-Assistance'!F18+'State Non-Assistance'!F18</f>
        <v>317625</v>
      </c>
      <c r="G18" s="78">
        <f>'Federal Non-Assistance'!G18+'State Non-Assistance'!G18</f>
        <v>0</v>
      </c>
      <c r="H18" s="78">
        <f>'Federal Non-Assistance'!H18+'State Non-Assistance'!H18</f>
        <v>0</v>
      </c>
      <c r="I18" s="78">
        <f>'Federal Non-Assistance'!I18+'State Non-Assistance'!I18</f>
        <v>2319241</v>
      </c>
      <c r="J18" s="78">
        <f>'Federal Non-Assistance'!J18+'State Non-Assistance'!J18</f>
        <v>405298</v>
      </c>
      <c r="K18" s="78">
        <f>'Federal Non-Assistance'!K18+'State Non-Assistance'!K18</f>
        <v>0</v>
      </c>
      <c r="L18" s="78">
        <f>'Federal Non-Assistance'!L18+'State Non-Assistance'!L18</f>
        <v>4335876</v>
      </c>
      <c r="M18" s="78">
        <f>'Federal Non-Assistance'!M18+'State Non-Assistance'!M18</f>
        <v>1248636</v>
      </c>
      <c r="N18" s="78">
        <f>'Federal Non-Assistance'!N18+'State Non-Assistance'!N18</f>
        <v>8150856</v>
      </c>
      <c r="O18" s="78">
        <f>'Federal Non-Assistance'!O18+'State Non-Assistance'!O18</f>
        <v>4359923</v>
      </c>
    </row>
    <row r="19" spans="1:15">
      <c r="A19" s="81" t="s">
        <v>24</v>
      </c>
      <c r="B19" s="78">
        <f t="shared" si="0"/>
        <v>1073577536</v>
      </c>
      <c r="C19" s="78">
        <f>'Federal Non-Assistance'!C19+'State Non-Assistance'!C19</f>
        <v>31119448</v>
      </c>
      <c r="D19" s="78">
        <f>'Federal Non-Assistance'!D19+'State Non-Assistance'!D19</f>
        <v>645513988</v>
      </c>
      <c r="E19" s="78">
        <f>'Federal Non-Assistance'!E19+'State Non-Assistance'!E19</f>
        <v>775851</v>
      </c>
      <c r="F19" s="78">
        <f>'Federal Non-Assistance'!F19+'State Non-Assistance'!F19</f>
        <v>0</v>
      </c>
      <c r="G19" s="78">
        <f>'Federal Non-Assistance'!G19+'State Non-Assistance'!G19</f>
        <v>19143644</v>
      </c>
      <c r="H19" s="78">
        <f>'Federal Non-Assistance'!H19+'State Non-Assistance'!H19</f>
        <v>0</v>
      </c>
      <c r="I19" s="78">
        <f>'Federal Non-Assistance'!I19+'State Non-Assistance'!I19</f>
        <v>0</v>
      </c>
      <c r="J19" s="78">
        <f>'Federal Non-Assistance'!J19+'State Non-Assistance'!J19</f>
        <v>0</v>
      </c>
      <c r="K19" s="78">
        <f>'Federal Non-Assistance'!K19+'State Non-Assistance'!K19</f>
        <v>0</v>
      </c>
      <c r="L19" s="78">
        <f>'Federal Non-Assistance'!L19+'State Non-Assistance'!L19</f>
        <v>27031050</v>
      </c>
      <c r="M19" s="78">
        <f>'Federal Non-Assistance'!M19+'State Non-Assistance'!M19</f>
        <v>445389</v>
      </c>
      <c r="N19" s="78">
        <f>'Federal Non-Assistance'!N19+'State Non-Assistance'!N19</f>
        <v>268252659</v>
      </c>
      <c r="O19" s="78">
        <f>'Federal Non-Assistance'!O19+'State Non-Assistance'!O19</f>
        <v>81295507</v>
      </c>
    </row>
    <row r="20" spans="1:15">
      <c r="A20" s="81" t="s">
        <v>25</v>
      </c>
      <c r="B20" s="78">
        <f t="shared" si="0"/>
        <v>188054698</v>
      </c>
      <c r="C20" s="78">
        <f>'Federal Non-Assistance'!C20+'State Non-Assistance'!C20</f>
        <v>15960422</v>
      </c>
      <c r="D20" s="78">
        <f>'Federal Non-Assistance'!D20+'State Non-Assistance'!D20</f>
        <v>15356947</v>
      </c>
      <c r="E20" s="78">
        <f>'Federal Non-Assistance'!E20+'State Non-Assistance'!E20</f>
        <v>0</v>
      </c>
      <c r="F20" s="78">
        <f>'Federal Non-Assistance'!F20+'State Non-Assistance'!F20</f>
        <v>0</v>
      </c>
      <c r="G20" s="78">
        <f>'Federal Non-Assistance'!G20+'State Non-Assistance'!G20</f>
        <v>33882653</v>
      </c>
      <c r="H20" s="78">
        <f>'Federal Non-Assistance'!H20+'State Non-Assistance'!H20</f>
        <v>0</v>
      </c>
      <c r="I20" s="78">
        <f>'Federal Non-Assistance'!I20+'State Non-Assistance'!I20</f>
        <v>0</v>
      </c>
      <c r="J20" s="78">
        <f>'Federal Non-Assistance'!J20+'State Non-Assistance'!J20</f>
        <v>2125586</v>
      </c>
      <c r="K20" s="78">
        <f>'Federal Non-Assistance'!K20+'State Non-Assistance'!K20</f>
        <v>0</v>
      </c>
      <c r="L20" s="78">
        <f>'Federal Non-Assistance'!L20+'State Non-Assistance'!L20</f>
        <v>14596181</v>
      </c>
      <c r="M20" s="78">
        <f>'Federal Non-Assistance'!M20+'State Non-Assistance'!M20</f>
        <v>3366419</v>
      </c>
      <c r="N20" s="78">
        <f>'Federal Non-Assistance'!N20+'State Non-Assistance'!N20</f>
        <v>0</v>
      </c>
      <c r="O20" s="78">
        <f>'Federal Non-Assistance'!O20+'State Non-Assistance'!O20</f>
        <v>102766490</v>
      </c>
    </row>
    <row r="21" spans="1:15">
      <c r="A21" s="81" t="s">
        <v>26</v>
      </c>
      <c r="B21" s="78">
        <f t="shared" si="0"/>
        <v>107781509</v>
      </c>
      <c r="C21" s="78">
        <f>'Federal Non-Assistance'!C21+'State Non-Assistance'!C21</f>
        <v>15897023</v>
      </c>
      <c r="D21" s="78">
        <f>'Federal Non-Assistance'!D21+'State Non-Assistance'!D21</f>
        <v>11214674</v>
      </c>
      <c r="E21" s="78">
        <f>'Federal Non-Assistance'!E21+'State Non-Assistance'!E21</f>
        <v>813914</v>
      </c>
      <c r="F21" s="78">
        <f>'Federal Non-Assistance'!F21+'State Non-Assistance'!F21</f>
        <v>0</v>
      </c>
      <c r="G21" s="78">
        <f>'Federal Non-Assistance'!G21+'State Non-Assistance'!G21</f>
        <v>9584871</v>
      </c>
      <c r="H21" s="78">
        <f>'Federal Non-Assistance'!H21+'State Non-Assistance'!H21</f>
        <v>0</v>
      </c>
      <c r="I21" s="78">
        <f>'Federal Non-Assistance'!I21+'State Non-Assistance'!I21</f>
        <v>117031</v>
      </c>
      <c r="J21" s="78">
        <f>'Federal Non-Assistance'!J21+'State Non-Assistance'!J21</f>
        <v>63040220</v>
      </c>
      <c r="K21" s="78">
        <f>'Federal Non-Assistance'!K21+'State Non-Assistance'!K21</f>
        <v>0</v>
      </c>
      <c r="L21" s="78">
        <f>'Federal Non-Assistance'!L21+'State Non-Assistance'!L21</f>
        <v>6122027</v>
      </c>
      <c r="M21" s="78">
        <f>'Federal Non-Assistance'!M21+'State Non-Assistance'!M21</f>
        <v>991749</v>
      </c>
      <c r="N21" s="78">
        <f>'Federal Non-Assistance'!N21+'State Non-Assistance'!N21</f>
        <v>0</v>
      </c>
      <c r="O21" s="78">
        <f>'Federal Non-Assistance'!O21+'State Non-Assistance'!O21</f>
        <v>0</v>
      </c>
    </row>
    <row r="22" spans="1:15">
      <c r="A22" s="81" t="s">
        <v>27</v>
      </c>
      <c r="B22" s="78">
        <f t="shared" si="0"/>
        <v>91434727</v>
      </c>
      <c r="C22" s="78">
        <f>'Federal Non-Assistance'!C22+'State Non-Assistance'!C22</f>
        <v>423394</v>
      </c>
      <c r="D22" s="78">
        <f>'Federal Non-Assistance'!D22+'State Non-Assistance'!D22</f>
        <v>0</v>
      </c>
      <c r="E22" s="78">
        <f>'Federal Non-Assistance'!E22+'State Non-Assistance'!E22</f>
        <v>1640784</v>
      </c>
      <c r="F22" s="78">
        <f>'Federal Non-Assistance'!F22+'State Non-Assistance'!F22</f>
        <v>0</v>
      </c>
      <c r="G22" s="78">
        <f>'Federal Non-Assistance'!G22+'State Non-Assistance'!G22</f>
        <v>48667710</v>
      </c>
      <c r="H22" s="78">
        <f>'Federal Non-Assistance'!H22+'State Non-Assistance'!H22</f>
        <v>0</v>
      </c>
      <c r="I22" s="78">
        <f>'Federal Non-Assistance'!I22+'State Non-Assistance'!I22</f>
        <v>1000</v>
      </c>
      <c r="J22" s="78">
        <f>'Federal Non-Assistance'!J22+'State Non-Assistance'!J22</f>
        <v>2736633</v>
      </c>
      <c r="K22" s="78">
        <f>'Federal Non-Assistance'!K22+'State Non-Assistance'!K22</f>
        <v>0</v>
      </c>
      <c r="L22" s="78">
        <f>'Federal Non-Assistance'!L22+'State Non-Assistance'!L22</f>
        <v>6444677</v>
      </c>
      <c r="M22" s="78">
        <f>'Federal Non-Assistance'!M22+'State Non-Assistance'!M22</f>
        <v>7059301</v>
      </c>
      <c r="N22" s="78">
        <f>'Federal Non-Assistance'!N22+'State Non-Assistance'!N22</f>
        <v>0</v>
      </c>
      <c r="O22" s="78">
        <f>'Federal Non-Assistance'!O22+'State Non-Assistance'!O22</f>
        <v>24461228</v>
      </c>
    </row>
    <row r="23" spans="1:15">
      <c r="A23" s="81" t="s">
        <v>28</v>
      </c>
      <c r="B23" s="78">
        <f t="shared" si="0"/>
        <v>102220184</v>
      </c>
      <c r="C23" s="78">
        <f>'Federal Non-Assistance'!C23+'State Non-Assistance'!C23</f>
        <v>34140750</v>
      </c>
      <c r="D23" s="78">
        <f>'Federal Non-Assistance'!D23+'State Non-Assistance'!D23</f>
        <v>5568545</v>
      </c>
      <c r="E23" s="78">
        <f>'Federal Non-Assistance'!E23+'State Non-Assistance'!E23</f>
        <v>17144310</v>
      </c>
      <c r="F23" s="78">
        <f>'Federal Non-Assistance'!F23+'State Non-Assistance'!F23</f>
        <v>0</v>
      </c>
      <c r="G23" s="78">
        <f>'Federal Non-Assistance'!G23+'State Non-Assistance'!G23</f>
        <v>0</v>
      </c>
      <c r="H23" s="78">
        <f>'Federal Non-Assistance'!H23+'State Non-Assistance'!H23</f>
        <v>0</v>
      </c>
      <c r="I23" s="78">
        <f>'Federal Non-Assistance'!I23+'State Non-Assistance'!I23</f>
        <v>0</v>
      </c>
      <c r="J23" s="78">
        <f>'Federal Non-Assistance'!J23+'State Non-Assistance'!J23</f>
        <v>0</v>
      </c>
      <c r="K23" s="78">
        <f>'Federal Non-Assistance'!K23+'State Non-Assistance'!K23</f>
        <v>0</v>
      </c>
      <c r="L23" s="78">
        <f>'Federal Non-Assistance'!L23+'State Non-Assistance'!L23</f>
        <v>9827728</v>
      </c>
      <c r="M23" s="78">
        <f>'Federal Non-Assistance'!M23+'State Non-Assistance'!M23</f>
        <v>2027245</v>
      </c>
      <c r="N23" s="78">
        <f>'Federal Non-Assistance'!N23+'State Non-Assistance'!N23</f>
        <v>0</v>
      </c>
      <c r="O23" s="78">
        <f>'Federal Non-Assistance'!O23+'State Non-Assistance'!O23</f>
        <v>33511606</v>
      </c>
    </row>
    <row r="24" spans="1:15">
      <c r="A24" s="81" t="s">
        <v>29</v>
      </c>
      <c r="B24" s="78">
        <f t="shared" si="0"/>
        <v>179015306</v>
      </c>
      <c r="C24" s="78">
        <f>'Federal Non-Assistance'!C24+'State Non-Assistance'!C24</f>
        <v>6380583</v>
      </c>
      <c r="D24" s="78">
        <f>'Federal Non-Assistance'!D24+'State Non-Assistance'!D24</f>
        <v>5219488</v>
      </c>
      <c r="E24" s="78">
        <f>'Federal Non-Assistance'!E24+'State Non-Assistance'!E24</f>
        <v>883831</v>
      </c>
      <c r="F24" s="78">
        <f>'Federal Non-Assistance'!F24+'State Non-Assistance'!F24</f>
        <v>0</v>
      </c>
      <c r="G24" s="78">
        <f>'Federal Non-Assistance'!G24+'State Non-Assistance'!G24</f>
        <v>17502763</v>
      </c>
      <c r="H24" s="78">
        <f>'Federal Non-Assistance'!H24+'State Non-Assistance'!H24</f>
        <v>0</v>
      </c>
      <c r="I24" s="78">
        <f>'Federal Non-Assistance'!I24+'State Non-Assistance'!I24</f>
        <v>0</v>
      </c>
      <c r="J24" s="78">
        <f>'Federal Non-Assistance'!J24+'State Non-Assistance'!J24</f>
        <v>34112850</v>
      </c>
      <c r="K24" s="78">
        <f>'Federal Non-Assistance'!K24+'State Non-Assistance'!K24</f>
        <v>54038774</v>
      </c>
      <c r="L24" s="78">
        <f>'Federal Non-Assistance'!L24+'State Non-Assistance'!L24</f>
        <v>19402169</v>
      </c>
      <c r="M24" s="78">
        <f>'Federal Non-Assistance'!M24+'State Non-Assistance'!M24</f>
        <v>964786</v>
      </c>
      <c r="N24" s="78">
        <f>'Federal Non-Assistance'!N24+'State Non-Assistance'!N24</f>
        <v>0</v>
      </c>
      <c r="O24" s="78">
        <f>'Federal Non-Assistance'!O24+'State Non-Assistance'!O24</f>
        <v>40510062</v>
      </c>
    </row>
    <row r="25" spans="1:15">
      <c r="A25" s="81" t="s">
        <v>30</v>
      </c>
      <c r="B25" s="78">
        <f t="shared" si="0"/>
        <v>22780545</v>
      </c>
      <c r="C25" s="78">
        <f>'Federal Non-Assistance'!C25+'State Non-Assistance'!C25</f>
        <v>12383998</v>
      </c>
      <c r="D25" s="78">
        <f>'Federal Non-Assistance'!D25+'State Non-Assistance'!D25</f>
        <v>3558268</v>
      </c>
      <c r="E25" s="78">
        <f>'Federal Non-Assistance'!E25+'State Non-Assistance'!E25</f>
        <v>1299134</v>
      </c>
      <c r="F25" s="78">
        <f>'Federal Non-Assistance'!F25+'State Non-Assistance'!F25</f>
        <v>0</v>
      </c>
      <c r="G25" s="78">
        <f>'Federal Non-Assistance'!G25+'State Non-Assistance'!G25</f>
        <v>0</v>
      </c>
      <c r="H25" s="78">
        <f>'Federal Non-Assistance'!H25+'State Non-Assistance'!H25</f>
        <v>1416403</v>
      </c>
      <c r="I25" s="78">
        <f>'Federal Non-Assistance'!I25+'State Non-Assistance'!I25</f>
        <v>503897</v>
      </c>
      <c r="J25" s="78">
        <f>'Federal Non-Assistance'!J25+'State Non-Assistance'!J25</f>
        <v>0</v>
      </c>
      <c r="K25" s="78">
        <f>'Federal Non-Assistance'!K25+'State Non-Assistance'!K25</f>
        <v>0</v>
      </c>
      <c r="L25" s="78">
        <f>'Federal Non-Assistance'!L25+'State Non-Assistance'!L25</f>
        <v>2688178</v>
      </c>
      <c r="M25" s="78">
        <f>'Federal Non-Assistance'!M25+'State Non-Assistance'!M25</f>
        <v>42257</v>
      </c>
      <c r="N25" s="78">
        <f>'Federal Non-Assistance'!N25+'State Non-Assistance'!N25</f>
        <v>888410</v>
      </c>
      <c r="O25" s="78">
        <f>'Federal Non-Assistance'!O25+'State Non-Assistance'!O25</f>
        <v>0</v>
      </c>
    </row>
    <row r="26" spans="1:15">
      <c r="A26" s="81" t="s">
        <v>31</v>
      </c>
      <c r="B26" s="78">
        <f t="shared" si="0"/>
        <v>422106416</v>
      </c>
      <c r="C26" s="78">
        <f>'Federal Non-Assistance'!C26+'State Non-Assistance'!C26</f>
        <v>36253433</v>
      </c>
      <c r="D26" s="78">
        <f>'Federal Non-Assistance'!D26+'State Non-Assistance'!D26</f>
        <v>24156279</v>
      </c>
      <c r="E26" s="78">
        <f>'Federal Non-Assistance'!E26+'State Non-Assistance'!E26</f>
        <v>4191610</v>
      </c>
      <c r="F26" s="78">
        <f>'Federal Non-Assistance'!F26+'State Non-Assistance'!F26</f>
        <v>0</v>
      </c>
      <c r="G26" s="78">
        <f>'Federal Non-Assistance'!G26+'State Non-Assistance'!G26</f>
        <v>143366325</v>
      </c>
      <c r="H26" s="78">
        <f>'Federal Non-Assistance'!H26+'State Non-Assistance'!H26</f>
        <v>0</v>
      </c>
      <c r="I26" s="78">
        <f>'Federal Non-Assistance'!I26+'State Non-Assistance'!I26</f>
        <v>31258432</v>
      </c>
      <c r="J26" s="78">
        <f>'Federal Non-Assistance'!J26+'State Non-Assistance'!J26</f>
        <v>68310</v>
      </c>
      <c r="K26" s="78">
        <f>'Federal Non-Assistance'!K26+'State Non-Assistance'!K26</f>
        <v>39445540</v>
      </c>
      <c r="L26" s="78">
        <f>'Federal Non-Assistance'!L26+'State Non-Assistance'!L26</f>
        <v>59517500</v>
      </c>
      <c r="M26" s="78">
        <f>'Federal Non-Assistance'!M26+'State Non-Assistance'!M26</f>
        <v>1673258</v>
      </c>
      <c r="N26" s="78">
        <f>'Federal Non-Assistance'!N26+'State Non-Assistance'!N26</f>
        <v>0</v>
      </c>
      <c r="O26" s="78">
        <f>'Federal Non-Assistance'!O26+'State Non-Assistance'!O26</f>
        <v>82175729</v>
      </c>
    </row>
    <row r="27" spans="1:15">
      <c r="A27" s="81" t="s">
        <v>32</v>
      </c>
      <c r="B27" s="78">
        <f t="shared" si="0"/>
        <v>661847290</v>
      </c>
      <c r="C27" s="78">
        <f>'Federal Non-Assistance'!C27+'State Non-Assistance'!C27</f>
        <v>6547114</v>
      </c>
      <c r="D27" s="78">
        <f>'Federal Non-Assistance'!D27+'State Non-Assistance'!D27</f>
        <v>204356561</v>
      </c>
      <c r="E27" s="78">
        <f>'Federal Non-Assistance'!E27+'State Non-Assistance'!E27</f>
        <v>0</v>
      </c>
      <c r="F27" s="78">
        <f>'Federal Non-Assistance'!F27+'State Non-Assistance'!F27</f>
        <v>0</v>
      </c>
      <c r="G27" s="78">
        <f>'Federal Non-Assistance'!G27+'State Non-Assistance'!G27</f>
        <v>109314381</v>
      </c>
      <c r="H27" s="78">
        <f>'Federal Non-Assistance'!H27+'State Non-Assistance'!H27</f>
        <v>0</v>
      </c>
      <c r="I27" s="78">
        <f>'Federal Non-Assistance'!I27+'State Non-Assistance'!I27</f>
        <v>64473540</v>
      </c>
      <c r="J27" s="78">
        <f>'Federal Non-Assistance'!J27+'State Non-Assistance'!J27</f>
        <v>10350246</v>
      </c>
      <c r="K27" s="78">
        <f>'Federal Non-Assistance'!K27+'State Non-Assistance'!K27</f>
        <v>0</v>
      </c>
      <c r="L27" s="78">
        <f>'Federal Non-Assistance'!L27+'State Non-Assistance'!L27</f>
        <v>33251461</v>
      </c>
      <c r="M27" s="78">
        <f>'Federal Non-Assistance'!M27+'State Non-Assistance'!M27</f>
        <v>0</v>
      </c>
      <c r="N27" s="78">
        <f>'Federal Non-Assistance'!N27+'State Non-Assistance'!N27</f>
        <v>0</v>
      </c>
      <c r="O27" s="78">
        <f>'Federal Non-Assistance'!O27+'State Non-Assistance'!O27</f>
        <v>233553987</v>
      </c>
    </row>
    <row r="28" spans="1:15">
      <c r="A28" s="81" t="s">
        <v>33</v>
      </c>
      <c r="B28" s="78">
        <f t="shared" si="0"/>
        <v>1145434291</v>
      </c>
      <c r="C28" s="78">
        <f>'Federal Non-Assistance'!C28+'State Non-Assistance'!C28</f>
        <v>81002867</v>
      </c>
      <c r="D28" s="78">
        <f>'Federal Non-Assistance'!D28+'State Non-Assistance'!D28</f>
        <v>19529091</v>
      </c>
      <c r="E28" s="78">
        <f>'Federal Non-Assistance'!E28+'State Non-Assistance'!E28</f>
        <v>1220612</v>
      </c>
      <c r="F28" s="78">
        <f>'Federal Non-Assistance'!F28+'State Non-Assistance'!F28</f>
        <v>0</v>
      </c>
      <c r="G28" s="78">
        <f>'Federal Non-Assistance'!G28+'State Non-Assistance'!G28</f>
        <v>50335988</v>
      </c>
      <c r="H28" s="78">
        <f>'Federal Non-Assistance'!H28+'State Non-Assistance'!H28</f>
        <v>0</v>
      </c>
      <c r="I28" s="78">
        <f>'Federal Non-Assistance'!I28+'State Non-Assistance'!I28</f>
        <v>84300951</v>
      </c>
      <c r="J28" s="78">
        <f>'Federal Non-Assistance'!J28+'State Non-Assistance'!J28</f>
        <v>388597457</v>
      </c>
      <c r="K28" s="78">
        <f>'Federal Non-Assistance'!K28+'State Non-Assistance'!K28</f>
        <v>23240699</v>
      </c>
      <c r="L28" s="78">
        <f>'Federal Non-Assistance'!L28+'State Non-Assistance'!L28</f>
        <v>179275435</v>
      </c>
      <c r="M28" s="78">
        <f>'Federal Non-Assistance'!M28+'State Non-Assistance'!M28</f>
        <v>1220761</v>
      </c>
      <c r="N28" s="78">
        <f>'Federal Non-Assistance'!N28+'State Non-Assistance'!N28</f>
        <v>96225384</v>
      </c>
      <c r="O28" s="78">
        <f>'Federal Non-Assistance'!O28+'State Non-Assistance'!O28</f>
        <v>220485046</v>
      </c>
    </row>
    <row r="29" spans="1:15">
      <c r="A29" s="81" t="s">
        <v>34</v>
      </c>
      <c r="B29" s="78">
        <f t="shared" si="0"/>
        <v>338086164</v>
      </c>
      <c r="C29" s="78">
        <f>'Federal Non-Assistance'!C29+'State Non-Assistance'!C29</f>
        <v>54737037</v>
      </c>
      <c r="D29" s="78">
        <f>'Federal Non-Assistance'!D29+'State Non-Assistance'!D29</f>
        <v>53740158</v>
      </c>
      <c r="E29" s="78">
        <f>'Federal Non-Assistance'!E29+'State Non-Assistance'!E29</f>
        <v>3513228</v>
      </c>
      <c r="F29" s="78">
        <f>'Federal Non-Assistance'!F29+'State Non-Assistance'!F29</f>
        <v>0</v>
      </c>
      <c r="G29" s="78">
        <f>'Federal Non-Assistance'!G29+'State Non-Assistance'!G29</f>
        <v>119415875</v>
      </c>
      <c r="H29" s="78">
        <f>'Federal Non-Assistance'!H29+'State Non-Assistance'!H29</f>
        <v>11755372</v>
      </c>
      <c r="I29" s="78">
        <f>'Federal Non-Assistance'!I29+'State Non-Assistance'!I29</f>
        <v>38358820</v>
      </c>
      <c r="J29" s="78">
        <f>'Federal Non-Assistance'!J29+'State Non-Assistance'!J29</f>
        <v>814681</v>
      </c>
      <c r="K29" s="78">
        <f>'Federal Non-Assistance'!K29+'State Non-Assistance'!K29</f>
        <v>0</v>
      </c>
      <c r="L29" s="78">
        <f>'Federal Non-Assistance'!L29+'State Non-Assistance'!L29</f>
        <v>46171511</v>
      </c>
      <c r="M29" s="78">
        <f>'Federal Non-Assistance'!M29+'State Non-Assistance'!M29</f>
        <v>162627</v>
      </c>
      <c r="N29" s="78">
        <f>'Federal Non-Assistance'!N29+'State Non-Assistance'!N29</f>
        <v>0</v>
      </c>
      <c r="O29" s="78">
        <f>'Federal Non-Assistance'!O29+'State Non-Assistance'!O29</f>
        <v>9416855</v>
      </c>
    </row>
    <row r="30" spans="1:15">
      <c r="A30" s="81" t="s">
        <v>35</v>
      </c>
      <c r="B30" s="78">
        <f t="shared" si="0"/>
        <v>56671859</v>
      </c>
      <c r="C30" s="78">
        <f>'Federal Non-Assistance'!C30+'State Non-Assistance'!C30</f>
        <v>33023844</v>
      </c>
      <c r="D30" s="78">
        <f>'Federal Non-Assistance'!D30+'State Non-Assistance'!D30</f>
        <v>1715430</v>
      </c>
      <c r="E30" s="78">
        <f>'Federal Non-Assistance'!E30+'State Non-Assistance'!E30</f>
        <v>9855123</v>
      </c>
      <c r="F30" s="78">
        <f>'Federal Non-Assistance'!F30+'State Non-Assistance'!F30</f>
        <v>0</v>
      </c>
      <c r="G30" s="78">
        <f>'Federal Non-Assistance'!G30+'State Non-Assistance'!G30</f>
        <v>0</v>
      </c>
      <c r="H30" s="78">
        <f>'Federal Non-Assistance'!H30+'State Non-Assistance'!H30</f>
        <v>0</v>
      </c>
      <c r="I30" s="78">
        <f>'Federal Non-Assistance'!I30+'State Non-Assistance'!I30</f>
        <v>0</v>
      </c>
      <c r="J30" s="78">
        <f>'Federal Non-Assistance'!J30+'State Non-Assistance'!J30</f>
        <v>4273167</v>
      </c>
      <c r="K30" s="78">
        <f>'Federal Non-Assistance'!K30+'State Non-Assistance'!K30</f>
        <v>79965</v>
      </c>
      <c r="L30" s="78">
        <f>'Federal Non-Assistance'!L30+'State Non-Assistance'!L30</f>
        <v>2511622</v>
      </c>
      <c r="M30" s="78">
        <f>'Federal Non-Assistance'!M30+'State Non-Assistance'!M30</f>
        <v>643214</v>
      </c>
      <c r="N30" s="78">
        <f>'Federal Non-Assistance'!N30+'State Non-Assistance'!N30</f>
        <v>0</v>
      </c>
      <c r="O30" s="78">
        <f>'Federal Non-Assistance'!O30+'State Non-Assistance'!O30</f>
        <v>4569494</v>
      </c>
    </row>
    <row r="31" spans="1:15">
      <c r="A31" s="81" t="s">
        <v>36</v>
      </c>
      <c r="B31" s="78">
        <f t="shared" si="0"/>
        <v>272768698</v>
      </c>
      <c r="C31" s="78">
        <f>'Federal Non-Assistance'!C31+'State Non-Assistance'!C31</f>
        <v>17358087</v>
      </c>
      <c r="D31" s="78">
        <f>'Federal Non-Assistance'!D31+'State Non-Assistance'!D31</f>
        <v>34943396</v>
      </c>
      <c r="E31" s="78">
        <f>'Federal Non-Assistance'!E31+'State Non-Assistance'!E31</f>
        <v>0</v>
      </c>
      <c r="F31" s="78">
        <f>'Federal Non-Assistance'!F31+'State Non-Assistance'!F31</f>
        <v>0</v>
      </c>
      <c r="G31" s="78">
        <f>'Federal Non-Assistance'!G31+'State Non-Assistance'!G31</f>
        <v>0</v>
      </c>
      <c r="H31" s="78">
        <f>'Federal Non-Assistance'!H31+'State Non-Assistance'!H31</f>
        <v>0</v>
      </c>
      <c r="I31" s="78">
        <f>'Federal Non-Assistance'!I31+'State Non-Assistance'!I31</f>
        <v>54563394</v>
      </c>
      <c r="J31" s="78">
        <f>'Federal Non-Assistance'!J31+'State Non-Assistance'!J31</f>
        <v>0</v>
      </c>
      <c r="K31" s="78">
        <f>'Federal Non-Assistance'!K31+'State Non-Assistance'!K31</f>
        <v>0</v>
      </c>
      <c r="L31" s="78">
        <f>'Federal Non-Assistance'!L31+'State Non-Assistance'!L31</f>
        <v>8470010</v>
      </c>
      <c r="M31" s="78">
        <f>'Federal Non-Assistance'!M31+'State Non-Assistance'!M31</f>
        <v>974150</v>
      </c>
      <c r="N31" s="78">
        <f>'Federal Non-Assistance'!N31+'State Non-Assistance'!N31</f>
        <v>108102589</v>
      </c>
      <c r="O31" s="78">
        <f>'Federal Non-Assistance'!O31+'State Non-Assistance'!O31</f>
        <v>48357072</v>
      </c>
    </row>
    <row r="32" spans="1:15">
      <c r="A32" s="81" t="s">
        <v>37</v>
      </c>
      <c r="B32" s="78">
        <f t="shared" si="0"/>
        <v>25248302</v>
      </c>
      <c r="C32" s="78">
        <f>'Federal Non-Assistance'!C32+'State Non-Assistance'!C32</f>
        <v>12127897</v>
      </c>
      <c r="D32" s="78">
        <f>'Federal Non-Assistance'!D32+'State Non-Assistance'!D32</f>
        <v>1007306</v>
      </c>
      <c r="E32" s="78">
        <f>'Federal Non-Assistance'!E32+'State Non-Assistance'!E32</f>
        <v>0</v>
      </c>
      <c r="F32" s="78">
        <f>'Federal Non-Assistance'!F32+'State Non-Assistance'!F32</f>
        <v>0</v>
      </c>
      <c r="G32" s="78">
        <f>'Federal Non-Assistance'!G32+'State Non-Assistance'!G32</f>
        <v>0</v>
      </c>
      <c r="H32" s="78">
        <f>'Federal Non-Assistance'!H32+'State Non-Assistance'!H32</f>
        <v>0</v>
      </c>
      <c r="I32" s="78">
        <f>'Federal Non-Assistance'!I32+'State Non-Assistance'!I32</f>
        <v>0</v>
      </c>
      <c r="J32" s="78">
        <f>'Federal Non-Assistance'!J32+'State Non-Assistance'!J32</f>
        <v>624720</v>
      </c>
      <c r="K32" s="78">
        <f>'Federal Non-Assistance'!K32+'State Non-Assistance'!K32</f>
        <v>0</v>
      </c>
      <c r="L32" s="78">
        <f>'Federal Non-Assistance'!L32+'State Non-Assistance'!L32</f>
        <v>3672062</v>
      </c>
      <c r="M32" s="78">
        <f>'Federal Non-Assistance'!M32+'State Non-Assistance'!M32</f>
        <v>4726950</v>
      </c>
      <c r="N32" s="78">
        <f>'Federal Non-Assistance'!N32+'State Non-Assistance'!N32</f>
        <v>1773513</v>
      </c>
      <c r="O32" s="78">
        <f>'Federal Non-Assistance'!O32+'State Non-Assistance'!O32</f>
        <v>1315854</v>
      </c>
    </row>
    <row r="33" spans="1:15">
      <c r="A33" s="81" t="s">
        <v>38</v>
      </c>
      <c r="B33" s="78">
        <f t="shared" si="0"/>
        <v>67671569</v>
      </c>
      <c r="C33" s="78">
        <f>'Federal Non-Assistance'!C33+'State Non-Assistance'!C33</f>
        <v>19378705</v>
      </c>
      <c r="D33" s="78">
        <f>'Federal Non-Assistance'!D33+'State Non-Assistance'!D33</f>
        <v>6498998</v>
      </c>
      <c r="E33" s="78">
        <f>'Federal Non-Assistance'!E33+'State Non-Assistance'!E33</f>
        <v>0</v>
      </c>
      <c r="F33" s="78">
        <f>'Federal Non-Assistance'!F33+'State Non-Assistance'!F33</f>
        <v>0</v>
      </c>
      <c r="G33" s="78">
        <f>'Federal Non-Assistance'!G33+'State Non-Assistance'!G33</f>
        <v>29181131</v>
      </c>
      <c r="H33" s="78">
        <f>'Federal Non-Assistance'!H33+'State Non-Assistance'!H33</f>
        <v>6809059</v>
      </c>
      <c r="I33" s="78">
        <f>'Federal Non-Assistance'!I33+'State Non-Assistance'!I33</f>
        <v>0</v>
      </c>
      <c r="J33" s="78">
        <f>'Federal Non-Assistance'!J33+'State Non-Assistance'!J33</f>
        <v>210558</v>
      </c>
      <c r="K33" s="78">
        <f>'Federal Non-Assistance'!K33+'State Non-Assistance'!K33</f>
        <v>0</v>
      </c>
      <c r="L33" s="78">
        <f>'Federal Non-Assistance'!L33+'State Non-Assistance'!L33</f>
        <v>2908550</v>
      </c>
      <c r="M33" s="78">
        <f>'Federal Non-Assistance'!M33+'State Non-Assistance'!M33</f>
        <v>618449</v>
      </c>
      <c r="N33" s="78">
        <f>'Federal Non-Assistance'!N33+'State Non-Assistance'!N33</f>
        <v>0</v>
      </c>
      <c r="O33" s="78">
        <f>'Federal Non-Assistance'!O33+'State Non-Assistance'!O33</f>
        <v>2066119</v>
      </c>
    </row>
    <row r="34" spans="1:15">
      <c r="A34" s="81" t="s">
        <v>39</v>
      </c>
      <c r="B34" s="78">
        <f t="shared" si="0"/>
        <v>46071029</v>
      </c>
      <c r="C34" s="78">
        <f>'Federal Non-Assistance'!C34+'State Non-Assistance'!C34</f>
        <v>1820907</v>
      </c>
      <c r="D34" s="78">
        <f>'Federal Non-Assistance'!D34+'State Non-Assistance'!D34</f>
        <v>0</v>
      </c>
      <c r="E34" s="78">
        <f>'Federal Non-Assistance'!E34+'State Non-Assistance'!E34</f>
        <v>566343</v>
      </c>
      <c r="F34" s="78">
        <f>'Federal Non-Assistance'!F34+'State Non-Assistance'!F34</f>
        <v>0</v>
      </c>
      <c r="G34" s="78">
        <f>'Federal Non-Assistance'!G34+'State Non-Assistance'!G34</f>
        <v>0</v>
      </c>
      <c r="H34" s="78">
        <f>'Federal Non-Assistance'!H34+'State Non-Assistance'!H34</f>
        <v>0</v>
      </c>
      <c r="I34" s="78">
        <f>'Federal Non-Assistance'!I34+'State Non-Assistance'!I34</f>
        <v>0</v>
      </c>
      <c r="J34" s="78">
        <f>'Federal Non-Assistance'!J34+'State Non-Assistance'!J34</f>
        <v>0</v>
      </c>
      <c r="K34" s="78">
        <f>'Federal Non-Assistance'!K34+'State Non-Assistance'!K34</f>
        <v>0</v>
      </c>
      <c r="L34" s="78">
        <f>'Federal Non-Assistance'!L34+'State Non-Assistance'!L34</f>
        <v>4239707</v>
      </c>
      <c r="M34" s="78">
        <f>'Federal Non-Assistance'!M34+'State Non-Assistance'!M34</f>
        <v>3901676</v>
      </c>
      <c r="N34" s="78">
        <f>'Federal Non-Assistance'!N34+'State Non-Assistance'!N34</f>
        <v>0</v>
      </c>
      <c r="O34" s="78">
        <f>'Federal Non-Assistance'!O34+'State Non-Assistance'!O34</f>
        <v>35542396</v>
      </c>
    </row>
    <row r="35" spans="1:15">
      <c r="A35" s="81" t="s">
        <v>40</v>
      </c>
      <c r="B35" s="78">
        <f t="shared" si="0"/>
        <v>36631719</v>
      </c>
      <c r="C35" s="78">
        <f>'Federal Non-Assistance'!C35+'State Non-Assistance'!C35</f>
        <v>6926886</v>
      </c>
      <c r="D35" s="78">
        <f>'Federal Non-Assistance'!D35+'State Non-Assistance'!D35</f>
        <v>4581870</v>
      </c>
      <c r="E35" s="78">
        <f>'Federal Non-Assistance'!E35+'State Non-Assistance'!E35</f>
        <v>1336921</v>
      </c>
      <c r="F35" s="78">
        <f>'Federal Non-Assistance'!F35+'State Non-Assistance'!F35</f>
        <v>0</v>
      </c>
      <c r="G35" s="78">
        <f>'Federal Non-Assistance'!G35+'State Non-Assistance'!G35</f>
        <v>0</v>
      </c>
      <c r="H35" s="78">
        <f>'Federal Non-Assistance'!H35+'State Non-Assistance'!H35</f>
        <v>0</v>
      </c>
      <c r="I35" s="78">
        <f>'Federal Non-Assistance'!I35+'State Non-Assistance'!I35</f>
        <v>2897690</v>
      </c>
      <c r="J35" s="78">
        <f>'Federal Non-Assistance'!J35+'State Non-Assistance'!J35</f>
        <v>1474160</v>
      </c>
      <c r="K35" s="78">
        <f>'Federal Non-Assistance'!K35+'State Non-Assistance'!K35</f>
        <v>2199997</v>
      </c>
      <c r="L35" s="78">
        <f>'Federal Non-Assistance'!L35+'State Non-Assistance'!L35</f>
        <v>8464032</v>
      </c>
      <c r="M35" s="78">
        <f>'Federal Non-Assistance'!M35+'State Non-Assistance'!M35</f>
        <v>3531980</v>
      </c>
      <c r="N35" s="78">
        <f>'Federal Non-Assistance'!N35+'State Non-Assistance'!N35</f>
        <v>0</v>
      </c>
      <c r="O35" s="78">
        <f>'Federal Non-Assistance'!O35+'State Non-Assistance'!O35</f>
        <v>5218183</v>
      </c>
    </row>
    <row r="36" spans="1:15">
      <c r="A36" s="81" t="s">
        <v>41</v>
      </c>
      <c r="B36" s="78">
        <f t="shared" si="0"/>
        <v>879181714</v>
      </c>
      <c r="C36" s="78">
        <f>'Federal Non-Assistance'!C36+'State Non-Assistance'!C36</f>
        <v>87584400</v>
      </c>
      <c r="D36" s="78">
        <f>'Federal Non-Assistance'!D36+'State Non-Assistance'!D36</f>
        <v>0</v>
      </c>
      <c r="E36" s="78">
        <f>'Federal Non-Assistance'!E36+'State Non-Assistance'!E36</f>
        <v>1234692</v>
      </c>
      <c r="F36" s="78">
        <f>'Federal Non-Assistance'!F36+'State Non-Assistance'!F36</f>
        <v>48532</v>
      </c>
      <c r="G36" s="78">
        <f>'Federal Non-Assistance'!G36+'State Non-Assistance'!G36</f>
        <v>171917612</v>
      </c>
      <c r="H36" s="78">
        <f>'Federal Non-Assistance'!H36+'State Non-Assistance'!H36</f>
        <v>0</v>
      </c>
      <c r="I36" s="78">
        <f>'Federal Non-Assistance'!I36+'State Non-Assistance'!I36</f>
        <v>14607622</v>
      </c>
      <c r="J36" s="78">
        <f>'Federal Non-Assistance'!J36+'State Non-Assistance'!J36</f>
        <v>499489420</v>
      </c>
      <c r="K36" s="78">
        <f>'Federal Non-Assistance'!K36+'State Non-Assistance'!K36</f>
        <v>7455695</v>
      </c>
      <c r="L36" s="78">
        <f>'Federal Non-Assistance'!L36+'State Non-Assistance'!L36</f>
        <v>75428126</v>
      </c>
      <c r="M36" s="78">
        <f>'Federal Non-Assistance'!M36+'State Non-Assistance'!M36</f>
        <v>6096577</v>
      </c>
      <c r="N36" s="78">
        <f>'Federal Non-Assistance'!N36+'State Non-Assistance'!N36</f>
        <v>6840000</v>
      </c>
      <c r="O36" s="78">
        <f>'Federal Non-Assistance'!O36+'State Non-Assistance'!O36</f>
        <v>8479038</v>
      </c>
    </row>
    <row r="37" spans="1:15">
      <c r="A37" s="81" t="s">
        <v>42</v>
      </c>
      <c r="B37" s="78">
        <f t="shared" si="0"/>
        <v>135561826</v>
      </c>
      <c r="C37" s="78">
        <f>'Federal Non-Assistance'!C37+'State Non-Assistance'!C37</f>
        <v>8693878</v>
      </c>
      <c r="D37" s="78">
        <f>'Federal Non-Assistance'!D37+'State Non-Assistance'!D37</f>
        <v>11645300</v>
      </c>
      <c r="E37" s="78">
        <f>'Federal Non-Assistance'!E37+'State Non-Assistance'!E37</f>
        <v>0</v>
      </c>
      <c r="F37" s="78">
        <f>'Federal Non-Assistance'!F37+'State Non-Assistance'!F37</f>
        <v>0</v>
      </c>
      <c r="G37" s="78">
        <f>'Federal Non-Assistance'!G37+'State Non-Assistance'!G37</f>
        <v>47440000</v>
      </c>
      <c r="H37" s="78">
        <f>'Federal Non-Assistance'!H37+'State Non-Assistance'!H37</f>
        <v>0</v>
      </c>
      <c r="I37" s="78">
        <f>'Federal Non-Assistance'!I37+'State Non-Assistance'!I37</f>
        <v>0</v>
      </c>
      <c r="J37" s="78">
        <f>'Federal Non-Assistance'!J37+'State Non-Assistance'!J37</f>
        <v>3605467</v>
      </c>
      <c r="K37" s="78">
        <f>'Federal Non-Assistance'!K37+'State Non-Assistance'!K37</f>
        <v>6500000</v>
      </c>
      <c r="L37" s="78">
        <f>'Federal Non-Assistance'!L37+'State Non-Assistance'!L37</f>
        <v>10003197</v>
      </c>
      <c r="M37" s="78">
        <f>'Federal Non-Assistance'!M37+'State Non-Assistance'!M37</f>
        <v>656210</v>
      </c>
      <c r="N37" s="78">
        <f>'Federal Non-Assistance'!N37+'State Non-Assistance'!N37</f>
        <v>0</v>
      </c>
      <c r="O37" s="78">
        <f>'Federal Non-Assistance'!O37+'State Non-Assistance'!O37</f>
        <v>47017774</v>
      </c>
    </row>
    <row r="38" spans="1:15">
      <c r="A38" s="81" t="s">
        <v>43</v>
      </c>
      <c r="B38" s="78">
        <f t="shared" si="0"/>
        <v>3115041459</v>
      </c>
      <c r="C38" s="78">
        <f>'Federal Non-Assistance'!C38+'State Non-Assistance'!C38</f>
        <v>124397936</v>
      </c>
      <c r="D38" s="78">
        <f>'Federal Non-Assistance'!D38+'State Non-Assistance'!D38</f>
        <v>0</v>
      </c>
      <c r="E38" s="78">
        <f>'Federal Non-Assistance'!E38+'State Non-Assistance'!E38</f>
        <v>6133408</v>
      </c>
      <c r="F38" s="78">
        <f>'Federal Non-Assistance'!F38+'State Non-Assistance'!F38</f>
        <v>0</v>
      </c>
      <c r="G38" s="78">
        <f>'Federal Non-Assistance'!G38+'State Non-Assistance'!G38</f>
        <v>910363178</v>
      </c>
      <c r="H38" s="78">
        <f>'Federal Non-Assistance'!H38+'State Non-Assistance'!H38</f>
        <v>516137867</v>
      </c>
      <c r="I38" s="78">
        <f>'Federal Non-Assistance'!I38+'State Non-Assistance'!I38</f>
        <v>173868350</v>
      </c>
      <c r="J38" s="78">
        <f>'Federal Non-Assistance'!J38+'State Non-Assistance'!J38</f>
        <v>245214497</v>
      </c>
      <c r="K38" s="78">
        <f>'Federal Non-Assistance'!K38+'State Non-Assistance'!K38</f>
        <v>0</v>
      </c>
      <c r="L38" s="78">
        <f>'Federal Non-Assistance'!L38+'State Non-Assistance'!L38</f>
        <v>326881315</v>
      </c>
      <c r="M38" s="78">
        <f>'Federal Non-Assistance'!M38+'State Non-Assistance'!M38</f>
        <v>7007772</v>
      </c>
      <c r="N38" s="78">
        <f>'Federal Non-Assistance'!N38+'State Non-Assistance'!N38</f>
        <v>26143086</v>
      </c>
      <c r="O38" s="78">
        <f>'Federal Non-Assistance'!O38+'State Non-Assistance'!O38</f>
        <v>778894050</v>
      </c>
    </row>
    <row r="39" spans="1:15">
      <c r="A39" s="81" t="s">
        <v>44</v>
      </c>
      <c r="B39" s="78">
        <f t="shared" si="0"/>
        <v>479667230</v>
      </c>
      <c r="C39" s="78">
        <f>'Federal Non-Assistance'!C39+'State Non-Assistance'!C39</f>
        <v>42585627</v>
      </c>
      <c r="D39" s="78">
        <f>'Federal Non-Assistance'!D39+'State Non-Assistance'!D39</f>
        <v>98652663</v>
      </c>
      <c r="E39" s="78">
        <f>'Federal Non-Assistance'!E39+'State Non-Assistance'!E39</f>
        <v>3975125</v>
      </c>
      <c r="F39" s="78">
        <f>'Federal Non-Assistance'!F39+'State Non-Assistance'!F39</f>
        <v>0</v>
      </c>
      <c r="G39" s="78">
        <f>'Federal Non-Assistance'!G39+'State Non-Assistance'!G39</f>
        <v>56831959</v>
      </c>
      <c r="H39" s="78">
        <f>'Federal Non-Assistance'!H39+'State Non-Assistance'!H39</f>
        <v>0</v>
      </c>
      <c r="I39" s="78">
        <f>'Federal Non-Assistance'!I39+'State Non-Assistance'!I39</f>
        <v>5325762</v>
      </c>
      <c r="J39" s="78">
        <f>'Federal Non-Assistance'!J39+'State Non-Assistance'!J39</f>
        <v>114321529</v>
      </c>
      <c r="K39" s="78">
        <f>'Federal Non-Assistance'!K39+'State Non-Assistance'!K39</f>
        <v>93</v>
      </c>
      <c r="L39" s="78">
        <f>'Federal Non-Assistance'!L39+'State Non-Assistance'!L39</f>
        <v>46361317</v>
      </c>
      <c r="M39" s="78">
        <f>'Federal Non-Assistance'!M39+'State Non-Assistance'!M39</f>
        <v>1461220</v>
      </c>
      <c r="N39" s="78">
        <f>'Federal Non-Assistance'!N39+'State Non-Assistance'!N39</f>
        <v>73537182</v>
      </c>
      <c r="O39" s="78">
        <f>'Federal Non-Assistance'!O39+'State Non-Assistance'!O39</f>
        <v>36614753</v>
      </c>
    </row>
    <row r="40" spans="1:15">
      <c r="A40" s="81" t="s">
        <v>45</v>
      </c>
      <c r="B40" s="78">
        <f t="shared" si="0"/>
        <v>14525339</v>
      </c>
      <c r="C40" s="78">
        <f>'Federal Non-Assistance'!C40+'State Non-Assistance'!C40</f>
        <v>4041609</v>
      </c>
      <c r="D40" s="78">
        <f>'Federal Non-Assistance'!D40+'State Non-Assistance'!D40</f>
        <v>-1967</v>
      </c>
      <c r="E40" s="78">
        <f>'Federal Non-Assistance'!E40+'State Non-Assistance'!E40</f>
        <v>1491712</v>
      </c>
      <c r="F40" s="78">
        <f>'Federal Non-Assistance'!F40+'State Non-Assistance'!F40</f>
        <v>0</v>
      </c>
      <c r="G40" s="78">
        <f>'Federal Non-Assistance'!G40+'State Non-Assistance'!G40</f>
        <v>0</v>
      </c>
      <c r="H40" s="78">
        <f>'Federal Non-Assistance'!H40+'State Non-Assistance'!H40</f>
        <v>0</v>
      </c>
      <c r="I40" s="78">
        <f>'Federal Non-Assistance'!I40+'State Non-Assistance'!I40</f>
        <v>41945</v>
      </c>
      <c r="J40" s="78">
        <f>'Federal Non-Assistance'!J40+'State Non-Assistance'!J40</f>
        <v>0</v>
      </c>
      <c r="K40" s="78">
        <f>'Federal Non-Assistance'!K40+'State Non-Assistance'!K40</f>
        <v>2455892</v>
      </c>
      <c r="L40" s="78">
        <f>'Federal Non-Assistance'!L40+'State Non-Assistance'!L40</f>
        <v>3324073</v>
      </c>
      <c r="M40" s="78">
        <f>'Federal Non-Assistance'!M40+'State Non-Assistance'!M40</f>
        <v>644196</v>
      </c>
      <c r="N40" s="78">
        <f>'Federal Non-Assistance'!N40+'State Non-Assistance'!N40</f>
        <v>2391801</v>
      </c>
      <c r="O40" s="78">
        <f>'Federal Non-Assistance'!O40+'State Non-Assistance'!O40</f>
        <v>136078</v>
      </c>
    </row>
    <row r="41" spans="1:15">
      <c r="A41" s="81" t="s">
        <v>46</v>
      </c>
      <c r="B41" s="78">
        <f t="shared" si="0"/>
        <v>658049329</v>
      </c>
      <c r="C41" s="78">
        <f>'Federal Non-Assistance'!C41+'State Non-Assistance'!C41</f>
        <v>36092155</v>
      </c>
      <c r="D41" s="78">
        <f>'Federal Non-Assistance'!D41+'State Non-Assistance'!D41</f>
        <v>381975345</v>
      </c>
      <c r="E41" s="78">
        <f>'Federal Non-Assistance'!E41+'State Non-Assistance'!E41</f>
        <v>6031941</v>
      </c>
      <c r="F41" s="78">
        <f>'Federal Non-Assistance'!F41+'State Non-Assistance'!F41</f>
        <v>0</v>
      </c>
      <c r="G41" s="78">
        <f>'Federal Non-Assistance'!G41+'State Non-Assistance'!G41</f>
        <v>0</v>
      </c>
      <c r="H41" s="78">
        <f>'Federal Non-Assistance'!H41+'State Non-Assistance'!H41</f>
        <v>0</v>
      </c>
      <c r="I41" s="78">
        <f>'Federal Non-Assistance'!I41+'State Non-Assistance'!I41</f>
        <v>38515734</v>
      </c>
      <c r="J41" s="78">
        <f>'Federal Non-Assistance'!J41+'State Non-Assistance'!J41</f>
        <v>24593833</v>
      </c>
      <c r="K41" s="78">
        <f>'Federal Non-Assistance'!K41+'State Non-Assistance'!K41</f>
        <v>1047834</v>
      </c>
      <c r="L41" s="78">
        <f>'Federal Non-Assistance'!L41+'State Non-Assistance'!L41</f>
        <v>144939865</v>
      </c>
      <c r="M41" s="78">
        <f>'Federal Non-Assistance'!M41+'State Non-Assistance'!M41</f>
        <v>1013693</v>
      </c>
      <c r="N41" s="78">
        <f>'Federal Non-Assistance'!N41+'State Non-Assistance'!N41</f>
        <v>0</v>
      </c>
      <c r="O41" s="78">
        <f>'Federal Non-Assistance'!O41+'State Non-Assistance'!O41</f>
        <v>23838929</v>
      </c>
    </row>
    <row r="42" spans="1:15">
      <c r="A42" s="81" t="s">
        <v>47</v>
      </c>
      <c r="B42" s="78">
        <f t="shared" si="0"/>
        <v>93826763</v>
      </c>
      <c r="C42" s="78">
        <f>'Federal Non-Assistance'!C42+'State Non-Assistance'!C42</f>
        <v>-2</v>
      </c>
      <c r="D42" s="78">
        <f>'Federal Non-Assistance'!D42+'State Non-Assistance'!D42</f>
        <v>34750000</v>
      </c>
      <c r="E42" s="78">
        <f>'Federal Non-Assistance'!E42+'State Non-Assistance'!E42</f>
        <v>0</v>
      </c>
      <c r="F42" s="78">
        <f>'Federal Non-Assistance'!F42+'State Non-Assistance'!F42</f>
        <v>0</v>
      </c>
      <c r="G42" s="78">
        <f>'Federal Non-Assistance'!G42+'State Non-Assistance'!G42</f>
        <v>0</v>
      </c>
      <c r="H42" s="78">
        <f>'Federal Non-Assistance'!H42+'State Non-Assistance'!H42</f>
        <v>0</v>
      </c>
      <c r="I42" s="78">
        <f>'Federal Non-Assistance'!I42+'State Non-Assistance'!I42</f>
        <v>462095</v>
      </c>
      <c r="J42" s="78">
        <f>'Federal Non-Assistance'!J42+'State Non-Assistance'!J42</f>
        <v>2106971</v>
      </c>
      <c r="K42" s="78">
        <f>'Federal Non-Assistance'!K42+'State Non-Assistance'!K42</f>
        <v>7221212</v>
      </c>
      <c r="L42" s="78">
        <f>'Federal Non-Assistance'!L42+'State Non-Assistance'!L42</f>
        <v>21525812</v>
      </c>
      <c r="M42" s="78">
        <f>'Federal Non-Assistance'!M42+'State Non-Assistance'!M42</f>
        <v>2337704</v>
      </c>
      <c r="N42" s="78">
        <f>'Federal Non-Assistance'!N42+'State Non-Assistance'!N42</f>
        <v>0</v>
      </c>
      <c r="O42" s="78">
        <f>'Federal Non-Assistance'!O42+'State Non-Assistance'!O42</f>
        <v>25422971</v>
      </c>
    </row>
    <row r="43" spans="1:15">
      <c r="A43" s="81" t="s">
        <v>48</v>
      </c>
      <c r="B43" s="78">
        <f t="shared" si="0"/>
        <v>160519431</v>
      </c>
      <c r="C43" s="78">
        <f>'Federal Non-Assistance'!C43+'State Non-Assistance'!C43</f>
        <v>17087068</v>
      </c>
      <c r="D43" s="78">
        <f>'Federal Non-Assistance'!D43+'State Non-Assistance'!D43</f>
        <v>99686</v>
      </c>
      <c r="E43" s="78">
        <f>'Federal Non-Assistance'!E43+'State Non-Assistance'!E43</f>
        <v>86559</v>
      </c>
      <c r="F43" s="78">
        <f>'Federal Non-Assistance'!F43+'State Non-Assistance'!F43</f>
        <v>0</v>
      </c>
      <c r="G43" s="78">
        <f>'Federal Non-Assistance'!G43+'State Non-Assistance'!G43</f>
        <v>0</v>
      </c>
      <c r="H43" s="78">
        <f>'Federal Non-Assistance'!H43+'State Non-Assistance'!H43</f>
        <v>1082793</v>
      </c>
      <c r="I43" s="78">
        <f>'Federal Non-Assistance'!I43+'State Non-Assistance'!I43</f>
        <v>0</v>
      </c>
      <c r="J43" s="78">
        <f>'Federal Non-Assistance'!J43+'State Non-Assistance'!J43</f>
        <v>0</v>
      </c>
      <c r="K43" s="78">
        <f>'Federal Non-Assistance'!K43+'State Non-Assistance'!K43</f>
        <v>0</v>
      </c>
      <c r="L43" s="78">
        <f>'Federal Non-Assistance'!L43+'State Non-Assistance'!L43</f>
        <v>38404820</v>
      </c>
      <c r="M43" s="78">
        <f>'Federal Non-Assistance'!M43+'State Non-Assistance'!M43</f>
        <v>-1086793</v>
      </c>
      <c r="N43" s="78">
        <f>'Federal Non-Assistance'!N43+'State Non-Assistance'!N43</f>
        <v>0</v>
      </c>
      <c r="O43" s="78">
        <f>'Federal Non-Assistance'!O43+'State Non-Assistance'!O43</f>
        <v>104845298</v>
      </c>
    </row>
    <row r="44" spans="1:15">
      <c r="A44" s="81" t="s">
        <v>49</v>
      </c>
      <c r="B44" s="78">
        <f t="shared" si="0"/>
        <v>591007495</v>
      </c>
      <c r="C44" s="78">
        <f>'Federal Non-Assistance'!C44+'State Non-Assistance'!C44</f>
        <v>78110930</v>
      </c>
      <c r="D44" s="78">
        <f>'Federal Non-Assistance'!D44+'State Non-Assistance'!D44</f>
        <v>253557601</v>
      </c>
      <c r="E44" s="78">
        <f>'Federal Non-Assistance'!E44+'State Non-Assistance'!E44</f>
        <v>2081740</v>
      </c>
      <c r="F44" s="78">
        <f>'Federal Non-Assistance'!F44+'State Non-Assistance'!F44</f>
        <v>0</v>
      </c>
      <c r="G44" s="78">
        <f>'Federal Non-Assistance'!G44+'State Non-Assistance'!G44</f>
        <v>0</v>
      </c>
      <c r="H44" s="78">
        <f>'Federal Non-Assistance'!H44+'State Non-Assistance'!H44</f>
        <v>0</v>
      </c>
      <c r="I44" s="78">
        <f>'Federal Non-Assistance'!I44+'State Non-Assistance'!I44</f>
        <v>12807903</v>
      </c>
      <c r="J44" s="78">
        <f>'Federal Non-Assistance'!J44+'State Non-Assistance'!J44</f>
        <v>108257751</v>
      </c>
      <c r="K44" s="78">
        <f>'Federal Non-Assistance'!K44+'State Non-Assistance'!K44</f>
        <v>2028737</v>
      </c>
      <c r="L44" s="78">
        <f>'Federal Non-Assistance'!L44+'State Non-Assistance'!L44</f>
        <v>67480679</v>
      </c>
      <c r="M44" s="78">
        <f>'Federal Non-Assistance'!M44+'State Non-Assistance'!M44</f>
        <v>12508426</v>
      </c>
      <c r="N44" s="78">
        <f>'Federal Non-Assistance'!N44+'State Non-Assistance'!N44</f>
        <v>54168728</v>
      </c>
      <c r="O44" s="78">
        <f>'Federal Non-Assistance'!O44+'State Non-Assistance'!O44</f>
        <v>5000</v>
      </c>
    </row>
    <row r="45" spans="1:15">
      <c r="A45" s="81" t="s">
        <v>50</v>
      </c>
      <c r="B45" s="78">
        <f t="shared" si="0"/>
        <v>121154662</v>
      </c>
      <c r="C45" s="78">
        <f>'Federal Non-Assistance'!C45+'State Non-Assistance'!C45</f>
        <v>9438554</v>
      </c>
      <c r="D45" s="78">
        <f>'Federal Non-Assistance'!D45+'State Non-Assistance'!D45</f>
        <v>11054774</v>
      </c>
      <c r="E45" s="78">
        <f>'Federal Non-Assistance'!E45+'State Non-Assistance'!E45</f>
        <v>3899738</v>
      </c>
      <c r="F45" s="78">
        <f>'Federal Non-Assistance'!F45+'State Non-Assistance'!F45</f>
        <v>0</v>
      </c>
      <c r="G45" s="78">
        <f>'Federal Non-Assistance'!G45+'State Non-Assistance'!G45</f>
        <v>5788099</v>
      </c>
      <c r="H45" s="78">
        <f>'Federal Non-Assistance'!H45+'State Non-Assistance'!H45</f>
        <v>3678751</v>
      </c>
      <c r="I45" s="78">
        <f>'Federal Non-Assistance'!I45+'State Non-Assistance'!I45</f>
        <v>0</v>
      </c>
      <c r="J45" s="78">
        <f>'Federal Non-Assistance'!J45+'State Non-Assistance'!J45</f>
        <v>0</v>
      </c>
      <c r="K45" s="78">
        <f>'Federal Non-Assistance'!K45+'State Non-Assistance'!K45</f>
        <v>0</v>
      </c>
      <c r="L45" s="78">
        <f>'Federal Non-Assistance'!L45+'State Non-Assistance'!L45</f>
        <v>12917866</v>
      </c>
      <c r="M45" s="78">
        <f>'Federal Non-Assistance'!M45+'State Non-Assistance'!M45</f>
        <v>3270542</v>
      </c>
      <c r="N45" s="78">
        <f>'Federal Non-Assistance'!N45+'State Non-Assistance'!N45</f>
        <v>0</v>
      </c>
      <c r="O45" s="78">
        <f>'Federal Non-Assistance'!O45+'State Non-Assistance'!O45</f>
        <v>71106338</v>
      </c>
    </row>
    <row r="46" spans="1:15">
      <c r="A46" s="81" t="s">
        <v>51</v>
      </c>
      <c r="B46" s="78">
        <f t="shared" si="0"/>
        <v>193544522</v>
      </c>
      <c r="C46" s="78">
        <f>'Federal Non-Assistance'!C46+'State Non-Assistance'!C46</f>
        <v>20089606</v>
      </c>
      <c r="D46" s="78">
        <f>'Federal Non-Assistance'!D46+'State Non-Assistance'!D46</f>
        <v>4085268</v>
      </c>
      <c r="E46" s="78">
        <f>'Federal Non-Assistance'!E46+'State Non-Assistance'!E46</f>
        <v>19844</v>
      </c>
      <c r="F46" s="78">
        <f>'Federal Non-Assistance'!F46+'State Non-Assistance'!F46</f>
        <v>0</v>
      </c>
      <c r="G46" s="78">
        <f>'Federal Non-Assistance'!G46+'State Non-Assistance'!G46</f>
        <v>0</v>
      </c>
      <c r="H46" s="78">
        <f>'Federal Non-Assistance'!H46+'State Non-Assistance'!H46</f>
        <v>0</v>
      </c>
      <c r="I46" s="78">
        <f>'Federal Non-Assistance'!I46+'State Non-Assistance'!I46</f>
        <v>0</v>
      </c>
      <c r="J46" s="78">
        <f>'Federal Non-Assistance'!J46+'State Non-Assistance'!J46</f>
        <v>4682466</v>
      </c>
      <c r="K46" s="78">
        <f>'Federal Non-Assistance'!K46+'State Non-Assistance'!K46</f>
        <v>0</v>
      </c>
      <c r="L46" s="78">
        <f>'Federal Non-Assistance'!L46+'State Non-Assistance'!L46</f>
        <v>16102944</v>
      </c>
      <c r="M46" s="78">
        <f>'Federal Non-Assistance'!M46+'State Non-Assistance'!M46</f>
        <v>2976924</v>
      </c>
      <c r="N46" s="78">
        <f>'Federal Non-Assistance'!N46+'State Non-Assistance'!N46</f>
        <v>0</v>
      </c>
      <c r="O46" s="78">
        <f>'Federal Non-Assistance'!O46+'State Non-Assistance'!O46</f>
        <v>145587470</v>
      </c>
    </row>
    <row r="47" spans="1:15">
      <c r="A47" s="81" t="s">
        <v>52</v>
      </c>
      <c r="B47" s="78">
        <f t="shared" si="0"/>
        <v>7916176</v>
      </c>
      <c r="C47" s="78">
        <f>'Federal Non-Assistance'!C47+'State Non-Assistance'!C47</f>
        <v>4220523</v>
      </c>
      <c r="D47" s="78">
        <f>'Federal Non-Assistance'!D47+'State Non-Assistance'!D47</f>
        <v>0</v>
      </c>
      <c r="E47" s="78">
        <f>'Federal Non-Assistance'!E47+'State Non-Assistance'!E47</f>
        <v>106610</v>
      </c>
      <c r="F47" s="78">
        <f>'Federal Non-Assistance'!F47+'State Non-Assistance'!F47</f>
        <v>0</v>
      </c>
      <c r="G47" s="78">
        <f>'Federal Non-Assistance'!G47+'State Non-Assistance'!G47</f>
        <v>0</v>
      </c>
      <c r="H47" s="78">
        <f>'Federal Non-Assistance'!H47+'State Non-Assistance'!H47</f>
        <v>0</v>
      </c>
      <c r="I47" s="78">
        <f>'Federal Non-Assistance'!I47+'State Non-Assistance'!I47</f>
        <v>0</v>
      </c>
      <c r="J47" s="78">
        <f>'Federal Non-Assistance'!J47+'State Non-Assistance'!J47</f>
        <v>0</v>
      </c>
      <c r="K47" s="78">
        <f>'Federal Non-Assistance'!K47+'State Non-Assistance'!K47</f>
        <v>0</v>
      </c>
      <c r="L47" s="78">
        <f>'Federal Non-Assistance'!L47+'State Non-Assistance'!L47</f>
        <v>2758710</v>
      </c>
      <c r="M47" s="78">
        <f>'Federal Non-Assistance'!M47+'State Non-Assistance'!M47</f>
        <v>0</v>
      </c>
      <c r="N47" s="78">
        <f>'Federal Non-Assistance'!N47+'State Non-Assistance'!N47</f>
        <v>0</v>
      </c>
      <c r="O47" s="78">
        <f>'Federal Non-Assistance'!O47+'State Non-Assistance'!O47</f>
        <v>830333</v>
      </c>
    </row>
    <row r="48" spans="1:15">
      <c r="A48" s="81" t="s">
        <v>53</v>
      </c>
      <c r="B48" s="78">
        <f t="shared" si="0"/>
        <v>184534513</v>
      </c>
      <c r="C48" s="78">
        <f>'Federal Non-Assistance'!C48+'State Non-Assistance'!C48</f>
        <v>71242387</v>
      </c>
      <c r="D48" s="78">
        <f>'Federal Non-Assistance'!D48+'State Non-Assistance'!D48</f>
        <v>4136340</v>
      </c>
      <c r="E48" s="78">
        <f>'Federal Non-Assistance'!E48+'State Non-Assistance'!E48</f>
        <v>0</v>
      </c>
      <c r="F48" s="78">
        <f>'Federal Non-Assistance'!F48+'State Non-Assistance'!F48</f>
        <v>0</v>
      </c>
      <c r="G48" s="78">
        <f>'Federal Non-Assistance'!G48+'State Non-Assistance'!G48</f>
        <v>0</v>
      </c>
      <c r="H48" s="78">
        <f>'Federal Non-Assistance'!H48+'State Non-Assistance'!H48</f>
        <v>0</v>
      </c>
      <c r="I48" s="78">
        <f>'Federal Non-Assistance'!I48+'State Non-Assistance'!I48</f>
        <v>0</v>
      </c>
      <c r="J48" s="78">
        <f>'Federal Non-Assistance'!J48+'State Non-Assistance'!J48</f>
        <v>0</v>
      </c>
      <c r="K48" s="78">
        <f>'Federal Non-Assistance'!K48+'State Non-Assistance'!K48</f>
        <v>0</v>
      </c>
      <c r="L48" s="78">
        <f>'Federal Non-Assistance'!L48+'State Non-Assistance'!L48</f>
        <v>26982896</v>
      </c>
      <c r="M48" s="78">
        <f>'Federal Non-Assistance'!M48+'State Non-Assistance'!M48</f>
        <v>4458852</v>
      </c>
      <c r="N48" s="78">
        <f>'Federal Non-Assistance'!N48+'State Non-Assistance'!N48</f>
        <v>0</v>
      </c>
      <c r="O48" s="78">
        <f>'Federal Non-Assistance'!O48+'State Non-Assistance'!O48</f>
        <v>77714038</v>
      </c>
    </row>
    <row r="49" spans="1:15">
      <c r="A49" s="81" t="s">
        <v>54</v>
      </c>
      <c r="B49" s="78">
        <f t="shared" si="0"/>
        <v>690418404</v>
      </c>
      <c r="C49" s="78">
        <f>'Federal Non-Assistance'!C49+'State Non-Assistance'!C49</f>
        <v>87774943</v>
      </c>
      <c r="D49" s="78">
        <f>'Federal Non-Assistance'!D49+'State Non-Assistance'!D49</f>
        <v>26787696</v>
      </c>
      <c r="E49" s="78">
        <f>'Federal Non-Assistance'!E49+'State Non-Assistance'!E49</f>
        <v>4985109</v>
      </c>
      <c r="F49" s="78">
        <f>'Federal Non-Assistance'!F49+'State Non-Assistance'!F49</f>
        <v>0</v>
      </c>
      <c r="G49" s="78">
        <f>'Federal Non-Assistance'!G49+'State Non-Assistance'!G49</f>
        <v>0</v>
      </c>
      <c r="H49" s="78">
        <f>'Federal Non-Assistance'!H49+'State Non-Assistance'!H49</f>
        <v>0</v>
      </c>
      <c r="I49" s="78">
        <f>'Federal Non-Assistance'!I49+'State Non-Assistance'!I49</f>
        <v>7012727</v>
      </c>
      <c r="J49" s="78">
        <f>'Federal Non-Assistance'!J49+'State Non-Assistance'!J49</f>
        <v>3864456</v>
      </c>
      <c r="K49" s="78">
        <f>'Federal Non-Assistance'!K49+'State Non-Assistance'!K49</f>
        <v>5726011</v>
      </c>
      <c r="L49" s="78">
        <f>'Federal Non-Assistance'!L49+'State Non-Assistance'!L49</f>
        <v>53613567</v>
      </c>
      <c r="M49" s="78">
        <f>'Federal Non-Assistance'!M49+'State Non-Assistance'!M49</f>
        <v>14676933</v>
      </c>
      <c r="N49" s="78">
        <f>'Federal Non-Assistance'!N49+'State Non-Assistance'!N49</f>
        <v>175646496</v>
      </c>
      <c r="O49" s="78">
        <f>'Federal Non-Assistance'!O49+'State Non-Assistance'!O49</f>
        <v>310330466</v>
      </c>
    </row>
    <row r="50" spans="1:15">
      <c r="A50" s="81" t="s">
        <v>55</v>
      </c>
      <c r="B50" s="78">
        <f t="shared" si="0"/>
        <v>40545377</v>
      </c>
      <c r="C50" s="78">
        <f>'Federal Non-Assistance'!C50+'State Non-Assistance'!C50</f>
        <v>17974869</v>
      </c>
      <c r="D50" s="78">
        <f>'Federal Non-Assistance'!D50+'State Non-Assistance'!D50</f>
        <v>4474924</v>
      </c>
      <c r="E50" s="78">
        <f>'Federal Non-Assistance'!E50+'State Non-Assistance'!E50</f>
        <v>5329</v>
      </c>
      <c r="F50" s="78">
        <f>'Federal Non-Assistance'!F50+'State Non-Assistance'!F50</f>
        <v>0</v>
      </c>
      <c r="G50" s="78">
        <f>'Federal Non-Assistance'!G50+'State Non-Assistance'!G50</f>
        <v>0</v>
      </c>
      <c r="H50" s="78">
        <f>'Federal Non-Assistance'!H50+'State Non-Assistance'!H50</f>
        <v>0</v>
      </c>
      <c r="I50" s="78">
        <f>'Federal Non-Assistance'!I50+'State Non-Assistance'!I50</f>
        <v>2861839</v>
      </c>
      <c r="J50" s="78">
        <f>'Federal Non-Assistance'!J50+'State Non-Assistance'!J50</f>
        <v>2400298</v>
      </c>
      <c r="K50" s="78">
        <f>'Federal Non-Assistance'!K50+'State Non-Assistance'!K50</f>
        <v>435137</v>
      </c>
      <c r="L50" s="78">
        <f>'Federal Non-Assistance'!L50+'State Non-Assistance'!L50</f>
        <v>7020555</v>
      </c>
      <c r="M50" s="78">
        <f>'Federal Non-Assistance'!M50+'State Non-Assistance'!M50</f>
        <v>542941</v>
      </c>
      <c r="N50" s="78">
        <f>'Federal Non-Assistance'!N50+'State Non-Assistance'!N50</f>
        <v>0</v>
      </c>
      <c r="O50" s="78">
        <f>'Federal Non-Assistance'!O50+'State Non-Assistance'!O50</f>
        <v>4829485</v>
      </c>
    </row>
    <row r="51" spans="1:15">
      <c r="A51" s="81" t="s">
        <v>56</v>
      </c>
      <c r="B51" s="78">
        <f t="shared" si="0"/>
        <v>50461228</v>
      </c>
      <c r="C51" s="78">
        <f>'Federal Non-Assistance'!C51+'State Non-Assistance'!C51</f>
        <v>92637</v>
      </c>
      <c r="D51" s="78">
        <f>'Federal Non-Assistance'!D51+'State Non-Assistance'!D51</f>
        <v>19639213</v>
      </c>
      <c r="E51" s="78">
        <f>'Federal Non-Assistance'!E51+'State Non-Assistance'!E51</f>
        <v>0</v>
      </c>
      <c r="F51" s="78">
        <f>'Federal Non-Assistance'!F51+'State Non-Assistance'!F51</f>
        <v>0</v>
      </c>
      <c r="G51" s="78">
        <f>'Federal Non-Assistance'!G51+'State Non-Assistance'!G51</f>
        <v>19533877</v>
      </c>
      <c r="H51" s="78">
        <f>'Federal Non-Assistance'!H51+'State Non-Assistance'!H51</f>
        <v>0</v>
      </c>
      <c r="I51" s="78">
        <f>'Federal Non-Assistance'!I51+'State Non-Assistance'!I51</f>
        <v>4061448</v>
      </c>
      <c r="J51" s="78">
        <f>'Federal Non-Assistance'!J51+'State Non-Assistance'!J51</f>
        <v>0</v>
      </c>
      <c r="K51" s="78">
        <f>'Federal Non-Assistance'!K51+'State Non-Assistance'!K51</f>
        <v>0</v>
      </c>
      <c r="L51" s="78">
        <f>'Federal Non-Assistance'!L51+'State Non-Assistance'!L51</f>
        <v>6446598</v>
      </c>
      <c r="M51" s="78">
        <f>'Federal Non-Assistance'!M51+'State Non-Assistance'!M51</f>
        <v>687455</v>
      </c>
      <c r="N51" s="78">
        <f>'Federal Non-Assistance'!N51+'State Non-Assistance'!N51</f>
        <v>0</v>
      </c>
      <c r="O51" s="78">
        <f>'Federal Non-Assistance'!O51+'State Non-Assistance'!O51</f>
        <v>0</v>
      </c>
    </row>
    <row r="52" spans="1:15">
      <c r="A52" s="81" t="s">
        <v>57</v>
      </c>
      <c r="B52" s="78">
        <f t="shared" si="0"/>
        <v>157198925</v>
      </c>
      <c r="C52" s="78">
        <f>'Federal Non-Assistance'!C52+'State Non-Assistance'!C52</f>
        <v>52728750</v>
      </c>
      <c r="D52" s="78">
        <f>'Federal Non-Assistance'!D52+'State Non-Assistance'!D52</f>
        <v>21329174</v>
      </c>
      <c r="E52" s="78">
        <f>'Federal Non-Assistance'!E52+'State Non-Assistance'!E52</f>
        <v>8673216</v>
      </c>
      <c r="F52" s="78">
        <f>'Federal Non-Assistance'!F52+'State Non-Assistance'!F52</f>
        <v>0</v>
      </c>
      <c r="G52" s="78">
        <f>'Federal Non-Assistance'!G52+'State Non-Assistance'!G52</f>
        <v>0</v>
      </c>
      <c r="H52" s="78">
        <f>'Federal Non-Assistance'!H52+'State Non-Assistance'!H52</f>
        <v>0</v>
      </c>
      <c r="I52" s="78">
        <f>'Federal Non-Assistance'!I52+'State Non-Assistance'!I52</f>
        <v>16717</v>
      </c>
      <c r="J52" s="78">
        <f>'Federal Non-Assistance'!J52+'State Non-Assistance'!J52</f>
        <v>0</v>
      </c>
      <c r="K52" s="78">
        <f>'Federal Non-Assistance'!K52+'State Non-Assistance'!K52</f>
        <v>49692729</v>
      </c>
      <c r="L52" s="78">
        <f>'Federal Non-Assistance'!L52+'State Non-Assistance'!L52</f>
        <v>20316365</v>
      </c>
      <c r="M52" s="78">
        <f>'Federal Non-Assistance'!M52+'State Non-Assistance'!M52</f>
        <v>1943201</v>
      </c>
      <c r="N52" s="78">
        <f>'Federal Non-Assistance'!N52+'State Non-Assistance'!N52</f>
        <v>0</v>
      </c>
      <c r="O52" s="78">
        <f>'Federal Non-Assistance'!O52+'State Non-Assistance'!O52</f>
        <v>2498773</v>
      </c>
    </row>
    <row r="53" spans="1:15">
      <c r="A53" s="81" t="s">
        <v>58</v>
      </c>
      <c r="B53" s="78">
        <f t="shared" si="0"/>
        <v>574787863</v>
      </c>
      <c r="C53" s="78">
        <f>'Federal Non-Assistance'!C53+'State Non-Assistance'!C53</f>
        <v>159533839</v>
      </c>
      <c r="D53" s="78">
        <f>'Federal Non-Assistance'!D53+'State Non-Assistance'!D53</f>
        <v>48592944</v>
      </c>
      <c r="E53" s="78">
        <f>'Federal Non-Assistance'!E53+'State Non-Assistance'!E53</f>
        <v>2515518</v>
      </c>
      <c r="F53" s="78">
        <f>'Federal Non-Assistance'!F53+'State Non-Assistance'!F53</f>
        <v>0</v>
      </c>
      <c r="G53" s="78">
        <f>'Federal Non-Assistance'!G53+'State Non-Assistance'!G53</f>
        <v>0</v>
      </c>
      <c r="H53" s="78">
        <f>'Federal Non-Assistance'!H53+'State Non-Assistance'!H53</f>
        <v>0</v>
      </c>
      <c r="I53" s="78">
        <f>'Federal Non-Assistance'!I53+'State Non-Assistance'!I53</f>
        <v>26862723</v>
      </c>
      <c r="J53" s="78">
        <f>'Federal Non-Assistance'!J53+'State Non-Assistance'!J53</f>
        <v>140779125</v>
      </c>
      <c r="K53" s="78">
        <f>'Federal Non-Assistance'!K53+'State Non-Assistance'!K53</f>
        <v>0</v>
      </c>
      <c r="L53" s="78">
        <f>'Federal Non-Assistance'!L53+'State Non-Assistance'!L53</f>
        <v>51577374</v>
      </c>
      <c r="M53" s="78">
        <f>'Federal Non-Assistance'!M53+'State Non-Assistance'!M53</f>
        <v>8308684</v>
      </c>
      <c r="N53" s="78">
        <f>'Federal Non-Assistance'!N53+'State Non-Assistance'!N53</f>
        <v>10806142</v>
      </c>
      <c r="O53" s="78">
        <f>'Federal Non-Assistance'!O53+'State Non-Assistance'!O53</f>
        <v>125811514</v>
      </c>
    </row>
    <row r="54" spans="1:15">
      <c r="A54" s="229" t="s">
        <v>59</v>
      </c>
      <c r="B54" s="78">
        <f t="shared" si="0"/>
        <v>51221291</v>
      </c>
      <c r="C54" s="78">
        <f>'Federal Non-Assistance'!C54+'State Non-Assistance'!C54</f>
        <v>1821453</v>
      </c>
      <c r="D54" s="78">
        <f>'Federal Non-Assistance'!D54+'State Non-Assistance'!D54</f>
        <v>6940480</v>
      </c>
      <c r="E54" s="78">
        <f>'Federal Non-Assistance'!E54+'State Non-Assistance'!E54</f>
        <v>0</v>
      </c>
      <c r="F54" s="78">
        <f>'Federal Non-Assistance'!F54+'State Non-Assistance'!F54</f>
        <v>0</v>
      </c>
      <c r="G54" s="78">
        <f>'Federal Non-Assistance'!G54+'State Non-Assistance'!G54</f>
        <v>0</v>
      </c>
      <c r="H54" s="78">
        <f>'Federal Non-Assistance'!H54+'State Non-Assistance'!H54</f>
        <v>0</v>
      </c>
      <c r="I54" s="78">
        <f>'Federal Non-Assistance'!I54+'State Non-Assistance'!I54</f>
        <v>1533518</v>
      </c>
      <c r="J54" s="78">
        <f>'Federal Non-Assistance'!J54+'State Non-Assistance'!J54</f>
        <v>0</v>
      </c>
      <c r="K54" s="78">
        <f>'Federal Non-Assistance'!K54+'State Non-Assistance'!K54</f>
        <v>4525597</v>
      </c>
      <c r="L54" s="78">
        <f>'Federal Non-Assistance'!L54+'State Non-Assistance'!L54</f>
        <v>15995404</v>
      </c>
      <c r="M54" s="78">
        <f>'Federal Non-Assistance'!M54+'State Non-Assistance'!M54</f>
        <v>10224720</v>
      </c>
      <c r="N54" s="78">
        <f>'Federal Non-Assistance'!N54+'State Non-Assistance'!N54</f>
        <v>0</v>
      </c>
      <c r="O54" s="78">
        <f>'Federal Non-Assistance'!O54+'State Non-Assistance'!O54</f>
        <v>10180119</v>
      </c>
    </row>
    <row r="55" spans="1:15">
      <c r="A55" s="81" t="s">
        <v>60</v>
      </c>
      <c r="B55" s="78">
        <f t="shared" si="0"/>
        <v>391498425</v>
      </c>
      <c r="C55" s="78">
        <f>'Federal Non-Assistance'!C55+'State Non-Assistance'!C55</f>
        <v>34217976</v>
      </c>
      <c r="D55" s="78">
        <f>'Federal Non-Assistance'!D55+'State Non-Assistance'!D55</f>
        <v>137184698</v>
      </c>
      <c r="E55" s="78">
        <f>'Federal Non-Assistance'!E55+'State Non-Assistance'!E55</f>
        <v>4131591</v>
      </c>
      <c r="F55" s="78">
        <f>'Federal Non-Assistance'!F55+'State Non-Assistance'!F55</f>
        <v>0</v>
      </c>
      <c r="G55" s="78">
        <f>'Federal Non-Assistance'!G55+'State Non-Assistance'!G55</f>
        <v>43664200</v>
      </c>
      <c r="H55" s="78">
        <f>'Federal Non-Assistance'!H55+'State Non-Assistance'!H55</f>
        <v>0</v>
      </c>
      <c r="I55" s="78">
        <f>'Federal Non-Assistance'!I55+'State Non-Assistance'!I55</f>
        <v>46154251</v>
      </c>
      <c r="J55" s="78">
        <f>'Federal Non-Assistance'!J55+'State Non-Assistance'!J55</f>
        <v>358099</v>
      </c>
      <c r="K55" s="78">
        <f>'Federal Non-Assistance'!K55+'State Non-Assistance'!K55</f>
        <v>12778829</v>
      </c>
      <c r="L55" s="78">
        <f>'Federal Non-Assistance'!L55+'State Non-Assistance'!L55</f>
        <v>19198719</v>
      </c>
      <c r="M55" s="78">
        <f>'Federal Non-Assistance'!M55+'State Non-Assistance'!M55</f>
        <v>3819165</v>
      </c>
      <c r="N55" s="78">
        <f>'Federal Non-Assistance'!N55+'State Non-Assistance'!N55</f>
        <v>0</v>
      </c>
      <c r="O55" s="78">
        <f>'Federal Non-Assistance'!O55+'State Non-Assistance'!O55</f>
        <v>89990897</v>
      </c>
    </row>
    <row r="56" spans="1:15">
      <c r="A56" s="81" t="s">
        <v>61</v>
      </c>
      <c r="B56" s="78">
        <f t="shared" si="0"/>
        <v>26922827</v>
      </c>
      <c r="C56" s="78">
        <f>'Federal Non-Assistance'!C56+'State Non-Assistance'!C56</f>
        <v>1784174</v>
      </c>
      <c r="D56" s="78">
        <f>'Federal Non-Assistance'!D56+'State Non-Assistance'!D56</f>
        <v>2100000</v>
      </c>
      <c r="E56" s="78">
        <f>'Federal Non-Assistance'!E56+'State Non-Assistance'!E56</f>
        <v>0</v>
      </c>
      <c r="F56" s="78">
        <f>'Federal Non-Assistance'!F56+'State Non-Assistance'!F56</f>
        <v>0</v>
      </c>
      <c r="G56" s="78">
        <f>'Federal Non-Assistance'!G56+'State Non-Assistance'!G56</f>
        <v>0</v>
      </c>
      <c r="H56" s="78">
        <f>'Federal Non-Assistance'!H56+'State Non-Assistance'!H56</f>
        <v>0</v>
      </c>
      <c r="I56" s="78">
        <f>'Federal Non-Assistance'!I56+'State Non-Assistance'!I56</f>
        <v>165443</v>
      </c>
      <c r="J56" s="78">
        <f>'Federal Non-Assistance'!J56+'State Non-Assistance'!J56</f>
        <v>0</v>
      </c>
      <c r="K56" s="78">
        <f>'Federal Non-Assistance'!K56+'State Non-Assistance'!K56</f>
        <v>0</v>
      </c>
      <c r="L56" s="78">
        <f>'Federal Non-Assistance'!L56+'State Non-Assistance'!L56</f>
        <v>7276892</v>
      </c>
      <c r="M56" s="78">
        <f>'Federal Non-Assistance'!M56+'State Non-Assistance'!M56</f>
        <v>106693</v>
      </c>
      <c r="N56" s="78">
        <f>'Federal Non-Assistance'!N56+'State Non-Assistance'!N56</f>
        <v>0</v>
      </c>
      <c r="O56" s="78">
        <f>'Federal Non-Assistance'!O56+'State Non-Assistance'!O56</f>
        <v>15489625</v>
      </c>
    </row>
  </sheetData>
  <mergeCells count="2">
    <mergeCell ref="A1:O1"/>
    <mergeCell ref="A2:A4"/>
  </mergeCells>
  <pageMargins left="0.7" right="0.7" top="0.75" bottom="0.75" header="0.3" footer="0.3"/>
  <pageSetup scale="52"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pageSetUpPr fitToPage="1"/>
  </sheetPr>
  <dimension ref="A1:H56"/>
  <sheetViews>
    <sheetView workbookViewId="0">
      <selection activeCell="I29" sqref="I29"/>
    </sheetView>
  </sheetViews>
  <sheetFormatPr defaultRowHeight="14.4"/>
  <cols>
    <col min="1" max="1" width="21.33203125" customWidth="1"/>
    <col min="2" max="3" width="15.6640625" bestFit="1" customWidth="1"/>
    <col min="4" max="4" width="14.44140625" bestFit="1" customWidth="1"/>
    <col min="5" max="5" width="15.6640625" bestFit="1" customWidth="1"/>
    <col min="6" max="6" width="15.6640625" customWidth="1"/>
    <col min="7" max="7" width="13.88671875" customWidth="1"/>
    <col min="8" max="8" width="14.33203125" customWidth="1"/>
  </cols>
  <sheetData>
    <row r="1" spans="1:8">
      <c r="A1" s="554" t="s">
        <v>231</v>
      </c>
      <c r="B1" s="551"/>
      <c r="C1" s="551"/>
      <c r="D1" s="551"/>
      <c r="E1" s="551"/>
      <c r="F1" s="551"/>
      <c r="G1" s="551"/>
      <c r="H1" s="552"/>
    </row>
    <row r="2" spans="1:8">
      <c r="A2" s="553" t="s">
        <v>10</v>
      </c>
      <c r="B2" s="555" t="s">
        <v>171</v>
      </c>
      <c r="C2" s="556"/>
      <c r="D2" s="556"/>
      <c r="E2" s="557"/>
      <c r="F2" s="558" t="s">
        <v>166</v>
      </c>
      <c r="G2" s="556"/>
      <c r="H2" s="559"/>
    </row>
    <row r="3" spans="1:8" ht="25.2">
      <c r="A3" s="553"/>
      <c r="B3" s="244" t="s">
        <v>83</v>
      </c>
      <c r="C3" s="244" t="s">
        <v>71</v>
      </c>
      <c r="D3" s="244" t="s">
        <v>72</v>
      </c>
      <c r="E3" s="363" t="s">
        <v>73</v>
      </c>
      <c r="F3" s="399" t="s">
        <v>83</v>
      </c>
      <c r="G3" s="244" t="s">
        <v>70</v>
      </c>
      <c r="H3" s="244" t="s">
        <v>69</v>
      </c>
    </row>
    <row r="4" spans="1:8">
      <c r="A4" s="553"/>
      <c r="B4" s="3"/>
      <c r="C4" s="3"/>
      <c r="D4" s="3"/>
      <c r="E4" s="400"/>
      <c r="F4" s="34"/>
      <c r="G4" s="3"/>
      <c r="H4" s="3"/>
    </row>
    <row r="5" spans="1:8">
      <c r="A5" s="31" t="s">
        <v>77</v>
      </c>
      <c r="B5" s="78">
        <f>IF('Federal Non-A Subcategories'!B5+'State Non-A Subcategories'!B4=SUM(B6:B56),SUM(B6:B56),"ERROR")</f>
        <v>2033742558</v>
      </c>
      <c r="C5" s="78">
        <f>IF('Federal Non-A Subcategories'!C5+'State Non-A Subcategories'!C4=SUM(C6:C56),SUM(C6:C56),"ERROR")</f>
        <v>128665525</v>
      </c>
      <c r="D5" s="78">
        <f>IF('Federal Non-A Subcategories'!D5+'State Non-A Subcategories'!D4=SUM(D6:D56),SUM(D6:D56),"ERROR")</f>
        <v>301570583</v>
      </c>
      <c r="E5" s="87">
        <f>IF('Federal Non-A Subcategories'!E5+'State Non-A Subcategories'!E4=SUM(E6:E56),SUM(E6:E56),"ERROR")</f>
        <v>1603506450</v>
      </c>
      <c r="F5" s="58">
        <f>IF('Federal Non-A Subcategories'!F5+'State Non-A Subcategories'!F4=SUM(F6:F56),SUM(F6:F56),"ERROR")</f>
        <v>173628641</v>
      </c>
      <c r="G5" s="78">
        <f>IF('Federal Non-A Subcategories'!G5+'State Non-A Subcategories'!G4=SUM(G6:G56),SUM(G6:G56),"ERROR")</f>
        <v>15162255</v>
      </c>
      <c r="H5" s="78">
        <f>IF('Federal Non-A Subcategories'!H5+'State Non-A Subcategories'!H4=SUM(H6:H56),SUM(H6:H56),"ERROR")</f>
        <v>158466386</v>
      </c>
    </row>
    <row r="6" spans="1:8">
      <c r="A6" s="31" t="s">
        <v>11</v>
      </c>
      <c r="B6" s="78">
        <f>SUM(C6:E6)</f>
        <v>20975760</v>
      </c>
      <c r="C6" s="78">
        <f>'Federal Non-A Subcategories'!C6+'State Non-A Subcategories'!C5</f>
        <v>0</v>
      </c>
      <c r="D6" s="78">
        <f>'Federal Non-A Subcategories'!D6+'State Non-A Subcategories'!D5</f>
        <v>608142</v>
      </c>
      <c r="E6" s="87">
        <f>'Federal Non-A Subcategories'!E6+'State Non-A Subcategories'!E5</f>
        <v>20367618</v>
      </c>
      <c r="F6" s="58">
        <f>SUM(G6:H6)</f>
        <v>359259</v>
      </c>
      <c r="G6" s="78">
        <f>'Federal Non-A Subcategories'!G6+'State Non-A Subcategories'!G5</f>
        <v>359259</v>
      </c>
      <c r="H6" s="78">
        <f>'Federal Non-A Subcategories'!H6+'State Non-A Subcategories'!H5</f>
        <v>0</v>
      </c>
    </row>
    <row r="7" spans="1:8">
      <c r="A7" s="18" t="s">
        <v>12</v>
      </c>
      <c r="B7" s="78">
        <f t="shared" ref="B7:B56" si="0">SUM(C7:E7)</f>
        <v>12585752</v>
      </c>
      <c r="C7" s="78">
        <f>'Federal Non-A Subcategories'!C7+'State Non-A Subcategories'!C6</f>
        <v>112141</v>
      </c>
      <c r="D7" s="78">
        <f>'Federal Non-A Subcategories'!D7+'State Non-A Subcategories'!D6</f>
        <v>0</v>
      </c>
      <c r="E7" s="87">
        <f>'Federal Non-A Subcategories'!E7+'State Non-A Subcategories'!E6</f>
        <v>12473611</v>
      </c>
      <c r="F7" s="58">
        <f t="shared" ref="F7:F56" si="1">SUM(G7:H7)</f>
        <v>104500</v>
      </c>
      <c r="G7" s="78">
        <f>'Federal Non-A Subcategories'!G7+'State Non-A Subcategories'!G6</f>
        <v>0</v>
      </c>
      <c r="H7" s="78">
        <f>'Federal Non-A Subcategories'!H7+'State Non-A Subcategories'!H6</f>
        <v>104500</v>
      </c>
    </row>
    <row r="8" spans="1:8">
      <c r="A8" s="18" t="s">
        <v>13</v>
      </c>
      <c r="B8" s="78">
        <f t="shared" si="0"/>
        <v>8827989</v>
      </c>
      <c r="C8" s="78">
        <f>'Federal Non-A Subcategories'!C8+'State Non-A Subcategories'!C7</f>
        <v>36719</v>
      </c>
      <c r="D8" s="78">
        <f>'Federal Non-A Subcategories'!D8+'State Non-A Subcategories'!D7</f>
        <v>56065</v>
      </c>
      <c r="E8" s="87">
        <f>'Federal Non-A Subcategories'!E8+'State Non-A Subcategories'!E7</f>
        <v>8735205</v>
      </c>
      <c r="F8" s="58">
        <f t="shared" si="1"/>
        <v>146348</v>
      </c>
      <c r="G8" s="78">
        <f>'Federal Non-A Subcategories'!G8+'State Non-A Subcategories'!G7</f>
        <v>0</v>
      </c>
      <c r="H8" s="78">
        <f>'Federal Non-A Subcategories'!H8+'State Non-A Subcategories'!H7</f>
        <v>146348</v>
      </c>
    </row>
    <row r="9" spans="1:8">
      <c r="A9" s="18" t="s">
        <v>14</v>
      </c>
      <c r="B9" s="78">
        <f t="shared" si="0"/>
        <v>23468413</v>
      </c>
      <c r="C9" s="78">
        <f>'Federal Non-A Subcategories'!C9+'State Non-A Subcategories'!C8</f>
        <v>70133</v>
      </c>
      <c r="D9" s="78">
        <f>'Federal Non-A Subcategories'!D9+'State Non-A Subcategories'!D8</f>
        <v>8116279</v>
      </c>
      <c r="E9" s="87">
        <f>'Federal Non-A Subcategories'!E9+'State Non-A Subcategories'!E8</f>
        <v>15282001</v>
      </c>
      <c r="F9" s="58">
        <f t="shared" si="1"/>
        <v>3170244</v>
      </c>
      <c r="G9" s="78">
        <f>'Federal Non-A Subcategories'!G9+'State Non-A Subcategories'!G8</f>
        <v>0</v>
      </c>
      <c r="H9" s="78">
        <f>'Federal Non-A Subcategories'!H9+'State Non-A Subcategories'!H8</f>
        <v>3170244</v>
      </c>
    </row>
    <row r="10" spans="1:8">
      <c r="A10" s="18" t="s">
        <v>15</v>
      </c>
      <c r="B10" s="78">
        <f t="shared" si="0"/>
        <v>507329913</v>
      </c>
      <c r="C10" s="78">
        <f>'Federal Non-A Subcategories'!C10+'State Non-A Subcategories'!C9</f>
        <v>18807688</v>
      </c>
      <c r="D10" s="78">
        <f>'Federal Non-A Subcategories'!D10+'State Non-A Subcategories'!D9</f>
        <v>35328406</v>
      </c>
      <c r="E10" s="87">
        <f>'Federal Non-A Subcategories'!E10+'State Non-A Subcategories'!E9</f>
        <v>453193819</v>
      </c>
      <c r="F10" s="58">
        <f t="shared" si="1"/>
        <v>54544006</v>
      </c>
      <c r="G10" s="78">
        <f>'Federal Non-A Subcategories'!G10+'State Non-A Subcategories'!G9</f>
        <v>118271</v>
      </c>
      <c r="H10" s="78">
        <f>'Federal Non-A Subcategories'!H10+'State Non-A Subcategories'!H9</f>
        <v>54425735</v>
      </c>
    </row>
    <row r="11" spans="1:8">
      <c r="A11" s="18" t="s">
        <v>16</v>
      </c>
      <c r="B11" s="78">
        <f t="shared" si="0"/>
        <v>2126225</v>
      </c>
      <c r="C11" s="78">
        <f>'Federal Non-A Subcategories'!C11+'State Non-A Subcategories'!C10</f>
        <v>409168</v>
      </c>
      <c r="D11" s="78">
        <f>'Federal Non-A Subcategories'!D11+'State Non-A Subcategories'!D10</f>
        <v>1426379</v>
      </c>
      <c r="E11" s="87">
        <f>'Federal Non-A Subcategories'!E11+'State Non-A Subcategories'!E10</f>
        <v>290678</v>
      </c>
      <c r="F11" s="58">
        <f t="shared" si="1"/>
        <v>1782326</v>
      </c>
      <c r="G11" s="78">
        <f>'Federal Non-A Subcategories'!G11+'State Non-A Subcategories'!G10</f>
        <v>0</v>
      </c>
      <c r="H11" s="78">
        <f>'Federal Non-A Subcategories'!H11+'State Non-A Subcategories'!H10</f>
        <v>1782326</v>
      </c>
    </row>
    <row r="12" spans="1:8">
      <c r="A12" s="18" t="s">
        <v>17</v>
      </c>
      <c r="B12" s="78">
        <f t="shared" si="0"/>
        <v>16052001</v>
      </c>
      <c r="C12" s="78">
        <f>'Federal Non-A Subcategories'!C12+'State Non-A Subcategories'!C11</f>
        <v>0</v>
      </c>
      <c r="D12" s="78">
        <f>'Federal Non-A Subcategories'!D12+'State Non-A Subcategories'!D11</f>
        <v>52123</v>
      </c>
      <c r="E12" s="87">
        <f>'Federal Non-A Subcategories'!E12+'State Non-A Subcategories'!E11</f>
        <v>15999878</v>
      </c>
      <c r="F12" s="58">
        <f t="shared" si="1"/>
        <v>4949868</v>
      </c>
      <c r="G12" s="78">
        <f>'Federal Non-A Subcategories'!G12+'State Non-A Subcategories'!G11</f>
        <v>4949868</v>
      </c>
      <c r="H12" s="78">
        <f>'Federal Non-A Subcategories'!H12+'State Non-A Subcategories'!H11</f>
        <v>0</v>
      </c>
    </row>
    <row r="13" spans="1:8">
      <c r="A13" s="18" t="s">
        <v>18</v>
      </c>
      <c r="B13" s="78">
        <f t="shared" si="0"/>
        <v>1385444</v>
      </c>
      <c r="C13" s="78">
        <f>'Federal Non-A Subcategories'!C13+'State Non-A Subcategories'!C12</f>
        <v>2304956</v>
      </c>
      <c r="D13" s="78">
        <f>'Federal Non-A Subcategories'!D13+'State Non-A Subcategories'!D12</f>
        <v>-1933098</v>
      </c>
      <c r="E13" s="87">
        <f>'Federal Non-A Subcategories'!E13+'State Non-A Subcategories'!E12</f>
        <v>1013586</v>
      </c>
      <c r="F13" s="58">
        <f t="shared" si="1"/>
        <v>0</v>
      </c>
      <c r="G13" s="78">
        <f>'Federal Non-A Subcategories'!G13+'State Non-A Subcategories'!G12</f>
        <v>0</v>
      </c>
      <c r="H13" s="78">
        <f>'Federal Non-A Subcategories'!H13+'State Non-A Subcategories'!H12</f>
        <v>0</v>
      </c>
    </row>
    <row r="14" spans="1:8">
      <c r="A14" s="18" t="s">
        <v>19</v>
      </c>
      <c r="B14" s="78">
        <f t="shared" si="0"/>
        <v>37439823</v>
      </c>
      <c r="C14" s="78">
        <f>'Federal Non-A Subcategories'!C14+'State Non-A Subcategories'!C13</f>
        <v>8135783</v>
      </c>
      <c r="D14" s="78">
        <f>'Federal Non-A Subcategories'!D14+'State Non-A Subcategories'!D13</f>
        <v>3303193</v>
      </c>
      <c r="E14" s="87">
        <f>'Federal Non-A Subcategories'!E14+'State Non-A Subcategories'!E13</f>
        <v>26000847</v>
      </c>
      <c r="F14" s="58">
        <f t="shared" si="1"/>
        <v>0</v>
      </c>
      <c r="G14" s="78">
        <f>'Federal Non-A Subcategories'!G14+'State Non-A Subcategories'!G13</f>
        <v>0</v>
      </c>
      <c r="H14" s="78">
        <f>'Federal Non-A Subcategories'!H14+'State Non-A Subcategories'!H13</f>
        <v>0</v>
      </c>
    </row>
    <row r="15" spans="1:8">
      <c r="A15" s="18" t="s">
        <v>20</v>
      </c>
      <c r="B15" s="78">
        <f t="shared" si="0"/>
        <v>58350615</v>
      </c>
      <c r="C15" s="78">
        <f>'Federal Non-A Subcategories'!C15+'State Non-A Subcategories'!C14</f>
        <v>491204</v>
      </c>
      <c r="D15" s="78">
        <f>'Federal Non-A Subcategories'!D15+'State Non-A Subcategories'!D14</f>
        <v>3421694</v>
      </c>
      <c r="E15" s="87">
        <f>'Federal Non-A Subcategories'!E15+'State Non-A Subcategories'!E14</f>
        <v>54437717</v>
      </c>
      <c r="F15" s="58">
        <f t="shared" si="1"/>
        <v>5127590</v>
      </c>
      <c r="G15" s="78">
        <f>'Federal Non-A Subcategories'!G15+'State Non-A Subcategories'!G14</f>
        <v>0</v>
      </c>
      <c r="H15" s="78">
        <f>'Federal Non-A Subcategories'!H15+'State Non-A Subcategories'!H14</f>
        <v>5127590</v>
      </c>
    </row>
    <row r="16" spans="1:8">
      <c r="A16" s="18" t="s">
        <v>21</v>
      </c>
      <c r="B16" s="78">
        <f t="shared" si="0"/>
        <v>-678773</v>
      </c>
      <c r="C16" s="78">
        <f>'Federal Non-A Subcategories'!C16+'State Non-A Subcategories'!C15</f>
        <v>5862783</v>
      </c>
      <c r="D16" s="78">
        <f>'Federal Non-A Subcategories'!D16+'State Non-A Subcategories'!D15</f>
        <v>1105255</v>
      </c>
      <c r="E16" s="87">
        <f>'Federal Non-A Subcategories'!E16+'State Non-A Subcategories'!E15</f>
        <v>-7646811</v>
      </c>
      <c r="F16" s="58">
        <f t="shared" si="1"/>
        <v>12201675</v>
      </c>
      <c r="G16" s="78">
        <f>'Federal Non-A Subcategories'!G16+'State Non-A Subcategories'!G15</f>
        <v>0</v>
      </c>
      <c r="H16" s="78">
        <f>'Federal Non-A Subcategories'!H16+'State Non-A Subcategories'!H15</f>
        <v>12201675</v>
      </c>
    </row>
    <row r="17" spans="1:8">
      <c r="A17" s="18" t="s">
        <v>22</v>
      </c>
      <c r="B17" s="78">
        <f t="shared" si="0"/>
        <v>94658844</v>
      </c>
      <c r="C17" s="78">
        <f>'Federal Non-A Subcategories'!C17+'State Non-A Subcategories'!C16</f>
        <v>2797403</v>
      </c>
      <c r="D17" s="78">
        <f>'Federal Non-A Subcategories'!D17+'State Non-A Subcategories'!D16</f>
        <v>43588588</v>
      </c>
      <c r="E17" s="87">
        <f>'Federal Non-A Subcategories'!E17+'State Non-A Subcategories'!E16</f>
        <v>48272853</v>
      </c>
      <c r="F17" s="58">
        <f t="shared" si="1"/>
        <v>2460900</v>
      </c>
      <c r="G17" s="78">
        <f>'Federal Non-A Subcategories'!G17+'State Non-A Subcategories'!G16</f>
        <v>0</v>
      </c>
      <c r="H17" s="78">
        <f>'Federal Non-A Subcategories'!H17+'State Non-A Subcategories'!H16</f>
        <v>2460900</v>
      </c>
    </row>
    <row r="18" spans="1:8">
      <c r="A18" s="18" t="s">
        <v>23</v>
      </c>
      <c r="B18" s="78">
        <f t="shared" si="0"/>
        <v>6224845</v>
      </c>
      <c r="C18" s="78">
        <f>'Federal Non-A Subcategories'!C18+'State Non-A Subcategories'!C17</f>
        <v>558416</v>
      </c>
      <c r="D18" s="78">
        <f>'Federal Non-A Subcategories'!D18+'State Non-A Subcategories'!D17</f>
        <v>31841</v>
      </c>
      <c r="E18" s="87">
        <f>'Federal Non-A Subcategories'!E18+'State Non-A Subcategories'!E17</f>
        <v>5634588</v>
      </c>
      <c r="F18" s="58">
        <f t="shared" si="1"/>
        <v>168132</v>
      </c>
      <c r="G18" s="78">
        <f>'Federal Non-A Subcategories'!G18+'State Non-A Subcategories'!G17</f>
        <v>168132</v>
      </c>
      <c r="H18" s="78">
        <f>'Federal Non-A Subcategories'!H18+'State Non-A Subcategories'!H17</f>
        <v>0</v>
      </c>
    </row>
    <row r="19" spans="1:8">
      <c r="A19" s="18" t="s">
        <v>24</v>
      </c>
      <c r="B19" s="78">
        <f t="shared" si="0"/>
        <v>31119448</v>
      </c>
      <c r="C19" s="78">
        <f>'Federal Non-A Subcategories'!C19+'State Non-A Subcategories'!C18</f>
        <v>0</v>
      </c>
      <c r="D19" s="78">
        <f>'Federal Non-A Subcategories'!D19+'State Non-A Subcategories'!D18</f>
        <v>20948989</v>
      </c>
      <c r="E19" s="87">
        <f>'Federal Non-A Subcategories'!E19+'State Non-A Subcategories'!E18</f>
        <v>10170459</v>
      </c>
      <c r="F19" s="58">
        <f t="shared" si="1"/>
        <v>775851</v>
      </c>
      <c r="G19" s="78">
        <f>'Federal Non-A Subcategories'!G19+'State Non-A Subcategories'!G18</f>
        <v>0</v>
      </c>
      <c r="H19" s="78">
        <f>'Federal Non-A Subcategories'!H19+'State Non-A Subcategories'!H18</f>
        <v>775851</v>
      </c>
    </row>
    <row r="20" spans="1:8">
      <c r="A20" s="18" t="s">
        <v>25</v>
      </c>
      <c r="B20" s="78">
        <f t="shared" si="0"/>
        <v>15960422</v>
      </c>
      <c r="C20" s="78">
        <f>'Federal Non-A Subcategories'!C20+'State Non-A Subcategories'!C19</f>
        <v>0</v>
      </c>
      <c r="D20" s="78">
        <f>'Federal Non-A Subcategories'!D20+'State Non-A Subcategories'!D19</f>
        <v>15609556</v>
      </c>
      <c r="E20" s="87">
        <f>'Federal Non-A Subcategories'!E20+'State Non-A Subcategories'!E19</f>
        <v>350866</v>
      </c>
      <c r="F20" s="58">
        <f t="shared" si="1"/>
        <v>0</v>
      </c>
      <c r="G20" s="78">
        <f>'Federal Non-A Subcategories'!G20+'State Non-A Subcategories'!G19</f>
        <v>0</v>
      </c>
      <c r="H20" s="78">
        <f>'Federal Non-A Subcategories'!H20+'State Non-A Subcategories'!H19</f>
        <v>0</v>
      </c>
    </row>
    <row r="21" spans="1:8">
      <c r="A21" s="18" t="s">
        <v>26</v>
      </c>
      <c r="B21" s="78">
        <f t="shared" si="0"/>
        <v>15897023</v>
      </c>
      <c r="C21" s="78">
        <f>'Federal Non-A Subcategories'!C21+'State Non-A Subcategories'!C20</f>
        <v>0</v>
      </c>
      <c r="D21" s="78">
        <f>'Federal Non-A Subcategories'!D21+'State Non-A Subcategories'!D20</f>
        <v>99137</v>
      </c>
      <c r="E21" s="87">
        <f>'Federal Non-A Subcategories'!E21+'State Non-A Subcategories'!E20</f>
        <v>15797886</v>
      </c>
      <c r="F21" s="58">
        <f t="shared" si="1"/>
        <v>813914</v>
      </c>
      <c r="G21" s="78">
        <f>'Federal Non-A Subcategories'!G21+'State Non-A Subcategories'!G20</f>
        <v>0</v>
      </c>
      <c r="H21" s="78">
        <f>'Federal Non-A Subcategories'!H21+'State Non-A Subcategories'!H20</f>
        <v>813914</v>
      </c>
    </row>
    <row r="22" spans="1:8">
      <c r="A22" s="18" t="s">
        <v>27</v>
      </c>
      <c r="B22" s="78">
        <f t="shared" si="0"/>
        <v>423394</v>
      </c>
      <c r="C22" s="78">
        <f>'Federal Non-A Subcategories'!C22+'State Non-A Subcategories'!C21</f>
        <v>0</v>
      </c>
      <c r="D22" s="78">
        <f>'Federal Non-A Subcategories'!D22+'State Non-A Subcategories'!D21</f>
        <v>398373</v>
      </c>
      <c r="E22" s="87">
        <f>'Federal Non-A Subcategories'!E22+'State Non-A Subcategories'!E21</f>
        <v>25021</v>
      </c>
      <c r="F22" s="58">
        <f t="shared" si="1"/>
        <v>1640784</v>
      </c>
      <c r="G22" s="78">
        <f>'Federal Non-A Subcategories'!G22+'State Non-A Subcategories'!G21</f>
        <v>0</v>
      </c>
      <c r="H22" s="78">
        <f>'Federal Non-A Subcategories'!H22+'State Non-A Subcategories'!H21</f>
        <v>1640784</v>
      </c>
    </row>
    <row r="23" spans="1:8">
      <c r="A23" s="18" t="s">
        <v>28</v>
      </c>
      <c r="B23" s="78">
        <f t="shared" si="0"/>
        <v>34140750</v>
      </c>
      <c r="C23" s="78">
        <f>'Federal Non-A Subcategories'!C23+'State Non-A Subcategories'!C22</f>
        <v>11680236</v>
      </c>
      <c r="D23" s="78">
        <f>'Federal Non-A Subcategories'!D23+'State Non-A Subcategories'!D22</f>
        <v>597035</v>
      </c>
      <c r="E23" s="87">
        <f>'Federal Non-A Subcategories'!E23+'State Non-A Subcategories'!E22</f>
        <v>21863479</v>
      </c>
      <c r="F23" s="58">
        <f t="shared" si="1"/>
        <v>17144310</v>
      </c>
      <c r="G23" s="78">
        <f>'Federal Non-A Subcategories'!G23+'State Non-A Subcategories'!G22</f>
        <v>0</v>
      </c>
      <c r="H23" s="78">
        <f>'Federal Non-A Subcategories'!H23+'State Non-A Subcategories'!H22</f>
        <v>17144310</v>
      </c>
    </row>
    <row r="24" spans="1:8">
      <c r="A24" s="18" t="s">
        <v>29</v>
      </c>
      <c r="B24" s="78">
        <f t="shared" si="0"/>
        <v>6380583</v>
      </c>
      <c r="C24" s="78">
        <f>'Federal Non-A Subcategories'!C24+'State Non-A Subcategories'!C23</f>
        <v>0</v>
      </c>
      <c r="D24" s="78">
        <f>'Federal Non-A Subcategories'!D24+'State Non-A Subcategories'!D23</f>
        <v>6056017</v>
      </c>
      <c r="E24" s="87">
        <f>'Federal Non-A Subcategories'!E24+'State Non-A Subcategories'!E23</f>
        <v>324566</v>
      </c>
      <c r="F24" s="58">
        <f t="shared" si="1"/>
        <v>883831</v>
      </c>
      <c r="G24" s="78">
        <f>'Federal Non-A Subcategories'!G24+'State Non-A Subcategories'!G23</f>
        <v>0</v>
      </c>
      <c r="H24" s="78">
        <f>'Federal Non-A Subcategories'!H24+'State Non-A Subcategories'!H23</f>
        <v>883831</v>
      </c>
    </row>
    <row r="25" spans="1:8">
      <c r="A25" s="18" t="s">
        <v>30</v>
      </c>
      <c r="B25" s="78">
        <f t="shared" si="0"/>
        <v>12383998</v>
      </c>
      <c r="C25" s="78">
        <f>'Federal Non-A Subcategories'!C25+'State Non-A Subcategories'!C24</f>
        <v>0</v>
      </c>
      <c r="D25" s="78">
        <f>'Federal Non-A Subcategories'!D25+'State Non-A Subcategories'!D24</f>
        <v>576004</v>
      </c>
      <c r="E25" s="87">
        <f>'Federal Non-A Subcategories'!E25+'State Non-A Subcategories'!E24</f>
        <v>11807994</v>
      </c>
      <c r="F25" s="58">
        <f t="shared" si="1"/>
        <v>1299134</v>
      </c>
      <c r="G25" s="78">
        <f>'Federal Non-A Subcategories'!G25+'State Non-A Subcategories'!G24</f>
        <v>0</v>
      </c>
      <c r="H25" s="78">
        <f>'Federal Non-A Subcategories'!H25+'State Non-A Subcategories'!H24</f>
        <v>1299134</v>
      </c>
    </row>
    <row r="26" spans="1:8">
      <c r="A26" s="18" t="s">
        <v>31</v>
      </c>
      <c r="B26" s="78">
        <f t="shared" si="0"/>
        <v>36253433</v>
      </c>
      <c r="C26" s="78">
        <f>'Federal Non-A Subcategories'!C26+'State Non-A Subcategories'!C25</f>
        <v>6044503</v>
      </c>
      <c r="D26" s="78">
        <f>'Federal Non-A Subcategories'!D26+'State Non-A Subcategories'!D25</f>
        <v>847711</v>
      </c>
      <c r="E26" s="87">
        <f>'Federal Non-A Subcategories'!E26+'State Non-A Subcategories'!E25</f>
        <v>29361219</v>
      </c>
      <c r="F26" s="58">
        <f t="shared" si="1"/>
        <v>4191610</v>
      </c>
      <c r="G26" s="78">
        <f>'Federal Non-A Subcategories'!G26+'State Non-A Subcategories'!G25</f>
        <v>2358540</v>
      </c>
      <c r="H26" s="78">
        <f>'Federal Non-A Subcategories'!H26+'State Non-A Subcategories'!H25</f>
        <v>1833070</v>
      </c>
    </row>
    <row r="27" spans="1:8">
      <c r="A27" s="18" t="s">
        <v>32</v>
      </c>
      <c r="B27" s="78">
        <f t="shared" si="0"/>
        <v>6547114</v>
      </c>
      <c r="C27" s="78">
        <f>'Federal Non-A Subcategories'!C27+'State Non-A Subcategories'!C26</f>
        <v>1608254</v>
      </c>
      <c r="D27" s="78">
        <f>'Federal Non-A Subcategories'!D27+'State Non-A Subcategories'!D26</f>
        <v>5051263</v>
      </c>
      <c r="E27" s="87">
        <f>'Federal Non-A Subcategories'!E27+'State Non-A Subcategories'!E26</f>
        <v>-112403</v>
      </c>
      <c r="F27" s="58">
        <f t="shared" si="1"/>
        <v>0</v>
      </c>
      <c r="G27" s="78">
        <f>'Federal Non-A Subcategories'!G27+'State Non-A Subcategories'!G26</f>
        <v>0</v>
      </c>
      <c r="H27" s="78">
        <f>'Federal Non-A Subcategories'!H27+'State Non-A Subcategories'!H26</f>
        <v>0</v>
      </c>
    </row>
    <row r="28" spans="1:8">
      <c r="A28" s="18" t="s">
        <v>33</v>
      </c>
      <c r="B28" s="78">
        <f t="shared" si="0"/>
        <v>81002867</v>
      </c>
      <c r="C28" s="78">
        <f>'Federal Non-A Subcategories'!C28+'State Non-A Subcategories'!C27</f>
        <v>413051</v>
      </c>
      <c r="D28" s="78">
        <f>'Federal Non-A Subcategories'!D28+'State Non-A Subcategories'!D27</f>
        <v>5075525</v>
      </c>
      <c r="E28" s="87">
        <f>'Federal Non-A Subcategories'!E28+'State Non-A Subcategories'!E27</f>
        <v>75514291</v>
      </c>
      <c r="F28" s="58">
        <f t="shared" si="1"/>
        <v>1220612</v>
      </c>
      <c r="G28" s="78">
        <f>'Federal Non-A Subcategories'!G28+'State Non-A Subcategories'!G27</f>
        <v>1100000</v>
      </c>
      <c r="H28" s="78">
        <f>'Federal Non-A Subcategories'!H28+'State Non-A Subcategories'!H27</f>
        <v>120612</v>
      </c>
    </row>
    <row r="29" spans="1:8">
      <c r="A29" s="18" t="s">
        <v>34</v>
      </c>
      <c r="B29" s="78">
        <f t="shared" si="0"/>
        <v>54737037</v>
      </c>
      <c r="C29" s="78">
        <f>'Federal Non-A Subcategories'!C29+'State Non-A Subcategories'!C28</f>
        <v>0</v>
      </c>
      <c r="D29" s="78">
        <f>'Federal Non-A Subcategories'!D29+'State Non-A Subcategories'!D28</f>
        <v>574141</v>
      </c>
      <c r="E29" s="87">
        <f>'Federal Non-A Subcategories'!E29+'State Non-A Subcategories'!E28</f>
        <v>54162896</v>
      </c>
      <c r="F29" s="58">
        <f t="shared" si="1"/>
        <v>3513228</v>
      </c>
      <c r="G29" s="78">
        <f>'Federal Non-A Subcategories'!G29+'State Non-A Subcategories'!G28</f>
        <v>0</v>
      </c>
      <c r="H29" s="78">
        <f>'Federal Non-A Subcategories'!H29+'State Non-A Subcategories'!H28</f>
        <v>3513228</v>
      </c>
    </row>
    <row r="30" spans="1:8">
      <c r="A30" s="18" t="s">
        <v>35</v>
      </c>
      <c r="B30" s="78">
        <f t="shared" si="0"/>
        <v>33023844</v>
      </c>
      <c r="C30" s="78">
        <f>'Federal Non-A Subcategories'!C30+'State Non-A Subcategories'!C29</f>
        <v>123781</v>
      </c>
      <c r="D30" s="78">
        <f>'Federal Non-A Subcategories'!D30+'State Non-A Subcategories'!D29</f>
        <v>7113167</v>
      </c>
      <c r="E30" s="87">
        <f>'Federal Non-A Subcategories'!E30+'State Non-A Subcategories'!E29</f>
        <v>25786896</v>
      </c>
      <c r="F30" s="58">
        <f t="shared" si="1"/>
        <v>9855123</v>
      </c>
      <c r="G30" s="78">
        <f>'Federal Non-A Subcategories'!G30+'State Non-A Subcategories'!G29</f>
        <v>0</v>
      </c>
      <c r="H30" s="78">
        <f>'Federal Non-A Subcategories'!H30+'State Non-A Subcategories'!H29</f>
        <v>9855123</v>
      </c>
    </row>
    <row r="31" spans="1:8">
      <c r="A31" s="18" t="s">
        <v>36</v>
      </c>
      <c r="B31" s="78">
        <f t="shared" si="0"/>
        <v>17358087</v>
      </c>
      <c r="C31" s="78">
        <f>'Federal Non-A Subcategories'!C31+'State Non-A Subcategories'!C30</f>
        <v>0</v>
      </c>
      <c r="D31" s="78">
        <f>'Federal Non-A Subcategories'!D31+'State Non-A Subcategories'!D30</f>
        <v>0</v>
      </c>
      <c r="E31" s="87">
        <f>'Federal Non-A Subcategories'!E31+'State Non-A Subcategories'!E30</f>
        <v>17358087</v>
      </c>
      <c r="F31" s="58">
        <f t="shared" si="1"/>
        <v>0</v>
      </c>
      <c r="G31" s="78">
        <f>'Federal Non-A Subcategories'!G31+'State Non-A Subcategories'!G30</f>
        <v>0</v>
      </c>
      <c r="H31" s="78">
        <f>'Federal Non-A Subcategories'!H31+'State Non-A Subcategories'!H30</f>
        <v>0</v>
      </c>
    </row>
    <row r="32" spans="1:8">
      <c r="A32" s="18" t="s">
        <v>37</v>
      </c>
      <c r="B32" s="78">
        <f t="shared" si="0"/>
        <v>12127897</v>
      </c>
      <c r="C32" s="78">
        <f>'Federal Non-A Subcategories'!C32+'State Non-A Subcategories'!C31</f>
        <v>0</v>
      </c>
      <c r="D32" s="78">
        <f>'Federal Non-A Subcategories'!D32+'State Non-A Subcategories'!D31</f>
        <v>10674724</v>
      </c>
      <c r="E32" s="87">
        <f>'Federal Non-A Subcategories'!E32+'State Non-A Subcategories'!E31</f>
        <v>1453173</v>
      </c>
      <c r="F32" s="58">
        <f t="shared" si="1"/>
        <v>0</v>
      </c>
      <c r="G32" s="78">
        <f>'Federal Non-A Subcategories'!G32+'State Non-A Subcategories'!G31</f>
        <v>0</v>
      </c>
      <c r="H32" s="78">
        <f>'Federal Non-A Subcategories'!H32+'State Non-A Subcategories'!H31</f>
        <v>0</v>
      </c>
    </row>
    <row r="33" spans="1:8">
      <c r="A33" s="18" t="s">
        <v>38</v>
      </c>
      <c r="B33" s="78">
        <f t="shared" si="0"/>
        <v>19378705</v>
      </c>
      <c r="C33" s="78">
        <f>'Federal Non-A Subcategories'!C33+'State Non-A Subcategories'!C32</f>
        <v>0</v>
      </c>
      <c r="D33" s="78">
        <f>'Federal Non-A Subcategories'!D33+'State Non-A Subcategories'!D32</f>
        <v>0</v>
      </c>
      <c r="E33" s="87">
        <f>'Federal Non-A Subcategories'!E33+'State Non-A Subcategories'!E32</f>
        <v>19378705</v>
      </c>
      <c r="F33" s="58">
        <f t="shared" si="1"/>
        <v>0</v>
      </c>
      <c r="G33" s="78">
        <f>'Federal Non-A Subcategories'!G33+'State Non-A Subcategories'!G32</f>
        <v>0</v>
      </c>
      <c r="H33" s="78">
        <f>'Federal Non-A Subcategories'!H33+'State Non-A Subcategories'!H32</f>
        <v>0</v>
      </c>
    </row>
    <row r="34" spans="1:8">
      <c r="A34" s="18" t="s">
        <v>39</v>
      </c>
      <c r="B34" s="78">
        <f t="shared" si="0"/>
        <v>1820907</v>
      </c>
      <c r="C34" s="78">
        <f>'Federal Non-A Subcategories'!C34+'State Non-A Subcategories'!C33</f>
        <v>0</v>
      </c>
      <c r="D34" s="78">
        <f>'Federal Non-A Subcategories'!D34+'State Non-A Subcategories'!D33</f>
        <v>91902</v>
      </c>
      <c r="E34" s="87">
        <f>'Federal Non-A Subcategories'!E34+'State Non-A Subcategories'!E33</f>
        <v>1729005</v>
      </c>
      <c r="F34" s="58">
        <f t="shared" si="1"/>
        <v>566343</v>
      </c>
      <c r="G34" s="78">
        <f>'Federal Non-A Subcategories'!G34+'State Non-A Subcategories'!G33</f>
        <v>0</v>
      </c>
      <c r="H34" s="78">
        <f>'Federal Non-A Subcategories'!H34+'State Non-A Subcategories'!H33</f>
        <v>566343</v>
      </c>
    </row>
    <row r="35" spans="1:8">
      <c r="A35" s="18" t="s">
        <v>40</v>
      </c>
      <c r="B35" s="78">
        <f t="shared" si="0"/>
        <v>6926886</v>
      </c>
      <c r="C35" s="78">
        <f>'Federal Non-A Subcategories'!C35+'State Non-A Subcategories'!C34</f>
        <v>0</v>
      </c>
      <c r="D35" s="78">
        <f>'Federal Non-A Subcategories'!D35+'State Non-A Subcategories'!D34</f>
        <v>172439</v>
      </c>
      <c r="E35" s="87">
        <f>'Federal Non-A Subcategories'!E35+'State Non-A Subcategories'!E34</f>
        <v>6754447</v>
      </c>
      <c r="F35" s="58">
        <f t="shared" si="1"/>
        <v>1336921</v>
      </c>
      <c r="G35" s="78">
        <f>'Federal Non-A Subcategories'!G35+'State Non-A Subcategories'!G34</f>
        <v>145293</v>
      </c>
      <c r="H35" s="78">
        <f>'Federal Non-A Subcategories'!H35+'State Non-A Subcategories'!H34</f>
        <v>1191628</v>
      </c>
    </row>
    <row r="36" spans="1:8">
      <c r="A36" s="18" t="s">
        <v>41</v>
      </c>
      <c r="B36" s="78">
        <f t="shared" si="0"/>
        <v>87584400</v>
      </c>
      <c r="C36" s="78">
        <f>'Federal Non-A Subcategories'!C36+'State Non-A Subcategories'!C35</f>
        <v>636282</v>
      </c>
      <c r="D36" s="78">
        <f>'Federal Non-A Subcategories'!D36+'State Non-A Subcategories'!D35</f>
        <v>12237204</v>
      </c>
      <c r="E36" s="87">
        <f>'Federal Non-A Subcategories'!E36+'State Non-A Subcategories'!E35</f>
        <v>74710914</v>
      </c>
      <c r="F36" s="58">
        <f t="shared" si="1"/>
        <v>1234692</v>
      </c>
      <c r="G36" s="78">
        <f>'Federal Non-A Subcategories'!G36+'State Non-A Subcategories'!G35</f>
        <v>1234692</v>
      </c>
      <c r="H36" s="78">
        <f>'Federal Non-A Subcategories'!H36+'State Non-A Subcategories'!H35</f>
        <v>0</v>
      </c>
    </row>
    <row r="37" spans="1:8">
      <c r="A37" s="18" t="s">
        <v>42</v>
      </c>
      <c r="B37" s="78">
        <f t="shared" si="0"/>
        <v>8693878</v>
      </c>
      <c r="C37" s="78">
        <f>'Federal Non-A Subcategories'!C37+'State Non-A Subcategories'!C36</f>
        <v>740228</v>
      </c>
      <c r="D37" s="78">
        <f>'Federal Non-A Subcategories'!D37+'State Non-A Subcategories'!D36</f>
        <v>0</v>
      </c>
      <c r="E37" s="87">
        <f>'Federal Non-A Subcategories'!E37+'State Non-A Subcategories'!E36</f>
        <v>7953650</v>
      </c>
      <c r="F37" s="58">
        <f t="shared" si="1"/>
        <v>0</v>
      </c>
      <c r="G37" s="78">
        <f>'Federal Non-A Subcategories'!G37+'State Non-A Subcategories'!G36</f>
        <v>0</v>
      </c>
      <c r="H37" s="78">
        <f>'Federal Non-A Subcategories'!H37+'State Non-A Subcategories'!H36</f>
        <v>0</v>
      </c>
    </row>
    <row r="38" spans="1:8">
      <c r="A38" s="18" t="s">
        <v>43</v>
      </c>
      <c r="B38" s="78">
        <f t="shared" si="0"/>
        <v>124397936</v>
      </c>
      <c r="C38" s="78">
        <f>'Federal Non-A Subcategories'!C38+'State Non-A Subcategories'!C37</f>
        <v>10710014</v>
      </c>
      <c r="D38" s="78">
        <f>'Federal Non-A Subcategories'!D38+'State Non-A Subcategories'!D37</f>
        <v>1882773</v>
      </c>
      <c r="E38" s="87">
        <f>'Federal Non-A Subcategories'!E38+'State Non-A Subcategories'!E37</f>
        <v>111805149</v>
      </c>
      <c r="F38" s="58">
        <f t="shared" si="1"/>
        <v>6133408</v>
      </c>
      <c r="G38" s="78">
        <f>'Federal Non-A Subcategories'!G38+'State Non-A Subcategories'!G37</f>
        <v>0</v>
      </c>
      <c r="H38" s="78">
        <f>'Federal Non-A Subcategories'!H38+'State Non-A Subcategories'!H37</f>
        <v>6133408</v>
      </c>
    </row>
    <row r="39" spans="1:8">
      <c r="A39" s="18" t="s">
        <v>44</v>
      </c>
      <c r="B39" s="78">
        <f t="shared" si="0"/>
        <v>42585627</v>
      </c>
      <c r="C39" s="78">
        <f>'Federal Non-A Subcategories'!C39+'State Non-A Subcategories'!C38</f>
        <v>1392</v>
      </c>
      <c r="D39" s="78">
        <f>'Federal Non-A Subcategories'!D39+'State Non-A Subcategories'!D38</f>
        <v>797234</v>
      </c>
      <c r="E39" s="87">
        <f>'Federal Non-A Subcategories'!E39+'State Non-A Subcategories'!E38</f>
        <v>41787001</v>
      </c>
      <c r="F39" s="58">
        <f t="shared" si="1"/>
        <v>3975125</v>
      </c>
      <c r="G39" s="78">
        <f>'Federal Non-A Subcategories'!G39+'State Non-A Subcategories'!G38</f>
        <v>0</v>
      </c>
      <c r="H39" s="78">
        <f>'Federal Non-A Subcategories'!H39+'State Non-A Subcategories'!H38</f>
        <v>3975125</v>
      </c>
    </row>
    <row r="40" spans="1:8">
      <c r="A40" s="18" t="s">
        <v>45</v>
      </c>
      <c r="B40" s="78">
        <f t="shared" si="0"/>
        <v>4041609</v>
      </c>
      <c r="C40" s="78">
        <f>'Federal Non-A Subcategories'!C40+'State Non-A Subcategories'!C39</f>
        <v>0</v>
      </c>
      <c r="D40" s="78">
        <f>'Federal Non-A Subcategories'!D40+'State Non-A Subcategories'!D39</f>
        <v>16080</v>
      </c>
      <c r="E40" s="87">
        <f>'Federal Non-A Subcategories'!E40+'State Non-A Subcategories'!E39</f>
        <v>4025529</v>
      </c>
      <c r="F40" s="58">
        <f t="shared" si="1"/>
        <v>1491712</v>
      </c>
      <c r="G40" s="78">
        <f>'Federal Non-A Subcategories'!G40+'State Non-A Subcategories'!G39</f>
        <v>0</v>
      </c>
      <c r="H40" s="78">
        <f>'Federal Non-A Subcategories'!H40+'State Non-A Subcategories'!H39</f>
        <v>1491712</v>
      </c>
    </row>
    <row r="41" spans="1:8">
      <c r="A41" s="18" t="s">
        <v>46</v>
      </c>
      <c r="B41" s="78">
        <f t="shared" si="0"/>
        <v>36092155</v>
      </c>
      <c r="C41" s="78">
        <f>'Federal Non-A Subcategories'!C41+'State Non-A Subcategories'!C40</f>
        <v>16515379</v>
      </c>
      <c r="D41" s="78">
        <f>'Federal Non-A Subcategories'!D41+'State Non-A Subcategories'!D40</f>
        <v>1406211</v>
      </c>
      <c r="E41" s="87">
        <f>'Federal Non-A Subcategories'!E41+'State Non-A Subcategories'!E40</f>
        <v>18170565</v>
      </c>
      <c r="F41" s="58">
        <f t="shared" si="1"/>
        <v>6031941</v>
      </c>
      <c r="G41" s="78">
        <f>'Federal Non-A Subcategories'!G41+'State Non-A Subcategories'!G40</f>
        <v>698520</v>
      </c>
      <c r="H41" s="78">
        <f>'Federal Non-A Subcategories'!H41+'State Non-A Subcategories'!H40</f>
        <v>5333421</v>
      </c>
    </row>
    <row r="42" spans="1:8">
      <c r="A42" s="18" t="s">
        <v>47</v>
      </c>
      <c r="B42" s="78">
        <f t="shared" si="0"/>
        <v>-2</v>
      </c>
      <c r="C42" s="78">
        <f>'Federal Non-A Subcategories'!C42+'State Non-A Subcategories'!C41</f>
        <v>-2</v>
      </c>
      <c r="D42" s="78">
        <f>'Federal Non-A Subcategories'!D42+'State Non-A Subcategories'!D41</f>
        <v>0</v>
      </c>
      <c r="E42" s="87">
        <f>'Federal Non-A Subcategories'!E42+'State Non-A Subcategories'!E41</f>
        <v>0</v>
      </c>
      <c r="F42" s="58">
        <f t="shared" si="1"/>
        <v>0</v>
      </c>
      <c r="G42" s="78">
        <f>'Federal Non-A Subcategories'!G42+'State Non-A Subcategories'!G41</f>
        <v>0</v>
      </c>
      <c r="H42" s="78">
        <f>'Federal Non-A Subcategories'!H42+'State Non-A Subcategories'!H41</f>
        <v>0</v>
      </c>
    </row>
    <row r="43" spans="1:8">
      <c r="A43" s="18" t="s">
        <v>48</v>
      </c>
      <c r="B43" s="78">
        <f t="shared" si="0"/>
        <v>17087068</v>
      </c>
      <c r="C43" s="78">
        <f>'Federal Non-A Subcategories'!C43+'State Non-A Subcategories'!C42</f>
        <v>2560852</v>
      </c>
      <c r="D43" s="78">
        <f>'Federal Non-A Subcategories'!D43+'State Non-A Subcategories'!D42</f>
        <v>1674353</v>
      </c>
      <c r="E43" s="87">
        <f>'Federal Non-A Subcategories'!E43+'State Non-A Subcategories'!E42</f>
        <v>12851863</v>
      </c>
      <c r="F43" s="58">
        <f t="shared" si="1"/>
        <v>86559</v>
      </c>
      <c r="G43" s="78">
        <f>'Federal Non-A Subcategories'!G43+'State Non-A Subcategories'!G42</f>
        <v>0</v>
      </c>
      <c r="H43" s="78">
        <f>'Federal Non-A Subcategories'!H43+'State Non-A Subcategories'!H42</f>
        <v>86559</v>
      </c>
    </row>
    <row r="44" spans="1:8">
      <c r="A44" s="18" t="s">
        <v>49</v>
      </c>
      <c r="B44" s="78">
        <f t="shared" si="0"/>
        <v>78110930</v>
      </c>
      <c r="C44" s="78">
        <f>'Federal Non-A Subcategories'!C44+'State Non-A Subcategories'!C43</f>
        <v>150713</v>
      </c>
      <c r="D44" s="78">
        <f>'Federal Non-A Subcategories'!D44+'State Non-A Subcategories'!D43</f>
        <v>2121334</v>
      </c>
      <c r="E44" s="87">
        <f>'Federal Non-A Subcategories'!E44+'State Non-A Subcategories'!E43</f>
        <v>75838883</v>
      </c>
      <c r="F44" s="58">
        <f t="shared" si="1"/>
        <v>2081740</v>
      </c>
      <c r="G44" s="78">
        <f>'Federal Non-A Subcategories'!G44+'State Non-A Subcategories'!G43</f>
        <v>0</v>
      </c>
      <c r="H44" s="78">
        <f>'Federal Non-A Subcategories'!H44+'State Non-A Subcategories'!H43</f>
        <v>2081740</v>
      </c>
    </row>
    <row r="45" spans="1:8">
      <c r="A45" s="18" t="s">
        <v>50</v>
      </c>
      <c r="B45" s="78">
        <f t="shared" si="0"/>
        <v>9438554</v>
      </c>
      <c r="C45" s="78">
        <f>'Federal Non-A Subcategories'!C45+'State Non-A Subcategories'!C44</f>
        <v>495</v>
      </c>
      <c r="D45" s="78">
        <f>'Federal Non-A Subcategories'!D45+'State Non-A Subcategories'!D44</f>
        <v>0</v>
      </c>
      <c r="E45" s="87">
        <f>'Federal Non-A Subcategories'!E45+'State Non-A Subcategories'!E44</f>
        <v>9438059</v>
      </c>
      <c r="F45" s="58">
        <f t="shared" si="1"/>
        <v>3899738</v>
      </c>
      <c r="G45" s="78">
        <f>'Federal Non-A Subcategories'!G45+'State Non-A Subcategories'!G44</f>
        <v>3899738</v>
      </c>
      <c r="H45" s="78">
        <f>'Federal Non-A Subcategories'!H45+'State Non-A Subcategories'!H44</f>
        <v>0</v>
      </c>
    </row>
    <row r="46" spans="1:8">
      <c r="A46" s="18" t="s">
        <v>51</v>
      </c>
      <c r="B46" s="78">
        <f t="shared" si="0"/>
        <v>20089606</v>
      </c>
      <c r="C46" s="78">
        <f>'Federal Non-A Subcategories'!C46+'State Non-A Subcategories'!C45</f>
        <v>0</v>
      </c>
      <c r="D46" s="78">
        <f>'Federal Non-A Subcategories'!D46+'State Non-A Subcategories'!D45</f>
        <v>12333117</v>
      </c>
      <c r="E46" s="87">
        <f>'Federal Non-A Subcategories'!E46+'State Non-A Subcategories'!E45</f>
        <v>7756489</v>
      </c>
      <c r="F46" s="58">
        <f t="shared" si="1"/>
        <v>19844</v>
      </c>
      <c r="G46" s="78">
        <f>'Federal Non-A Subcategories'!G46+'State Non-A Subcategories'!G45</f>
        <v>0</v>
      </c>
      <c r="H46" s="78">
        <f>'Federal Non-A Subcategories'!H46+'State Non-A Subcategories'!H45</f>
        <v>19844</v>
      </c>
    </row>
    <row r="47" spans="1:8">
      <c r="A47" s="18" t="s">
        <v>52</v>
      </c>
      <c r="B47" s="78">
        <f t="shared" si="0"/>
        <v>4220523</v>
      </c>
      <c r="C47" s="78">
        <f>'Federal Non-A Subcategories'!C47+'State Non-A Subcategories'!C46</f>
        <v>0</v>
      </c>
      <c r="D47" s="78">
        <f>'Federal Non-A Subcategories'!D47+'State Non-A Subcategories'!D46</f>
        <v>0</v>
      </c>
      <c r="E47" s="87">
        <f>'Federal Non-A Subcategories'!E47+'State Non-A Subcategories'!E46</f>
        <v>4220523</v>
      </c>
      <c r="F47" s="58">
        <f t="shared" si="1"/>
        <v>106610</v>
      </c>
      <c r="G47" s="78">
        <f>'Federal Non-A Subcategories'!G47+'State Non-A Subcategories'!G46</f>
        <v>0</v>
      </c>
      <c r="H47" s="78">
        <f>'Federal Non-A Subcategories'!H47+'State Non-A Subcategories'!H46</f>
        <v>106610</v>
      </c>
    </row>
    <row r="48" spans="1:8">
      <c r="A48" s="18" t="s">
        <v>53</v>
      </c>
      <c r="B48" s="78">
        <f t="shared" si="0"/>
        <v>71242387</v>
      </c>
      <c r="C48" s="78">
        <f>'Federal Non-A Subcategories'!C48+'State Non-A Subcategories'!C47</f>
        <v>0</v>
      </c>
      <c r="D48" s="78">
        <f>'Federal Non-A Subcategories'!D48+'State Non-A Subcategories'!D47</f>
        <v>0</v>
      </c>
      <c r="E48" s="87">
        <f>'Federal Non-A Subcategories'!E48+'State Non-A Subcategories'!E47</f>
        <v>71242387</v>
      </c>
      <c r="F48" s="58">
        <f t="shared" si="1"/>
        <v>0</v>
      </c>
      <c r="G48" s="78">
        <f>'Federal Non-A Subcategories'!G48+'State Non-A Subcategories'!G47</f>
        <v>0</v>
      </c>
      <c r="H48" s="78">
        <f>'Federal Non-A Subcategories'!H48+'State Non-A Subcategories'!H47</f>
        <v>0</v>
      </c>
    </row>
    <row r="49" spans="1:8">
      <c r="A49" s="18" t="s">
        <v>54</v>
      </c>
      <c r="B49" s="78">
        <f t="shared" si="0"/>
        <v>87774943</v>
      </c>
      <c r="C49" s="78">
        <f>'Federal Non-A Subcategories'!C49+'State Non-A Subcategories'!C48</f>
        <v>3623430</v>
      </c>
      <c r="D49" s="78">
        <f>'Federal Non-A Subcategories'!D49+'State Non-A Subcategories'!D48</f>
        <v>10027455</v>
      </c>
      <c r="E49" s="87">
        <f>'Federal Non-A Subcategories'!E49+'State Non-A Subcategories'!E48</f>
        <v>74124058</v>
      </c>
      <c r="F49" s="58">
        <f t="shared" si="1"/>
        <v>4985109</v>
      </c>
      <c r="G49" s="78">
        <f>'Federal Non-A Subcategories'!G49+'State Non-A Subcategories'!G48</f>
        <v>129942</v>
      </c>
      <c r="H49" s="78">
        <f>'Federal Non-A Subcategories'!H49+'State Non-A Subcategories'!H48</f>
        <v>4855167</v>
      </c>
    </row>
    <row r="50" spans="1:8">
      <c r="A50" s="18" t="s">
        <v>55</v>
      </c>
      <c r="B50" s="78">
        <f t="shared" si="0"/>
        <v>17974869</v>
      </c>
      <c r="C50" s="78">
        <f>'Federal Non-A Subcategories'!C50+'State Non-A Subcategories'!C49</f>
        <v>6967533</v>
      </c>
      <c r="D50" s="78">
        <f>'Federal Non-A Subcategories'!D50+'State Non-A Subcategories'!D49</f>
        <v>773569</v>
      </c>
      <c r="E50" s="87">
        <f>'Federal Non-A Subcategories'!E50+'State Non-A Subcategories'!E49</f>
        <v>10233767</v>
      </c>
      <c r="F50" s="58">
        <f t="shared" si="1"/>
        <v>5329</v>
      </c>
      <c r="G50" s="78">
        <f>'Federal Non-A Subcategories'!G50+'State Non-A Subcategories'!G49</f>
        <v>0</v>
      </c>
      <c r="H50" s="78">
        <f>'Federal Non-A Subcategories'!H50+'State Non-A Subcategories'!H49</f>
        <v>5329</v>
      </c>
    </row>
    <row r="51" spans="1:8">
      <c r="A51" s="18" t="s">
        <v>56</v>
      </c>
      <c r="B51" s="78">
        <f t="shared" si="0"/>
        <v>92637</v>
      </c>
      <c r="C51" s="78">
        <f>'Federal Non-A Subcategories'!C51+'State Non-A Subcategories'!C50</f>
        <v>0</v>
      </c>
      <c r="D51" s="78">
        <f>'Federal Non-A Subcategories'!D51+'State Non-A Subcategories'!D50</f>
        <v>0</v>
      </c>
      <c r="E51" s="87">
        <f>'Federal Non-A Subcategories'!E51+'State Non-A Subcategories'!E50</f>
        <v>92637</v>
      </c>
      <c r="F51" s="58">
        <f t="shared" si="1"/>
        <v>0</v>
      </c>
      <c r="G51" s="78">
        <f>'Federal Non-A Subcategories'!G51+'State Non-A Subcategories'!G50</f>
        <v>0</v>
      </c>
      <c r="H51" s="78">
        <f>'Federal Non-A Subcategories'!H51+'State Non-A Subcategories'!H50</f>
        <v>0</v>
      </c>
    </row>
    <row r="52" spans="1:8">
      <c r="A52" s="18" t="s">
        <v>57</v>
      </c>
      <c r="B52" s="78">
        <f t="shared" si="0"/>
        <v>52728750</v>
      </c>
      <c r="C52" s="78">
        <f>'Federal Non-A Subcategories'!C52+'State Non-A Subcategories'!C51</f>
        <v>161700</v>
      </c>
      <c r="D52" s="78">
        <f>'Federal Non-A Subcategories'!D52+'State Non-A Subcategories'!D51</f>
        <v>5968</v>
      </c>
      <c r="E52" s="87">
        <f>'Federal Non-A Subcategories'!E52+'State Non-A Subcategories'!E51</f>
        <v>52561082</v>
      </c>
      <c r="F52" s="58">
        <f t="shared" si="1"/>
        <v>8673216</v>
      </c>
      <c r="G52" s="78">
        <f>'Federal Non-A Subcategories'!G52+'State Non-A Subcategories'!G51</f>
        <v>0</v>
      </c>
      <c r="H52" s="78">
        <f>'Federal Non-A Subcategories'!H52+'State Non-A Subcategories'!H51</f>
        <v>8673216</v>
      </c>
    </row>
    <row r="53" spans="1:8">
      <c r="A53" s="18" t="s">
        <v>58</v>
      </c>
      <c r="B53" s="78">
        <f t="shared" si="0"/>
        <v>159533839</v>
      </c>
      <c r="C53" s="78">
        <f>'Federal Non-A Subcategories'!C53+'State Non-A Subcategories'!C52</f>
        <v>24767270</v>
      </c>
      <c r="D53" s="78">
        <f>'Federal Non-A Subcategories'!D53+'State Non-A Subcategories'!D52</f>
        <v>85766892</v>
      </c>
      <c r="E53" s="87">
        <f>'Federal Non-A Subcategories'!E53+'State Non-A Subcategories'!E52</f>
        <v>48999677</v>
      </c>
      <c r="F53" s="58">
        <f t="shared" si="1"/>
        <v>2515518</v>
      </c>
      <c r="G53" s="78">
        <f>'Federal Non-A Subcategories'!G53+'State Non-A Subcategories'!G52</f>
        <v>0</v>
      </c>
      <c r="H53" s="78">
        <f>'Federal Non-A Subcategories'!H53+'State Non-A Subcategories'!H52</f>
        <v>2515518</v>
      </c>
    </row>
    <row r="54" spans="1:8">
      <c r="A54" s="18" t="s">
        <v>59</v>
      </c>
      <c r="B54" s="78">
        <f t="shared" si="0"/>
        <v>1821453</v>
      </c>
      <c r="C54" s="78">
        <f>'Federal Non-A Subcategories'!C54+'State Non-A Subcategories'!C53</f>
        <v>-89448</v>
      </c>
      <c r="D54" s="78">
        <f>'Federal Non-A Subcategories'!D54+'State Non-A Subcategories'!D53</f>
        <v>0</v>
      </c>
      <c r="E54" s="87">
        <f>'Federal Non-A Subcategories'!E54+'State Non-A Subcategories'!E53</f>
        <v>1910901</v>
      </c>
      <c r="F54" s="58">
        <f t="shared" si="1"/>
        <v>0</v>
      </c>
      <c r="G54" s="78">
        <f>'Federal Non-A Subcategories'!G54+'State Non-A Subcategories'!G53</f>
        <v>0</v>
      </c>
      <c r="H54" s="78">
        <f>'Federal Non-A Subcategories'!H54+'State Non-A Subcategories'!H53</f>
        <v>0</v>
      </c>
    </row>
    <row r="55" spans="1:8">
      <c r="A55" s="18" t="s">
        <v>60</v>
      </c>
      <c r="B55" s="78">
        <f t="shared" si="0"/>
        <v>34217976</v>
      </c>
      <c r="C55" s="78">
        <f>'Federal Non-A Subcategories'!C55+'State Non-A Subcategories'!C54</f>
        <v>2463468</v>
      </c>
      <c r="D55" s="78">
        <f>'Federal Non-A Subcategories'!D55+'State Non-A Subcategories'!D54</f>
        <v>1755730</v>
      </c>
      <c r="E55" s="87">
        <f>'Federal Non-A Subcategories'!E55+'State Non-A Subcategories'!E54</f>
        <v>29998778</v>
      </c>
      <c r="F55" s="58">
        <f t="shared" si="1"/>
        <v>4131591</v>
      </c>
      <c r="G55" s="78">
        <f>'Federal Non-A Subcategories'!G55+'State Non-A Subcategories'!G54</f>
        <v>0</v>
      </c>
      <c r="H55" s="78">
        <f>'Federal Non-A Subcategories'!H55+'State Non-A Subcategories'!H54</f>
        <v>4131591</v>
      </c>
    </row>
    <row r="56" spans="1:8">
      <c r="A56" s="18" t="s">
        <v>61</v>
      </c>
      <c r="B56" s="78">
        <f t="shared" si="0"/>
        <v>1784174</v>
      </c>
      <c r="C56" s="78">
        <f>'Federal Non-A Subcategories'!C56+'State Non-A Subcategories'!C55</f>
        <v>0</v>
      </c>
      <c r="D56" s="78">
        <f>'Federal Non-A Subcategories'!D56+'State Non-A Subcategories'!D55</f>
        <v>1781813</v>
      </c>
      <c r="E56" s="87">
        <f>'Federal Non-A Subcategories'!E56+'State Non-A Subcategories'!E55</f>
        <v>2361</v>
      </c>
      <c r="F56" s="58">
        <f t="shared" si="1"/>
        <v>0</v>
      </c>
      <c r="G56" s="78">
        <f>'Federal Non-A Subcategories'!G56+'State Non-A Subcategories'!G55</f>
        <v>0</v>
      </c>
      <c r="H56" s="78">
        <f>'Federal Non-A Subcategories'!H56+'State Non-A Subcategories'!H55</f>
        <v>0</v>
      </c>
    </row>
  </sheetData>
  <mergeCells count="4">
    <mergeCell ref="A1:H1"/>
    <mergeCell ref="A2:A4"/>
    <mergeCell ref="B2:E2"/>
    <mergeCell ref="F2:H2"/>
  </mergeCells>
  <pageMargins left="0.7" right="0.7" top="0.75" bottom="0.75" header="0.3" footer="0.3"/>
  <pageSetup scale="71"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FFFF00"/>
    <pageSetUpPr fitToPage="1"/>
  </sheetPr>
  <dimension ref="A1"/>
  <sheetViews>
    <sheetView workbookViewId="0">
      <selection activeCell="D11" sqref="D11"/>
    </sheetView>
  </sheetViews>
  <sheetFormatPr defaultRowHeight="14.4"/>
  <sheetData/>
  <pageMargins left="0.7" right="0.7" top="0.75" bottom="0.7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00B050"/>
    <pageSetUpPr fitToPage="1"/>
  </sheetPr>
  <dimension ref="A1"/>
  <sheetViews>
    <sheetView workbookViewId="0">
      <selection activeCell="E39" sqref="E39"/>
    </sheetView>
  </sheetViews>
  <sheetFormatPr defaultRowHeight="14.4"/>
  <sheetData/>
  <pageMargins left="0.7" right="0.7" top="0.75" bottom="0.7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D56"/>
  <sheetViews>
    <sheetView workbookViewId="0">
      <selection activeCell="C8" sqref="C8"/>
    </sheetView>
  </sheetViews>
  <sheetFormatPr defaultRowHeight="14.4"/>
  <cols>
    <col min="1" max="1" width="21" customWidth="1"/>
    <col min="2" max="4" width="16.6640625" customWidth="1"/>
  </cols>
  <sheetData>
    <row r="1" spans="1:4">
      <c r="A1" s="554" t="s">
        <v>232</v>
      </c>
      <c r="B1" s="560"/>
      <c r="C1" s="560"/>
      <c r="D1" s="561"/>
    </row>
    <row r="2" spans="1:4">
      <c r="A2" s="41"/>
      <c r="B2" s="40"/>
      <c r="C2" s="40"/>
      <c r="D2" s="40"/>
    </row>
    <row r="3" spans="1:4" ht="33.6">
      <c r="A3" s="40" t="s">
        <v>10</v>
      </c>
      <c r="B3" s="40" t="s">
        <v>0</v>
      </c>
      <c r="C3" s="40" t="s">
        <v>121</v>
      </c>
      <c r="D3" s="40" t="s">
        <v>122</v>
      </c>
    </row>
    <row r="4" spans="1:4">
      <c r="A4" s="40"/>
      <c r="B4" s="41"/>
      <c r="C4" s="41"/>
      <c r="D4" s="41"/>
    </row>
    <row r="5" spans="1:4">
      <c r="A5" s="73" t="s">
        <v>77</v>
      </c>
      <c r="B5" s="80">
        <f>IF(SUM(C5:D5)=('SFAG Summary'!I5+'Contingency Summary'!I5+'ECF Summary'!I5),SUM(C5:D5),"ERROR")</f>
        <v>14151847731</v>
      </c>
      <c r="C5" s="80">
        <f>SUM(C6:C56)</f>
        <v>5326260835</v>
      </c>
      <c r="D5" s="80">
        <f>SUM(D6:D56)</f>
        <v>8825586896</v>
      </c>
    </row>
    <row r="6" spans="1:4">
      <c r="A6" s="79" t="s">
        <v>11</v>
      </c>
      <c r="B6" s="80">
        <f>IF(SUM(C6:D6)=('SFAG Summary'!I6+'Contingency Summary'!I6+'ECF Summary'!I6),SUM(C6:D6),"ERROR")</f>
        <v>82880292</v>
      </c>
      <c r="C6" s="80">
        <f>'Federal Assistance'!B6</f>
        <v>46875685</v>
      </c>
      <c r="D6" s="80">
        <f>'Federal Non-Assistance'!B6</f>
        <v>36004607</v>
      </c>
    </row>
    <row r="7" spans="1:4">
      <c r="A7" s="79" t="s">
        <v>12</v>
      </c>
      <c r="B7" s="80">
        <f>IF(SUM(C7:D7)=('SFAG Summary'!I7+'Contingency Summary'!I7+'ECF Summary'!I7),SUM(C7:D7),"ERROR")</f>
        <v>37128652</v>
      </c>
      <c r="C7" s="80">
        <f>'Federal Assistance'!B7</f>
        <v>13143053</v>
      </c>
      <c r="D7" s="80">
        <f>'Federal Non-Assistance'!B7</f>
        <v>23985599</v>
      </c>
    </row>
    <row r="8" spans="1:4">
      <c r="A8" s="79" t="s">
        <v>13</v>
      </c>
      <c r="B8" s="80">
        <f>IF(SUM(C8:D8)=('SFAG Summary'!I8+'Contingency Summary'!I8+'ECF Summary'!I8),SUM(C8:D8),"ERROR")</f>
        <v>228720908</v>
      </c>
      <c r="C8" s="80">
        <f>'Federal Assistance'!B8</f>
        <v>-23332592</v>
      </c>
      <c r="D8" s="80">
        <f>'Federal Non-Assistance'!B8</f>
        <v>252053500</v>
      </c>
    </row>
    <row r="9" spans="1:4">
      <c r="A9" s="79" t="s">
        <v>14</v>
      </c>
      <c r="B9" s="80">
        <f>IF(SUM(C9:D9)=('SFAG Summary'!I9+'Contingency Summary'!I9+'ECF Summary'!I9),SUM(C9:D9),"ERROR")</f>
        <v>67947643</v>
      </c>
      <c r="C9" s="80">
        <f>'Federal Assistance'!B9</f>
        <v>13186751</v>
      </c>
      <c r="D9" s="80">
        <f>'Federal Non-Assistance'!B9</f>
        <v>54760892</v>
      </c>
    </row>
    <row r="10" spans="1:4">
      <c r="A10" s="79" t="s">
        <v>15</v>
      </c>
      <c r="B10" s="80">
        <f>IF(SUM(C10:D10)=('SFAG Summary'!I10+'Contingency Summary'!I10+'ECF Summary'!I10),SUM(C10:D10),"ERROR")</f>
        <v>3427694627</v>
      </c>
      <c r="C10" s="80">
        <f>'Federal Assistance'!B10</f>
        <v>1525067910</v>
      </c>
      <c r="D10" s="80">
        <f>'Federal Non-Assistance'!B10</f>
        <v>1902626717</v>
      </c>
    </row>
    <row r="11" spans="1:4">
      <c r="A11" s="79" t="s">
        <v>16</v>
      </c>
      <c r="B11" s="80">
        <f>IF(SUM(C11:D11)=('SFAG Summary'!I11+'Contingency Summary'!I11+'ECF Summary'!I11),SUM(C11:D11),"ERROR")</f>
        <v>144286603</v>
      </c>
      <c r="C11" s="80">
        <f>'Federal Assistance'!B11</f>
        <v>65535558</v>
      </c>
      <c r="D11" s="80">
        <f>'Federal Non-Assistance'!B11</f>
        <v>78751045</v>
      </c>
    </row>
    <row r="12" spans="1:4">
      <c r="A12" s="79" t="s">
        <v>17</v>
      </c>
      <c r="B12" s="80">
        <f>IF(SUM(C12:D12)=('SFAG Summary'!I12+'Contingency Summary'!I12+'ECF Summary'!I12),SUM(C12:D12),"ERROR")</f>
        <v>240109297</v>
      </c>
      <c r="C12" s="80">
        <f>'Federal Assistance'!B12</f>
        <v>14154905</v>
      </c>
      <c r="D12" s="80">
        <f>'Federal Non-Assistance'!B12</f>
        <v>225954392</v>
      </c>
    </row>
    <row r="13" spans="1:4">
      <c r="A13" s="79" t="s">
        <v>18</v>
      </c>
      <c r="B13" s="80">
        <f>IF(SUM(C13:D13)=('SFAG Summary'!I13+'Contingency Summary'!I13+'ECF Summary'!I13),SUM(C13:D13),"ERROR")</f>
        <v>24682722</v>
      </c>
      <c r="C13" s="80">
        <f>'Federal Assistance'!B13</f>
        <v>3871671</v>
      </c>
      <c r="D13" s="80">
        <f>'Federal Non-Assistance'!B13</f>
        <v>20811051</v>
      </c>
    </row>
    <row r="14" spans="1:4">
      <c r="A14" s="79" t="s">
        <v>19</v>
      </c>
      <c r="B14" s="80">
        <f>IF(SUM(C14:D14)=('SFAG Summary'!I14+'Contingency Summary'!I14+'ECF Summary'!I14),SUM(C14:D14),"ERROR")</f>
        <v>105120211</v>
      </c>
      <c r="C14" s="80">
        <f>'Federal Assistance'!B14</f>
        <v>23826697</v>
      </c>
      <c r="D14" s="80">
        <f>'Federal Non-Assistance'!B14</f>
        <v>81293514</v>
      </c>
    </row>
    <row r="15" spans="1:4">
      <c r="A15" s="79" t="s">
        <v>20</v>
      </c>
      <c r="B15" s="80">
        <f>IF(SUM(C15:D15)=('SFAG Summary'!I15+'Contingency Summary'!I15+'ECF Summary'!I15),SUM(C15:D15),"ERROR")</f>
        <v>410889769</v>
      </c>
      <c r="C15" s="80">
        <f>'Federal Assistance'!B15</f>
        <v>59938456</v>
      </c>
      <c r="D15" s="80">
        <f>'Federal Non-Assistance'!B15</f>
        <v>350951313</v>
      </c>
    </row>
    <row r="16" spans="1:4">
      <c r="A16" s="79" t="s">
        <v>21</v>
      </c>
      <c r="B16" s="80">
        <f>IF(SUM(C16:D16)=('SFAG Summary'!I16+'Contingency Summary'!I16+'ECF Summary'!I16),SUM(C16:D16),"ERROR")</f>
        <v>320578117</v>
      </c>
      <c r="C16" s="80">
        <f>'Federal Assistance'!B16</f>
        <v>52894571</v>
      </c>
      <c r="D16" s="80">
        <f>'Federal Non-Assistance'!B16</f>
        <v>267683546</v>
      </c>
    </row>
    <row r="17" spans="1:4">
      <c r="A17" s="79" t="s">
        <v>22</v>
      </c>
      <c r="B17" s="80">
        <f>IF(SUM(C17:D17)=('SFAG Summary'!I17+'Contingency Summary'!I17+'ECF Summary'!I17),SUM(C17:D17),"ERROR")</f>
        <v>68916534</v>
      </c>
      <c r="C17" s="80">
        <f>'Federal Assistance'!B17</f>
        <v>46475846</v>
      </c>
      <c r="D17" s="80">
        <f>'Federal Non-Assistance'!B17</f>
        <v>22440688</v>
      </c>
    </row>
    <row r="18" spans="1:4">
      <c r="A18" s="79" t="s">
        <v>23</v>
      </c>
      <c r="B18" s="80">
        <f>IF(SUM(C18:D18)=('SFAG Summary'!I18+'Contingency Summary'!I18+'ECF Summary'!I18),SUM(C18:D18),"ERROR")</f>
        <v>22802403</v>
      </c>
      <c r="C18" s="80">
        <f>'Federal Assistance'!B18</f>
        <v>4417743</v>
      </c>
      <c r="D18" s="80">
        <f>'Federal Non-Assistance'!B18</f>
        <v>18384660</v>
      </c>
    </row>
    <row r="19" spans="1:4">
      <c r="A19" s="79" t="s">
        <v>24</v>
      </c>
      <c r="B19" s="80">
        <f>IF(SUM(C19:D19)=('SFAG Summary'!I19+'Contingency Summary'!I19+'ECF Summary'!I19),SUM(C19:D19),"ERROR")</f>
        <v>583856960</v>
      </c>
      <c r="C19" s="80">
        <f>'Federal Assistance'!B19</f>
        <v>82066369</v>
      </c>
      <c r="D19" s="80">
        <f>'Federal Non-Assistance'!B19</f>
        <v>501790591</v>
      </c>
    </row>
    <row r="20" spans="1:4">
      <c r="A20" s="79" t="s">
        <v>25</v>
      </c>
      <c r="B20" s="80">
        <f>IF(SUM(C20:D20)=('SFAG Summary'!I20+'Contingency Summary'!I20+'ECF Summary'!I20),SUM(C20:D20),"ERROR")</f>
        <v>95424486</v>
      </c>
      <c r="C20" s="80">
        <f>'Federal Assistance'!B20</f>
        <v>24248792</v>
      </c>
      <c r="D20" s="80">
        <f>'Federal Non-Assistance'!B20</f>
        <v>71175694</v>
      </c>
    </row>
    <row r="21" spans="1:4">
      <c r="A21" s="79" t="s">
        <v>26</v>
      </c>
      <c r="B21" s="80">
        <f>IF(SUM(C21:D21)=('SFAG Summary'!I21+'Contingency Summary'!I21+'ECF Summary'!I21),SUM(C21:D21),"ERROR")</f>
        <v>90246425</v>
      </c>
      <c r="C21" s="80">
        <f>'Federal Assistance'!B21</f>
        <v>12757510</v>
      </c>
      <c r="D21" s="80">
        <f>'Federal Non-Assistance'!B21</f>
        <v>77488915</v>
      </c>
    </row>
    <row r="22" spans="1:4">
      <c r="A22" s="79" t="s">
        <v>27</v>
      </c>
      <c r="B22" s="80">
        <f>IF(SUM(C22:D22)=('SFAG Summary'!I22+'Contingency Summary'!I22+'ECF Summary'!I22),SUM(C22:D22),"ERROR")</f>
        <v>72435400</v>
      </c>
      <c r="C22" s="80">
        <f>'Federal Assistance'!B22</f>
        <v>42203672</v>
      </c>
      <c r="D22" s="80">
        <f>'Federal Non-Assistance'!B22</f>
        <v>30231728</v>
      </c>
    </row>
    <row r="23" spans="1:4">
      <c r="A23" s="79" t="s">
        <v>28</v>
      </c>
      <c r="B23" s="80">
        <f>IF(SUM(C23:D23)=('SFAG Summary'!I23+'Contingency Summary'!I23+'ECF Summary'!I23),SUM(C23:D23),"ERROR")</f>
        <v>157635254</v>
      </c>
      <c r="C23" s="80">
        <f>'Federal Assistance'!B23</f>
        <v>73919972</v>
      </c>
      <c r="D23" s="80">
        <f>'Federal Non-Assistance'!B23</f>
        <v>83715282</v>
      </c>
    </row>
    <row r="24" spans="1:4">
      <c r="A24" s="79" t="s">
        <v>29</v>
      </c>
      <c r="B24" s="80">
        <f>IF(SUM(C24:D24)=('SFAG Summary'!I24+'Contingency Summary'!I24+'ECF Summary'!I24),SUM(C24:D24),"ERROR")</f>
        <v>147711608</v>
      </c>
      <c r="C24" s="80">
        <f>'Federal Assistance'!B24</f>
        <v>26272078</v>
      </c>
      <c r="D24" s="80">
        <f>'Federal Non-Assistance'!B24</f>
        <v>121439530</v>
      </c>
    </row>
    <row r="25" spans="1:4">
      <c r="A25" s="79" t="s">
        <v>30</v>
      </c>
      <c r="B25" s="80">
        <f>IF(SUM(C25:D25)=('SFAG Summary'!I25+'Contingency Summary'!I25+'ECF Summary'!I25),SUM(C25:D25),"ERROR")</f>
        <v>45827751</v>
      </c>
      <c r="C25" s="80">
        <f>'Federal Assistance'!B25</f>
        <v>26750193</v>
      </c>
      <c r="D25" s="80">
        <f>'Federal Non-Assistance'!B25</f>
        <v>19077558</v>
      </c>
    </row>
    <row r="26" spans="1:4">
      <c r="A26" s="79" t="s">
        <v>31</v>
      </c>
      <c r="B26" s="80">
        <f>IF(SUM(C26:D26)=('SFAG Summary'!I26+'Contingency Summary'!I26+'ECF Summary'!I26),SUM(C26:D26),"ERROR")</f>
        <v>221286644</v>
      </c>
      <c r="C26" s="80">
        <f>'Federal Assistance'!B26</f>
        <v>114017696</v>
      </c>
      <c r="D26" s="80">
        <f>'Federal Non-Assistance'!B26</f>
        <v>107268948</v>
      </c>
    </row>
    <row r="27" spans="1:4">
      <c r="A27" s="79" t="s">
        <v>32</v>
      </c>
      <c r="B27" s="80">
        <f>IF(SUM(C27:D27)=('SFAG Summary'!I27+'Contingency Summary'!I27+'ECF Summary'!I27),SUM(C27:D27),"ERROR")</f>
        <v>361733994</v>
      </c>
      <c r="C27" s="80">
        <f>'Federal Assistance'!B27</f>
        <v>22801519</v>
      </c>
      <c r="D27" s="80">
        <f>'Federal Non-Assistance'!B27</f>
        <v>338932475</v>
      </c>
    </row>
    <row r="28" spans="1:4">
      <c r="A28" s="79" t="s">
        <v>33</v>
      </c>
      <c r="B28" s="80">
        <f>IF(SUM(C28:D28)=('SFAG Summary'!I28+'Contingency Summary'!I28+'ECF Summary'!I28),SUM(C28:D28),"ERROR")</f>
        <v>774373319</v>
      </c>
      <c r="C28" s="80">
        <f>'Federal Assistance'!B28</f>
        <v>144460802</v>
      </c>
      <c r="D28" s="80">
        <f>'Federal Non-Assistance'!B28</f>
        <v>629912517</v>
      </c>
    </row>
    <row r="29" spans="1:4">
      <c r="A29" s="79" t="s">
        <v>34</v>
      </c>
      <c r="B29" s="80">
        <f>IF(SUM(C29:D29)=('SFAG Summary'!I29+'Contingency Summary'!I29+'ECF Summary'!I29),SUM(C29:D29),"ERROR")</f>
        <v>221517905</v>
      </c>
      <c r="C29" s="80">
        <f>'Federal Assistance'!B29</f>
        <v>71162579</v>
      </c>
      <c r="D29" s="80">
        <f>'Federal Non-Assistance'!B29</f>
        <v>150355326</v>
      </c>
    </row>
    <row r="30" spans="1:4">
      <c r="A30" s="79" t="s">
        <v>35</v>
      </c>
      <c r="B30" s="80">
        <f>IF(SUM(C30:D30)=('SFAG Summary'!I30+'Contingency Summary'!I30+'ECF Summary'!I30),SUM(C30:D30),"ERROR")</f>
        <v>58623597</v>
      </c>
      <c r="C30" s="80">
        <f>'Federal Assistance'!B30</f>
        <v>17883197</v>
      </c>
      <c r="D30" s="80">
        <f>'Federal Non-Assistance'!B30</f>
        <v>40740400</v>
      </c>
    </row>
    <row r="31" spans="1:4">
      <c r="A31" s="79" t="s">
        <v>36</v>
      </c>
      <c r="B31" s="80">
        <f>IF(SUM(C31:D31)=('SFAG Summary'!I31+'Contingency Summary'!I31+'ECF Summary'!I31),SUM(C31:D31),"ERROR")</f>
        <v>197615367</v>
      </c>
      <c r="C31" s="80">
        <f>'Federal Assistance'!B31</f>
        <v>30409037</v>
      </c>
      <c r="D31" s="80">
        <f>'Federal Non-Assistance'!B31</f>
        <v>167206330</v>
      </c>
    </row>
    <row r="32" spans="1:4">
      <c r="A32" s="79" t="s">
        <v>37</v>
      </c>
      <c r="B32" s="80">
        <f>IF(SUM(C32:D32)=('SFAG Summary'!I32+'Contingency Summary'!I32+'ECF Summary'!I32),SUM(C32:D32),"ERROR")</f>
        <v>28748181</v>
      </c>
      <c r="C32" s="80">
        <f>'Federal Assistance'!B32</f>
        <v>17050544</v>
      </c>
      <c r="D32" s="80">
        <f>'Federal Non-Assistance'!B32</f>
        <v>11697637</v>
      </c>
    </row>
    <row r="33" spans="1:4">
      <c r="A33" s="79" t="s">
        <v>38</v>
      </c>
      <c r="B33" s="80">
        <f>IF(SUM(C33:D33)=('SFAG Summary'!I33+'Contingency Summary'!I33+'ECF Summary'!I33),SUM(C33:D33),"ERROR")</f>
        <v>37315357</v>
      </c>
      <c r="C33" s="80">
        <f>'Federal Assistance'!B33</f>
        <v>16229363</v>
      </c>
      <c r="D33" s="80">
        <f>'Federal Non-Assistance'!B33</f>
        <v>21085994</v>
      </c>
    </row>
    <row r="34" spans="1:4">
      <c r="A34" s="79" t="s">
        <v>39</v>
      </c>
      <c r="B34" s="80">
        <f>IF(SUM(C34:D34)=('SFAG Summary'!I34+'Contingency Summary'!I34+'ECF Summary'!I34),SUM(C34:D34),"ERROR")</f>
        <v>43997850</v>
      </c>
      <c r="C34" s="80">
        <f>'Federal Assistance'!B34</f>
        <v>18385742</v>
      </c>
      <c r="D34" s="80">
        <f>'Federal Non-Assistance'!B34</f>
        <v>25612108</v>
      </c>
    </row>
    <row r="35" spans="1:4">
      <c r="A35" s="79" t="s">
        <v>40</v>
      </c>
      <c r="B35" s="80">
        <f>IF(SUM(C35:D35)=('SFAG Summary'!I35+'Contingency Summary'!I35+'ECF Summary'!I35),SUM(C35:D35),"ERROR")</f>
        <v>25123768</v>
      </c>
      <c r="C35" s="80">
        <f>'Federal Assistance'!B35</f>
        <v>9068068</v>
      </c>
      <c r="D35" s="80">
        <f>'Federal Non-Assistance'!B35</f>
        <v>16055700</v>
      </c>
    </row>
    <row r="36" spans="1:4">
      <c r="A36" s="79" t="s">
        <v>41</v>
      </c>
      <c r="B36" s="80">
        <f>IF(SUM(C36:D36)=('SFAG Summary'!I36+'Contingency Summary'!I36+'ECF Summary'!I36),SUM(C36:D36),"ERROR")</f>
        <v>422208523</v>
      </c>
      <c r="C36" s="80">
        <f>'Federal Assistance'!B36</f>
        <v>238343775</v>
      </c>
      <c r="D36" s="80">
        <f>'Federal Non-Assistance'!B36</f>
        <v>183864748</v>
      </c>
    </row>
    <row r="37" spans="1:4">
      <c r="A37" s="79" t="s">
        <v>42</v>
      </c>
      <c r="B37" s="80">
        <f>IF(SUM(C37:D37)=('SFAG Summary'!I37+'Contingency Summary'!I37+'ECF Summary'!I37),SUM(C37:D37),"ERROR")</f>
        <v>73270421</v>
      </c>
      <c r="C37" s="80">
        <f>'Federal Assistance'!B37</f>
        <v>52336489</v>
      </c>
      <c r="D37" s="80">
        <f>'Federal Non-Assistance'!B37</f>
        <v>20933932</v>
      </c>
    </row>
    <row r="38" spans="1:4">
      <c r="A38" s="79" t="s">
        <v>43</v>
      </c>
      <c r="B38" s="80">
        <f>IF(SUM(C38:D38)=('SFAG Summary'!I38+'Contingency Summary'!I38+'ECF Summary'!I38),SUM(C38:D38),"ERROR")</f>
        <v>2176209560</v>
      </c>
      <c r="C38" s="80">
        <f>'Federal Assistance'!B38</f>
        <v>1313608548</v>
      </c>
      <c r="D38" s="80">
        <f>'Federal Non-Assistance'!B38</f>
        <v>862601012</v>
      </c>
    </row>
    <row r="39" spans="1:4">
      <c r="A39" s="79" t="s">
        <v>44</v>
      </c>
      <c r="B39" s="80">
        <f>IF(SUM(C39:D39)=('SFAG Summary'!I39+'Contingency Summary'!I39+'ECF Summary'!I39),SUM(C39:D39),"ERROR")</f>
        <v>238855836</v>
      </c>
      <c r="C39" s="80">
        <f>'Federal Assistance'!B39</f>
        <v>57037442</v>
      </c>
      <c r="D39" s="80">
        <f>'Federal Non-Assistance'!B39</f>
        <v>181818394</v>
      </c>
    </row>
    <row r="40" spans="1:4">
      <c r="A40" s="79" t="s">
        <v>45</v>
      </c>
      <c r="B40" s="80">
        <f>IF(SUM(C40:D40)=('SFAG Summary'!I40+'Contingency Summary'!I40+'ECF Summary'!I40),SUM(C40:D40),"ERROR")</f>
        <v>24852515</v>
      </c>
      <c r="C40" s="80">
        <f>'Federal Assistance'!B40</f>
        <v>13055049</v>
      </c>
      <c r="D40" s="80">
        <f>'Federal Non-Assistance'!B40</f>
        <v>11797466</v>
      </c>
    </row>
    <row r="41" spans="1:4">
      <c r="A41" s="79" t="s">
        <v>46</v>
      </c>
      <c r="B41" s="80">
        <f>IF(SUM(C41:D41)=('SFAG Summary'!I41+'Contingency Summary'!I41+'ECF Summary'!I41),SUM(C41:D41),"ERROR")</f>
        <v>513906870</v>
      </c>
      <c r="C41" s="80">
        <f>'Federal Assistance'!B41</f>
        <v>153976833</v>
      </c>
      <c r="D41" s="80">
        <f>'Federal Non-Assistance'!B41</f>
        <v>359930037</v>
      </c>
    </row>
    <row r="42" spans="1:4">
      <c r="A42" s="79" t="s">
        <v>47</v>
      </c>
      <c r="B42" s="80">
        <f>IF(SUM(C42:D42)=('SFAG Summary'!I42+'Contingency Summary'!I42+'ECF Summary'!I42),SUM(C42:D42),"ERROR")</f>
        <v>95303031</v>
      </c>
      <c r="C42" s="80">
        <f>'Federal Assistance'!B42</f>
        <v>28415868</v>
      </c>
      <c r="D42" s="80">
        <f>'Federal Non-Assistance'!B42</f>
        <v>66887163</v>
      </c>
    </row>
    <row r="43" spans="1:4">
      <c r="A43" s="79" t="s">
        <v>48</v>
      </c>
      <c r="B43" s="80">
        <f>IF(SUM(C43:D43)=('SFAG Summary'!I43+'Contingency Summary'!I43+'ECF Summary'!I43),SUM(C43:D43),"ERROR")</f>
        <v>163546011</v>
      </c>
      <c r="C43" s="80">
        <f>'Federal Assistance'!B43</f>
        <v>78053646</v>
      </c>
      <c r="D43" s="80">
        <f>'Federal Non-Assistance'!B43</f>
        <v>85492365</v>
      </c>
    </row>
    <row r="44" spans="1:4">
      <c r="A44" s="79" t="s">
        <v>49</v>
      </c>
      <c r="B44" s="80">
        <f>IF(SUM(C44:D44)=('SFAG Summary'!I44+'Contingency Summary'!I44+'ECF Summary'!I44),SUM(C44:D44),"ERROR")</f>
        <v>458871066</v>
      </c>
      <c r="C44" s="80">
        <f>'Federal Assistance'!B44</f>
        <v>227749197</v>
      </c>
      <c r="D44" s="80">
        <f>'Federal Non-Assistance'!B44</f>
        <v>231121869</v>
      </c>
    </row>
    <row r="45" spans="1:4">
      <c r="A45" s="79" t="s">
        <v>50</v>
      </c>
      <c r="B45" s="80">
        <f>IF(SUM(C45:D45)=('SFAG Summary'!I45+'Contingency Summary'!I45+'ECF Summary'!I45),SUM(C45:D45),"ERROR")</f>
        <v>87991597</v>
      </c>
      <c r="C45" s="80">
        <f>'Federal Assistance'!B45</f>
        <v>43188198</v>
      </c>
      <c r="D45" s="80">
        <f>'Federal Non-Assistance'!B45</f>
        <v>44803399</v>
      </c>
    </row>
    <row r="46" spans="1:4">
      <c r="A46" s="79" t="s">
        <v>51</v>
      </c>
      <c r="B46" s="80">
        <f>IF(SUM(C46:D46)=('SFAG Summary'!I46+'Contingency Summary'!I46+'ECF Summary'!I46),SUM(C46:D46),"ERROR")</f>
        <v>108483606</v>
      </c>
      <c r="C46" s="80">
        <f>'Federal Assistance'!B46</f>
        <v>35783179</v>
      </c>
      <c r="D46" s="80">
        <f>'Federal Non-Assistance'!B46</f>
        <v>72700427</v>
      </c>
    </row>
    <row r="47" spans="1:4">
      <c r="A47" s="79" t="s">
        <v>52</v>
      </c>
      <c r="B47" s="80">
        <f>IF(SUM(C47:D47)=('SFAG Summary'!I47+'Contingency Summary'!I47+'ECF Summary'!I47),SUM(C47:D47),"ERROR")</f>
        <v>16927180</v>
      </c>
      <c r="C47" s="80">
        <f>'Federal Assistance'!B47</f>
        <v>11490417</v>
      </c>
      <c r="D47" s="80">
        <f>'Federal Non-Assistance'!B47</f>
        <v>5436763</v>
      </c>
    </row>
    <row r="48" spans="1:4">
      <c r="A48" s="79" t="s">
        <v>53</v>
      </c>
      <c r="B48" s="80">
        <f>IF(SUM(C48:D48)=('SFAG Summary'!I48+'Contingency Summary'!I48+'ECF Summary'!I48),SUM(C48:D48),"ERROR")</f>
        <v>159812734</v>
      </c>
      <c r="C48" s="80">
        <f>'Federal Assistance'!B48</f>
        <v>92993287</v>
      </c>
      <c r="D48" s="80">
        <f>'Federal Non-Assistance'!B48</f>
        <v>66819447</v>
      </c>
    </row>
    <row r="49" spans="1:4">
      <c r="A49" s="79" t="s">
        <v>54</v>
      </c>
      <c r="B49" s="80">
        <f>IF(SUM(C49:D49)=('SFAG Summary'!I49+'Contingency Summary'!I49+'ECF Summary'!I49),SUM(C49:D49),"ERROR")</f>
        <v>434916544</v>
      </c>
      <c r="C49" s="80">
        <f>'Federal Assistance'!B49</f>
        <v>67982800</v>
      </c>
      <c r="D49" s="80">
        <f>'Federal Non-Assistance'!B49</f>
        <v>366933744</v>
      </c>
    </row>
    <row r="50" spans="1:4">
      <c r="A50" s="79" t="s">
        <v>55</v>
      </c>
      <c r="B50" s="80">
        <f>IF(SUM(C50:D50)=('SFAG Summary'!I50+'Contingency Summary'!I50+'ECF Summary'!I50),SUM(C50:D50),"ERROR")</f>
        <v>45103557</v>
      </c>
      <c r="C50" s="80">
        <f>'Federal Assistance'!B50</f>
        <v>27618119</v>
      </c>
      <c r="D50" s="80">
        <f>'Federal Non-Assistance'!B50</f>
        <v>17485438</v>
      </c>
    </row>
    <row r="51" spans="1:4">
      <c r="A51" s="79" t="s">
        <v>56</v>
      </c>
      <c r="B51" s="80">
        <f>IF(SUM(C51:D51)=('SFAG Summary'!I51+'Contingency Summary'!I51+'ECF Summary'!I51),SUM(C51:D51),"ERROR")</f>
        <v>33393789</v>
      </c>
      <c r="C51" s="80">
        <f>'Federal Assistance'!B51</f>
        <v>6924679</v>
      </c>
      <c r="D51" s="80">
        <f>'Federal Non-Assistance'!B51</f>
        <v>26469110</v>
      </c>
    </row>
    <row r="52" spans="1:4">
      <c r="A52" s="79" t="s">
        <v>57</v>
      </c>
      <c r="B52" s="80">
        <f>IF(SUM(C52:D52)=('SFAG Summary'!I52+'Contingency Summary'!I52+'ECF Summary'!I52),SUM(C52:D52),"ERROR")</f>
        <v>121624326</v>
      </c>
      <c r="C52" s="80">
        <f>'Federal Assistance'!B52</f>
        <v>47729969</v>
      </c>
      <c r="D52" s="80">
        <f>'Federal Non-Assistance'!B52</f>
        <v>73894357</v>
      </c>
    </row>
    <row r="53" spans="1:4">
      <c r="A53" s="79" t="s">
        <v>58</v>
      </c>
      <c r="B53" s="80">
        <f>IF(SUM(C53:D53)=('SFAG Summary'!I53+'Contingency Summary'!I53+'ECF Summary'!I53),SUM(C53:D53),"ERROR")</f>
        <v>256651329</v>
      </c>
      <c r="C53" s="80">
        <f>'Federal Assistance'!B53</f>
        <v>128169303</v>
      </c>
      <c r="D53" s="80">
        <f>'Federal Non-Assistance'!B53</f>
        <v>128482026</v>
      </c>
    </row>
    <row r="54" spans="1:4">
      <c r="A54" s="79" t="s">
        <v>59</v>
      </c>
      <c r="B54" s="80">
        <f>IF(SUM(C54:D54)=('SFAG Summary'!I54+'Contingency Summary'!I54+'ECF Summary'!I54),SUM(C54:D54),"ERROR")</f>
        <v>99158679</v>
      </c>
      <c r="C54" s="80">
        <f>'Federal Assistance'!B54</f>
        <v>53104354</v>
      </c>
      <c r="D54" s="80">
        <f>'Federal Non-Assistance'!B54</f>
        <v>46054325</v>
      </c>
    </row>
    <row r="55" spans="1:4">
      <c r="A55" s="79" t="s">
        <v>60</v>
      </c>
      <c r="B55" s="80">
        <f>IF(SUM(C55:D55)=('SFAG Summary'!I55+'Contingency Summary'!I55+'ECF Summary'!I55),SUM(C55:D55),"ERROR")</f>
        <v>254266337</v>
      </c>
      <c r="C55" s="80">
        <f>'Federal Assistance'!B55</f>
        <v>52432443</v>
      </c>
      <c r="D55" s="80">
        <f>'Federal Non-Assistance'!B55</f>
        <v>201833894</v>
      </c>
    </row>
    <row r="56" spans="1:4">
      <c r="A56" s="79" t="s">
        <v>61</v>
      </c>
      <c r="B56" s="80">
        <f>IF(SUM(C56:D56)=('SFAG Summary'!I56+'Contingency Summary'!I56+'ECF Summary'!I56),SUM(C56:D56),"ERROR")</f>
        <v>21262576</v>
      </c>
      <c r="C56" s="80">
        <f>'Federal Assistance'!B56</f>
        <v>523853</v>
      </c>
      <c r="D56" s="80">
        <f>'Federal Non-Assistance'!B56</f>
        <v>20738723</v>
      </c>
    </row>
  </sheetData>
  <mergeCells count="1">
    <mergeCell ref="A1:D1"/>
  </mergeCells>
  <pageMargins left="0.7" right="0.7" top="0.75" bottom="0.75" header="0.3" footer="0.3"/>
  <pageSetup scale="8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F56"/>
  <sheetViews>
    <sheetView workbookViewId="0">
      <selection activeCell="C8" sqref="C8"/>
    </sheetView>
  </sheetViews>
  <sheetFormatPr defaultRowHeight="14.4"/>
  <cols>
    <col min="1" max="1" width="20.6640625" bestFit="1" customWidth="1"/>
    <col min="2" max="2" width="16.109375" bestFit="1" customWidth="1"/>
    <col min="3" max="3" width="16.6640625" bestFit="1" customWidth="1"/>
    <col min="4" max="4" width="14" bestFit="1" customWidth="1"/>
    <col min="5" max="5" width="16.109375" customWidth="1"/>
    <col min="6" max="6" width="14" bestFit="1" customWidth="1"/>
  </cols>
  <sheetData>
    <row r="1" spans="1:6">
      <c r="A1" s="562" t="s">
        <v>233</v>
      </c>
      <c r="B1" s="563"/>
      <c r="C1" s="563"/>
      <c r="D1" s="563"/>
      <c r="E1" s="563"/>
      <c r="F1" s="563"/>
    </row>
    <row r="2" spans="1:6">
      <c r="A2" s="553" t="s">
        <v>10</v>
      </c>
      <c r="B2" s="244"/>
      <c r="C2" s="244"/>
      <c r="D2" s="244"/>
      <c r="E2" s="244"/>
      <c r="F2" s="244"/>
    </row>
    <row r="3" spans="1:6" ht="25.2">
      <c r="A3" s="553"/>
      <c r="B3" s="244" t="s">
        <v>74</v>
      </c>
      <c r="C3" s="244" t="s">
        <v>62</v>
      </c>
      <c r="D3" s="244" t="s">
        <v>63</v>
      </c>
      <c r="E3" s="244" t="s">
        <v>75</v>
      </c>
      <c r="F3" s="244" t="s">
        <v>76</v>
      </c>
    </row>
    <row r="4" spans="1:6">
      <c r="A4" s="553"/>
      <c r="B4" s="244"/>
      <c r="C4" s="244"/>
      <c r="D4" s="244"/>
      <c r="E4" s="244"/>
      <c r="F4" s="244"/>
    </row>
    <row r="5" spans="1:6">
      <c r="A5" s="360" t="s">
        <v>77</v>
      </c>
      <c r="B5" s="228">
        <f>IF(SUM(B6:B56)='SFAG Assistance'!B5+'Contingency Assistance'!B5+'ECF Assistance'!B5,SUM(B6:B56),"ERROR")</f>
        <v>5326260835</v>
      </c>
      <c r="C5" s="228">
        <f>IF(SUM(C6:C56)='SFAG Assistance'!C5+'Contingency Assistance'!C5+'ECF Assistance'!C5,SUM(C6:C56),"ERROR")</f>
        <v>4485279615</v>
      </c>
      <c r="D5" s="228">
        <f>IF(SUM(D6:D56)='SFAG Assistance'!D5+'Contingency Assistance'!D5+'ECF Assistance'!D5,SUM(D6:D56),"ERROR")</f>
        <v>72858031</v>
      </c>
      <c r="E5" s="228">
        <f>IF(SUM(E6:E56)='SFAG Assistance'!E5+'Contingency Assistance'!E5+'ECF Assistance'!E5,SUM(E6:E56),"ERROR")</f>
        <v>230242453</v>
      </c>
      <c r="F5" s="228">
        <f>IF(SUM(F6:F56)='SFAG Assistance'!F5+'Contingency Assistance'!F5+'ECF Assistance'!F5,SUM(F6:F56),"ERROR")</f>
        <v>537880736</v>
      </c>
    </row>
    <row r="6" spans="1:6">
      <c r="A6" s="361" t="s">
        <v>11</v>
      </c>
      <c r="B6" s="78">
        <f>SUM(C6:F6)</f>
        <v>46875685</v>
      </c>
      <c r="C6" s="78">
        <f>'SFAG Assistance'!C6+'Contingency Assistance'!C6+'ECF Assistance'!C6</f>
        <v>45889869</v>
      </c>
      <c r="D6" s="78">
        <f>'SFAG Assistance'!D6+'Contingency Assistance'!D6+'ECF Assistance'!D6</f>
        <v>0</v>
      </c>
      <c r="E6" s="78">
        <f>'SFAG Assistance'!E6+'Contingency Assistance'!E6+'ECF Assistance'!E6</f>
        <v>985816</v>
      </c>
      <c r="F6" s="78">
        <f>'SFAG Assistance'!F6+'Contingency Assistance'!F6+'ECF Assistance'!F6</f>
        <v>0</v>
      </c>
    </row>
    <row r="7" spans="1:6">
      <c r="A7" s="361" t="s">
        <v>12</v>
      </c>
      <c r="B7" s="78">
        <f t="shared" ref="B7:B56" si="0">SUM(C7:F7)</f>
        <v>13143053</v>
      </c>
      <c r="C7" s="78">
        <f>'SFAG Assistance'!C7+'Contingency Assistance'!C7+'ECF Assistance'!C7</f>
        <v>7000577</v>
      </c>
      <c r="D7" s="78">
        <f>'SFAG Assistance'!D7+'Contingency Assistance'!D7+'ECF Assistance'!D7</f>
        <v>5693742</v>
      </c>
      <c r="E7" s="78">
        <f>'SFAG Assistance'!E7+'Contingency Assistance'!E7+'ECF Assistance'!E7</f>
        <v>448734</v>
      </c>
      <c r="F7" s="78">
        <f>'SFAG Assistance'!F7+'Contingency Assistance'!F7+'ECF Assistance'!F7</f>
        <v>0</v>
      </c>
    </row>
    <row r="8" spans="1:6">
      <c r="A8" s="361" t="s">
        <v>13</v>
      </c>
      <c r="B8" s="78">
        <f t="shared" si="0"/>
        <v>-23332592</v>
      </c>
      <c r="C8" s="78">
        <f>'SFAG Assistance'!C8+'Contingency Assistance'!C8+'ECF Assistance'!C8</f>
        <v>-23388098</v>
      </c>
      <c r="D8" s="78">
        <f>'SFAG Assistance'!D8+'Contingency Assistance'!D8+'ECF Assistance'!D8</f>
        <v>0</v>
      </c>
      <c r="E8" s="78">
        <f>'SFAG Assistance'!E8+'Contingency Assistance'!E8+'ECF Assistance'!E8</f>
        <v>55506</v>
      </c>
      <c r="F8" s="78">
        <f>'SFAG Assistance'!F8+'Contingency Assistance'!F8+'ECF Assistance'!F8</f>
        <v>0</v>
      </c>
    </row>
    <row r="9" spans="1:6">
      <c r="A9" s="361" t="s">
        <v>14</v>
      </c>
      <c r="B9" s="78">
        <f t="shared" si="0"/>
        <v>13186751</v>
      </c>
      <c r="C9" s="78">
        <f>'SFAG Assistance'!C9+'Contingency Assistance'!C9+'ECF Assistance'!C9</f>
        <v>13186751</v>
      </c>
      <c r="D9" s="78">
        <f>'SFAG Assistance'!D9+'Contingency Assistance'!D9+'ECF Assistance'!D9</f>
        <v>0</v>
      </c>
      <c r="E9" s="78">
        <f>'SFAG Assistance'!E9+'Contingency Assistance'!E9+'ECF Assistance'!E9</f>
        <v>0</v>
      </c>
      <c r="F9" s="78">
        <f>'SFAG Assistance'!F9+'Contingency Assistance'!F9+'ECF Assistance'!F9</f>
        <v>0</v>
      </c>
    </row>
    <row r="10" spans="1:6">
      <c r="A10" s="361" t="s">
        <v>15</v>
      </c>
      <c r="B10" s="78">
        <f t="shared" si="0"/>
        <v>1525067910</v>
      </c>
      <c r="C10" s="78">
        <f>'SFAG Assistance'!C10+'Contingency Assistance'!C10+'ECF Assistance'!C10</f>
        <v>1124706003</v>
      </c>
      <c r="D10" s="78">
        <f>'SFAG Assistance'!D10+'Contingency Assistance'!D10+'ECF Assistance'!D10</f>
        <v>39843950</v>
      </c>
      <c r="E10" s="78">
        <f>'SFAG Assistance'!E10+'Contingency Assistance'!E10+'ECF Assistance'!E10</f>
        <v>123824823</v>
      </c>
      <c r="F10" s="78">
        <f>'SFAG Assistance'!F10+'Contingency Assistance'!F10+'ECF Assistance'!F10</f>
        <v>236693134</v>
      </c>
    </row>
    <row r="11" spans="1:6">
      <c r="A11" s="361" t="s">
        <v>16</v>
      </c>
      <c r="B11" s="78">
        <f t="shared" si="0"/>
        <v>65535558</v>
      </c>
      <c r="C11" s="78">
        <f>'SFAG Assistance'!C11+'Contingency Assistance'!C11+'ECF Assistance'!C11</f>
        <v>62280210</v>
      </c>
      <c r="D11" s="78">
        <f>'SFAG Assistance'!D11+'Contingency Assistance'!D11+'ECF Assistance'!D11</f>
        <v>0</v>
      </c>
      <c r="E11" s="78">
        <f>'SFAG Assistance'!E11+'Contingency Assistance'!E11+'ECF Assistance'!E11</f>
        <v>3255348</v>
      </c>
      <c r="F11" s="78">
        <f>'SFAG Assistance'!F11+'Contingency Assistance'!F11+'ECF Assistance'!F11</f>
        <v>0</v>
      </c>
    </row>
    <row r="12" spans="1:6">
      <c r="A12" s="361" t="s">
        <v>17</v>
      </c>
      <c r="B12" s="78">
        <f t="shared" si="0"/>
        <v>14154905</v>
      </c>
      <c r="C12" s="78">
        <f>'SFAG Assistance'!C12+'Contingency Assistance'!C12+'ECF Assistance'!C12</f>
        <v>12779775</v>
      </c>
      <c r="D12" s="78">
        <f>'SFAG Assistance'!D12+'Contingency Assistance'!D12+'ECF Assistance'!D12</f>
        <v>0</v>
      </c>
      <c r="E12" s="78">
        <f>'SFAG Assistance'!E12+'Contingency Assistance'!E12+'ECF Assistance'!E12</f>
        <v>0</v>
      </c>
      <c r="F12" s="78">
        <f>'SFAG Assistance'!F12+'Contingency Assistance'!F12+'ECF Assistance'!F12</f>
        <v>1375130</v>
      </c>
    </row>
    <row r="13" spans="1:6">
      <c r="A13" s="361" t="s">
        <v>18</v>
      </c>
      <c r="B13" s="78">
        <f t="shared" si="0"/>
        <v>3871671</v>
      </c>
      <c r="C13" s="78">
        <f>'SFAG Assistance'!C13+'Contingency Assistance'!C13+'ECF Assistance'!C13</f>
        <v>-273538</v>
      </c>
      <c r="D13" s="78">
        <f>'SFAG Assistance'!D13+'Contingency Assistance'!D13+'ECF Assistance'!D13</f>
        <v>4145209</v>
      </c>
      <c r="E13" s="78">
        <f>'SFAG Assistance'!E13+'Contingency Assistance'!E13+'ECF Assistance'!E13</f>
        <v>0</v>
      </c>
      <c r="F13" s="78">
        <f>'SFAG Assistance'!F13+'Contingency Assistance'!F13+'ECF Assistance'!F13</f>
        <v>0</v>
      </c>
    </row>
    <row r="14" spans="1:6">
      <c r="A14" s="361" t="s">
        <v>19</v>
      </c>
      <c r="B14" s="78">
        <f t="shared" si="0"/>
        <v>23826697</v>
      </c>
      <c r="C14" s="78">
        <f>'SFAG Assistance'!C14+'Contingency Assistance'!C14+'ECF Assistance'!C14</f>
        <v>23826697</v>
      </c>
      <c r="D14" s="78">
        <f>'SFAG Assistance'!D14+'Contingency Assistance'!D14+'ECF Assistance'!D14</f>
        <v>0</v>
      </c>
      <c r="E14" s="78">
        <f>'SFAG Assistance'!E14+'Contingency Assistance'!E14+'ECF Assistance'!E14</f>
        <v>0</v>
      </c>
      <c r="F14" s="78">
        <f>'SFAG Assistance'!F14+'Contingency Assistance'!F14+'ECF Assistance'!F14</f>
        <v>0</v>
      </c>
    </row>
    <row r="15" spans="1:6">
      <c r="A15" s="361" t="s">
        <v>20</v>
      </c>
      <c r="B15" s="78">
        <f t="shared" si="0"/>
        <v>59938456</v>
      </c>
      <c r="C15" s="78">
        <f>'SFAG Assistance'!C15+'Contingency Assistance'!C15+'ECF Assistance'!C15</f>
        <v>43346065</v>
      </c>
      <c r="D15" s="78">
        <f>'SFAG Assistance'!D15+'Contingency Assistance'!D15+'ECF Assistance'!D15</f>
        <v>16185384</v>
      </c>
      <c r="E15" s="78">
        <f>'SFAG Assistance'!E15+'Contingency Assistance'!E15+'ECF Assistance'!E15</f>
        <v>407007</v>
      </c>
      <c r="F15" s="78">
        <f>'SFAG Assistance'!F15+'Contingency Assistance'!F15+'ECF Assistance'!F15</f>
        <v>0</v>
      </c>
    </row>
    <row r="16" spans="1:6">
      <c r="A16" s="361" t="s">
        <v>21</v>
      </c>
      <c r="B16" s="78">
        <f t="shared" si="0"/>
        <v>52894571</v>
      </c>
      <c r="C16" s="78">
        <f>'SFAG Assistance'!C16+'Contingency Assistance'!C16+'ECF Assistance'!C16</f>
        <v>45030424</v>
      </c>
      <c r="D16" s="78">
        <f>'SFAG Assistance'!D16+'Contingency Assistance'!D16+'ECF Assistance'!D16</f>
        <v>0</v>
      </c>
      <c r="E16" s="78">
        <f>'SFAG Assistance'!E16+'Contingency Assistance'!E16+'ECF Assistance'!E16</f>
        <v>7864147</v>
      </c>
      <c r="F16" s="78">
        <f>'SFAG Assistance'!F16+'Contingency Assistance'!F16+'ECF Assistance'!F16</f>
        <v>0</v>
      </c>
    </row>
    <row r="17" spans="1:6">
      <c r="A17" s="361" t="s">
        <v>22</v>
      </c>
      <c r="B17" s="78">
        <f t="shared" si="0"/>
        <v>46475846</v>
      </c>
      <c r="C17" s="78">
        <f>'SFAG Assistance'!C17+'Contingency Assistance'!C17+'ECF Assistance'!C17</f>
        <v>45623500</v>
      </c>
      <c r="D17" s="78">
        <f>'SFAG Assistance'!D17+'Contingency Assistance'!D17+'ECF Assistance'!D17</f>
        <v>0</v>
      </c>
      <c r="E17" s="78">
        <f>'SFAG Assistance'!E17+'Contingency Assistance'!E17+'ECF Assistance'!E17</f>
        <v>852346</v>
      </c>
      <c r="F17" s="78">
        <f>'SFAG Assistance'!F17+'Contingency Assistance'!F17+'ECF Assistance'!F17</f>
        <v>0</v>
      </c>
    </row>
    <row r="18" spans="1:6">
      <c r="A18" s="361" t="s">
        <v>23</v>
      </c>
      <c r="B18" s="78">
        <f t="shared" si="0"/>
        <v>4417743</v>
      </c>
      <c r="C18" s="78">
        <f>'SFAG Assistance'!C18+'Contingency Assistance'!C18+'ECF Assistance'!C18</f>
        <v>4243767</v>
      </c>
      <c r="D18" s="78">
        <f>'SFAG Assistance'!D18+'Contingency Assistance'!D18+'ECF Assistance'!D18</f>
        <v>41663</v>
      </c>
      <c r="E18" s="78">
        <f>'SFAG Assistance'!E18+'Contingency Assistance'!E18+'ECF Assistance'!E18</f>
        <v>132313</v>
      </c>
      <c r="F18" s="78">
        <f>'SFAG Assistance'!F18+'Contingency Assistance'!F18+'ECF Assistance'!F18</f>
        <v>0</v>
      </c>
    </row>
    <row r="19" spans="1:6">
      <c r="A19" s="361" t="s">
        <v>24</v>
      </c>
      <c r="B19" s="78">
        <f t="shared" si="0"/>
        <v>82066369</v>
      </c>
      <c r="C19" s="78">
        <f>'SFAG Assistance'!C19+'Contingency Assistance'!C19+'ECF Assistance'!C19</f>
        <v>77013310</v>
      </c>
      <c r="D19" s="78">
        <f>'SFAG Assistance'!D19+'Contingency Assistance'!D19+'ECF Assistance'!D19</f>
        <v>0</v>
      </c>
      <c r="E19" s="78">
        <f>'SFAG Assistance'!E19+'Contingency Assistance'!E19+'ECF Assistance'!E19</f>
        <v>5053059</v>
      </c>
      <c r="F19" s="78">
        <f>'SFAG Assistance'!F19+'Contingency Assistance'!F19+'ECF Assistance'!F19</f>
        <v>0</v>
      </c>
    </row>
    <row r="20" spans="1:6">
      <c r="A20" s="361" t="s">
        <v>25</v>
      </c>
      <c r="B20" s="78">
        <f t="shared" si="0"/>
        <v>24248792</v>
      </c>
      <c r="C20" s="78">
        <f>'SFAG Assistance'!C20+'Contingency Assistance'!C20+'ECF Assistance'!C20</f>
        <v>24248792</v>
      </c>
      <c r="D20" s="78">
        <f>'SFAG Assistance'!D20+'Contingency Assistance'!D20+'ECF Assistance'!D20</f>
        <v>0</v>
      </c>
      <c r="E20" s="78">
        <f>'SFAG Assistance'!E20+'Contingency Assistance'!E20+'ECF Assistance'!E20</f>
        <v>0</v>
      </c>
      <c r="F20" s="78">
        <f>'SFAG Assistance'!F20+'Contingency Assistance'!F20+'ECF Assistance'!F20</f>
        <v>0</v>
      </c>
    </row>
    <row r="21" spans="1:6">
      <c r="A21" s="361" t="s">
        <v>26</v>
      </c>
      <c r="B21" s="78">
        <f t="shared" si="0"/>
        <v>12757510</v>
      </c>
      <c r="C21" s="78">
        <f>'SFAG Assistance'!C21+'Contingency Assistance'!C21+'ECF Assistance'!C21</f>
        <v>12757510</v>
      </c>
      <c r="D21" s="78">
        <f>'SFAG Assistance'!D21+'Contingency Assistance'!D21+'ECF Assistance'!D21</f>
        <v>0</v>
      </c>
      <c r="E21" s="78">
        <f>'SFAG Assistance'!E21+'Contingency Assistance'!E21+'ECF Assistance'!E21</f>
        <v>0</v>
      </c>
      <c r="F21" s="78">
        <f>'SFAG Assistance'!F21+'Contingency Assistance'!F21+'ECF Assistance'!F21</f>
        <v>0</v>
      </c>
    </row>
    <row r="22" spans="1:6">
      <c r="A22" s="361" t="s">
        <v>27</v>
      </c>
      <c r="B22" s="78">
        <f t="shared" si="0"/>
        <v>42203672</v>
      </c>
      <c r="C22" s="78">
        <f>'SFAG Assistance'!C22+'Contingency Assistance'!C22+'ECF Assistance'!C22</f>
        <v>20220042</v>
      </c>
      <c r="D22" s="78">
        <f>'SFAG Assistance'!D22+'Contingency Assistance'!D22+'ECF Assistance'!D22</f>
        <v>0</v>
      </c>
      <c r="E22" s="78">
        <f>'SFAG Assistance'!E22+'Contingency Assistance'!E22+'ECF Assistance'!E22</f>
        <v>3913267</v>
      </c>
      <c r="F22" s="78">
        <f>'SFAG Assistance'!F22+'Contingency Assistance'!F22+'ECF Assistance'!F22</f>
        <v>18070363</v>
      </c>
    </row>
    <row r="23" spans="1:6">
      <c r="A23" s="361" t="s">
        <v>28</v>
      </c>
      <c r="B23" s="78">
        <f t="shared" si="0"/>
        <v>73919972</v>
      </c>
      <c r="C23" s="78">
        <f>'SFAG Assistance'!C23+'Contingency Assistance'!C23+'ECF Assistance'!C23</f>
        <v>59869734</v>
      </c>
      <c r="D23" s="78">
        <f>'SFAG Assistance'!D23+'Contingency Assistance'!D23+'ECF Assistance'!D23</f>
        <v>10947929</v>
      </c>
      <c r="E23" s="78">
        <f>'SFAG Assistance'!E23+'Contingency Assistance'!E23+'ECF Assistance'!E23</f>
        <v>3102309</v>
      </c>
      <c r="F23" s="78">
        <f>'SFAG Assistance'!F23+'Contingency Assistance'!F23+'ECF Assistance'!F23</f>
        <v>0</v>
      </c>
    </row>
    <row r="24" spans="1:6">
      <c r="A24" s="361" t="s">
        <v>29</v>
      </c>
      <c r="B24" s="78">
        <f t="shared" si="0"/>
        <v>26272078</v>
      </c>
      <c r="C24" s="78">
        <f>'SFAG Assistance'!C24+'Contingency Assistance'!C24+'ECF Assistance'!C24</f>
        <v>25701676</v>
      </c>
      <c r="D24" s="78">
        <f>'SFAG Assistance'!D24+'Contingency Assistance'!D24+'ECF Assistance'!D24</f>
        <v>0</v>
      </c>
      <c r="E24" s="78">
        <f>'SFAG Assistance'!E24+'Contingency Assistance'!E24+'ECF Assistance'!E24</f>
        <v>570402</v>
      </c>
      <c r="F24" s="78">
        <f>'SFAG Assistance'!F24+'Contingency Assistance'!F24+'ECF Assistance'!F24</f>
        <v>0</v>
      </c>
    </row>
    <row r="25" spans="1:6">
      <c r="A25" s="361" t="s">
        <v>30</v>
      </c>
      <c r="B25" s="78">
        <f t="shared" si="0"/>
        <v>26750193</v>
      </c>
      <c r="C25" s="78">
        <f>'SFAG Assistance'!C25+'Contingency Assistance'!C25+'ECF Assistance'!C25</f>
        <v>18959454</v>
      </c>
      <c r="D25" s="78">
        <f>'SFAG Assistance'!D25+'Contingency Assistance'!D25+'ECF Assistance'!D25</f>
        <v>1392731</v>
      </c>
      <c r="E25" s="78">
        <f>'SFAG Assistance'!E25+'Contingency Assistance'!E25+'ECF Assistance'!E25</f>
        <v>6398008</v>
      </c>
      <c r="F25" s="78">
        <f>'SFAG Assistance'!F25+'Contingency Assistance'!F25+'ECF Assistance'!F25</f>
        <v>0</v>
      </c>
    </row>
    <row r="26" spans="1:6">
      <c r="A26" s="361" t="s">
        <v>31</v>
      </c>
      <c r="B26" s="78">
        <f t="shared" si="0"/>
        <v>114017696</v>
      </c>
      <c r="C26" s="78">
        <f>'SFAG Assistance'!C26+'Contingency Assistance'!C26+'ECF Assistance'!C26</f>
        <v>114017696</v>
      </c>
      <c r="D26" s="78">
        <f>'SFAG Assistance'!D26+'Contingency Assistance'!D26+'ECF Assistance'!D26</f>
        <v>0</v>
      </c>
      <c r="E26" s="78">
        <f>'SFAG Assistance'!E26+'Contingency Assistance'!E26+'ECF Assistance'!E26</f>
        <v>0</v>
      </c>
      <c r="F26" s="78">
        <f>'SFAG Assistance'!F26+'Contingency Assistance'!F26+'ECF Assistance'!F26</f>
        <v>0</v>
      </c>
    </row>
    <row r="27" spans="1:6">
      <c r="A27" s="361" t="s">
        <v>32</v>
      </c>
      <c r="B27" s="78">
        <f t="shared" si="0"/>
        <v>22801519</v>
      </c>
      <c r="C27" s="78">
        <f>'SFAG Assistance'!C27+'Contingency Assistance'!C27+'ECF Assistance'!C27</f>
        <v>22801519</v>
      </c>
      <c r="D27" s="78">
        <f>'SFAG Assistance'!D27+'Contingency Assistance'!D27+'ECF Assistance'!D27</f>
        <v>0</v>
      </c>
      <c r="E27" s="78">
        <f>'SFAG Assistance'!E27+'Contingency Assistance'!E27+'ECF Assistance'!E27</f>
        <v>0</v>
      </c>
      <c r="F27" s="78">
        <f>'SFAG Assistance'!F27+'Contingency Assistance'!F27+'ECF Assistance'!F27</f>
        <v>0</v>
      </c>
    </row>
    <row r="28" spans="1:6">
      <c r="A28" s="361" t="s">
        <v>33</v>
      </c>
      <c r="B28" s="78">
        <f t="shared" si="0"/>
        <v>144460802</v>
      </c>
      <c r="C28" s="78">
        <f>'SFAG Assistance'!C28+'Contingency Assistance'!C28+'ECF Assistance'!C28</f>
        <v>144460802</v>
      </c>
      <c r="D28" s="78">
        <f>'SFAG Assistance'!D28+'Contingency Assistance'!D28+'ECF Assistance'!D28</f>
        <v>0</v>
      </c>
      <c r="E28" s="78">
        <f>'SFAG Assistance'!E28+'Contingency Assistance'!E28+'ECF Assistance'!E28</f>
        <v>0</v>
      </c>
      <c r="F28" s="78">
        <f>'SFAG Assistance'!F28+'Contingency Assistance'!F28+'ECF Assistance'!F28</f>
        <v>0</v>
      </c>
    </row>
    <row r="29" spans="1:6">
      <c r="A29" s="361" t="s">
        <v>34</v>
      </c>
      <c r="B29" s="78">
        <f t="shared" si="0"/>
        <v>71162579</v>
      </c>
      <c r="C29" s="78">
        <f>'SFAG Assistance'!C29+'Contingency Assistance'!C29+'ECF Assistance'!C29</f>
        <v>71162579</v>
      </c>
      <c r="D29" s="78">
        <f>'SFAG Assistance'!D29+'Contingency Assistance'!D29+'ECF Assistance'!D29</f>
        <v>0</v>
      </c>
      <c r="E29" s="78">
        <f>'SFAG Assistance'!E29+'Contingency Assistance'!E29+'ECF Assistance'!E29</f>
        <v>0</v>
      </c>
      <c r="F29" s="78">
        <f>'SFAG Assistance'!F29+'Contingency Assistance'!F29+'ECF Assistance'!F29</f>
        <v>0</v>
      </c>
    </row>
    <row r="30" spans="1:6">
      <c r="A30" s="361" t="s">
        <v>35</v>
      </c>
      <c r="B30" s="78">
        <f t="shared" si="0"/>
        <v>17883197</v>
      </c>
      <c r="C30" s="78">
        <f>'SFAG Assistance'!C30+'Contingency Assistance'!C30+'ECF Assistance'!C30</f>
        <v>11301884</v>
      </c>
      <c r="D30" s="78">
        <f>'SFAG Assistance'!D30+'Contingency Assistance'!D30+'ECF Assistance'!D30</f>
        <v>0</v>
      </c>
      <c r="E30" s="78">
        <f>'SFAG Assistance'!E30+'Contingency Assistance'!E30+'ECF Assistance'!E30</f>
        <v>6581313</v>
      </c>
      <c r="F30" s="78">
        <f>'SFAG Assistance'!F30+'Contingency Assistance'!F30+'ECF Assistance'!F30</f>
        <v>0</v>
      </c>
    </row>
    <row r="31" spans="1:6">
      <c r="A31" s="361" t="s">
        <v>36</v>
      </c>
      <c r="B31" s="78">
        <f t="shared" si="0"/>
        <v>30409037</v>
      </c>
      <c r="C31" s="78">
        <f>'SFAG Assistance'!C31+'Contingency Assistance'!C31+'ECF Assistance'!C31</f>
        <v>30409037</v>
      </c>
      <c r="D31" s="78">
        <f>'SFAG Assistance'!D31+'Contingency Assistance'!D31+'ECF Assistance'!D31</f>
        <v>0</v>
      </c>
      <c r="E31" s="78">
        <f>'SFAG Assistance'!E31+'Contingency Assistance'!E31+'ECF Assistance'!E31</f>
        <v>0</v>
      </c>
      <c r="F31" s="78">
        <f>'SFAG Assistance'!F31+'Contingency Assistance'!F31+'ECF Assistance'!F31</f>
        <v>0</v>
      </c>
    </row>
    <row r="32" spans="1:6">
      <c r="A32" s="361" t="s">
        <v>37</v>
      </c>
      <c r="B32" s="78">
        <f t="shared" si="0"/>
        <v>17050544</v>
      </c>
      <c r="C32" s="78">
        <f>'SFAG Assistance'!C32+'Contingency Assistance'!C32+'ECF Assistance'!C32</f>
        <v>15341135</v>
      </c>
      <c r="D32" s="78">
        <f>'SFAG Assistance'!D32+'Contingency Assistance'!D32+'ECF Assistance'!D32</f>
        <v>0</v>
      </c>
      <c r="E32" s="78">
        <f>'SFAG Assistance'!E32+'Contingency Assistance'!E32+'ECF Assistance'!E32</f>
        <v>0</v>
      </c>
      <c r="F32" s="78">
        <f>'SFAG Assistance'!F32+'Contingency Assistance'!F32+'ECF Assistance'!F32</f>
        <v>1709409</v>
      </c>
    </row>
    <row r="33" spans="1:6">
      <c r="A33" s="361" t="s">
        <v>38</v>
      </c>
      <c r="B33" s="78">
        <f t="shared" si="0"/>
        <v>16229363</v>
      </c>
      <c r="C33" s="78">
        <f>'SFAG Assistance'!C33+'Contingency Assistance'!C33+'ECF Assistance'!C33</f>
        <v>16229363</v>
      </c>
      <c r="D33" s="78">
        <f>'SFAG Assistance'!D33+'Contingency Assistance'!D33+'ECF Assistance'!D33</f>
        <v>0</v>
      </c>
      <c r="E33" s="78">
        <f>'SFAG Assistance'!E33+'Contingency Assistance'!E33+'ECF Assistance'!E33</f>
        <v>0</v>
      </c>
      <c r="F33" s="78">
        <f>'SFAG Assistance'!F33+'Contingency Assistance'!F33+'ECF Assistance'!F33</f>
        <v>0</v>
      </c>
    </row>
    <row r="34" spans="1:6">
      <c r="A34" s="361" t="s">
        <v>39</v>
      </c>
      <c r="B34" s="78">
        <f t="shared" si="0"/>
        <v>18385742</v>
      </c>
      <c r="C34" s="78">
        <f>'SFAG Assistance'!C34+'Contingency Assistance'!C34+'ECF Assistance'!C34</f>
        <v>17806953</v>
      </c>
      <c r="D34" s="78">
        <f>'SFAG Assistance'!D34+'Contingency Assistance'!D34+'ECF Assistance'!D34</f>
        <v>0</v>
      </c>
      <c r="E34" s="78">
        <f>'SFAG Assistance'!E34+'Contingency Assistance'!E34+'ECF Assistance'!E34</f>
        <v>578789</v>
      </c>
      <c r="F34" s="78">
        <f>'SFAG Assistance'!F34+'Contingency Assistance'!F34+'ECF Assistance'!F34</f>
        <v>0</v>
      </c>
    </row>
    <row r="35" spans="1:6">
      <c r="A35" s="361" t="s">
        <v>40</v>
      </c>
      <c r="B35" s="78">
        <f t="shared" si="0"/>
        <v>9068068</v>
      </c>
      <c r="C35" s="78">
        <f>'SFAG Assistance'!C35+'Contingency Assistance'!C35+'ECF Assistance'!C35</f>
        <v>1734013</v>
      </c>
      <c r="D35" s="78">
        <f>'SFAG Assistance'!D35+'Contingency Assistance'!D35+'ECF Assistance'!D35</f>
        <v>0</v>
      </c>
      <c r="E35" s="78">
        <f>'SFAG Assistance'!E35+'Contingency Assistance'!E35+'ECF Assistance'!E35</f>
        <v>0</v>
      </c>
      <c r="F35" s="78">
        <f>'SFAG Assistance'!F35+'Contingency Assistance'!F35+'ECF Assistance'!F35</f>
        <v>7334055</v>
      </c>
    </row>
    <row r="36" spans="1:6">
      <c r="A36" s="361" t="s">
        <v>41</v>
      </c>
      <c r="B36" s="78">
        <f t="shared" si="0"/>
        <v>238343775</v>
      </c>
      <c r="C36" s="78">
        <f>'SFAG Assistance'!C36+'Contingency Assistance'!C36+'ECF Assistance'!C36</f>
        <v>240613518</v>
      </c>
      <c r="D36" s="78">
        <f>'SFAG Assistance'!D36+'Contingency Assistance'!D36+'ECF Assistance'!D36</f>
        <v>-15603797</v>
      </c>
      <c r="E36" s="78">
        <f>'SFAG Assistance'!E36+'Contingency Assistance'!E36+'ECF Assistance'!E36</f>
        <v>13334054</v>
      </c>
      <c r="F36" s="78">
        <f>'SFAG Assistance'!F36+'Contingency Assistance'!F36+'ECF Assistance'!F36</f>
        <v>0</v>
      </c>
    </row>
    <row r="37" spans="1:6">
      <c r="A37" s="361" t="s">
        <v>42</v>
      </c>
      <c r="B37" s="78">
        <f t="shared" si="0"/>
        <v>52336489</v>
      </c>
      <c r="C37" s="78">
        <f>'SFAG Assistance'!C37+'Contingency Assistance'!C37+'ECF Assistance'!C37</f>
        <v>52134053</v>
      </c>
      <c r="D37" s="78">
        <f>'SFAG Assistance'!D37+'Contingency Assistance'!D37+'ECF Assistance'!D37</f>
        <v>0</v>
      </c>
      <c r="E37" s="78">
        <f>'SFAG Assistance'!E37+'Contingency Assistance'!E37+'ECF Assistance'!E37</f>
        <v>202436</v>
      </c>
      <c r="F37" s="78">
        <f>'SFAG Assistance'!F37+'Contingency Assistance'!F37+'ECF Assistance'!F37</f>
        <v>0</v>
      </c>
    </row>
    <row r="38" spans="1:6">
      <c r="A38" s="361" t="s">
        <v>43</v>
      </c>
      <c r="B38" s="78">
        <f t="shared" si="0"/>
        <v>1313608548</v>
      </c>
      <c r="C38" s="78">
        <f>'SFAG Assistance'!C38+'Contingency Assistance'!C38+'ECF Assistance'!C38</f>
        <v>1152474723</v>
      </c>
      <c r="D38" s="78">
        <f>'SFAG Assistance'!D38+'Contingency Assistance'!D38+'ECF Assistance'!D38</f>
        <v>0</v>
      </c>
      <c r="E38" s="78">
        <f>'SFAG Assistance'!E38+'Contingency Assistance'!E38+'ECF Assistance'!E38</f>
        <v>0</v>
      </c>
      <c r="F38" s="78">
        <f>'SFAG Assistance'!F38+'Contingency Assistance'!F38+'ECF Assistance'!F38</f>
        <v>161133825</v>
      </c>
    </row>
    <row r="39" spans="1:6">
      <c r="A39" s="361" t="s">
        <v>44</v>
      </c>
      <c r="B39" s="78">
        <f t="shared" si="0"/>
        <v>57037442</v>
      </c>
      <c r="C39" s="78">
        <f>'SFAG Assistance'!C39+'Contingency Assistance'!C39+'ECF Assistance'!C39</f>
        <v>56549542</v>
      </c>
      <c r="D39" s="78">
        <f>'SFAG Assistance'!D39+'Contingency Assistance'!D39+'ECF Assistance'!D39</f>
        <v>0</v>
      </c>
      <c r="E39" s="78">
        <f>'SFAG Assistance'!E39+'Contingency Assistance'!E39+'ECF Assistance'!E39</f>
        <v>0</v>
      </c>
      <c r="F39" s="78">
        <f>'SFAG Assistance'!F39+'Contingency Assistance'!F39+'ECF Assistance'!F39</f>
        <v>487900</v>
      </c>
    </row>
    <row r="40" spans="1:6">
      <c r="A40" s="361" t="s">
        <v>45</v>
      </c>
      <c r="B40" s="78">
        <f t="shared" si="0"/>
        <v>13055049</v>
      </c>
      <c r="C40" s="78">
        <f>'SFAG Assistance'!C40+'Contingency Assistance'!C40+'ECF Assistance'!C40</f>
        <v>146446</v>
      </c>
      <c r="D40" s="78">
        <f>'SFAG Assistance'!D40+'Contingency Assistance'!D40+'ECF Assistance'!D40</f>
        <v>0</v>
      </c>
      <c r="E40" s="78">
        <f>'SFAG Assistance'!E40+'Contingency Assistance'!E40+'ECF Assistance'!E40</f>
        <v>-589495</v>
      </c>
      <c r="F40" s="78">
        <f>'SFAG Assistance'!F40+'Contingency Assistance'!F40+'ECF Assistance'!F40</f>
        <v>13498098</v>
      </c>
    </row>
    <row r="41" spans="1:6">
      <c r="A41" s="361" t="s">
        <v>46</v>
      </c>
      <c r="B41" s="78">
        <f t="shared" si="0"/>
        <v>153976833</v>
      </c>
      <c r="C41" s="78">
        <f>'SFAG Assistance'!C41+'Contingency Assistance'!C41+'ECF Assistance'!C41</f>
        <v>150115772</v>
      </c>
      <c r="D41" s="78">
        <f>'SFAG Assistance'!D41+'Contingency Assistance'!D41+'ECF Assistance'!D41</f>
        <v>0</v>
      </c>
      <c r="E41" s="78">
        <f>'SFAG Assistance'!E41+'Contingency Assistance'!E41+'ECF Assistance'!E41</f>
        <v>3861061</v>
      </c>
      <c r="F41" s="78">
        <f>'SFAG Assistance'!F41+'Contingency Assistance'!F41+'ECF Assistance'!F41</f>
        <v>0</v>
      </c>
    </row>
    <row r="42" spans="1:6">
      <c r="A42" s="361" t="s">
        <v>47</v>
      </c>
      <c r="B42" s="78">
        <f t="shared" si="0"/>
        <v>28415868</v>
      </c>
      <c r="C42" s="78">
        <f>'SFAG Assistance'!C42+'Contingency Assistance'!C42+'ECF Assistance'!C42</f>
        <v>7934825</v>
      </c>
      <c r="D42" s="78">
        <f>'SFAG Assistance'!D42+'Contingency Assistance'!D42+'ECF Assistance'!D42</f>
        <v>-58</v>
      </c>
      <c r="E42" s="78">
        <f>'SFAG Assistance'!E42+'Contingency Assistance'!E42+'ECF Assistance'!E42</f>
        <v>10657823</v>
      </c>
      <c r="F42" s="78">
        <f>'SFAG Assistance'!F42+'Contingency Assistance'!F42+'ECF Assistance'!F42</f>
        <v>9823278</v>
      </c>
    </row>
    <row r="43" spans="1:6">
      <c r="A43" s="361" t="s">
        <v>48</v>
      </c>
      <c r="B43" s="78">
        <f t="shared" si="0"/>
        <v>78053646</v>
      </c>
      <c r="C43" s="78">
        <f>'SFAG Assistance'!C43+'Contingency Assistance'!C43+'ECF Assistance'!C43</f>
        <v>66825349</v>
      </c>
      <c r="D43" s="78">
        <f>'SFAG Assistance'!D43+'Contingency Assistance'!D43+'ECF Assistance'!D43</f>
        <v>1666324</v>
      </c>
      <c r="E43" s="78">
        <f>'SFAG Assistance'!E43+'Contingency Assistance'!E43+'ECF Assistance'!E43</f>
        <v>1606598</v>
      </c>
      <c r="F43" s="78">
        <f>'SFAG Assistance'!F43+'Contingency Assistance'!F43+'ECF Assistance'!F43</f>
        <v>7955375</v>
      </c>
    </row>
    <row r="44" spans="1:6">
      <c r="A44" s="361" t="s">
        <v>49</v>
      </c>
      <c r="B44" s="78">
        <f t="shared" si="0"/>
        <v>227749197</v>
      </c>
      <c r="C44" s="78">
        <f>'SFAG Assistance'!C44+'Contingency Assistance'!C44+'ECF Assistance'!C44</f>
        <v>220317375</v>
      </c>
      <c r="D44" s="78">
        <f>'SFAG Assistance'!D44+'Contingency Assistance'!D44+'ECF Assistance'!D44</f>
        <v>0</v>
      </c>
      <c r="E44" s="78">
        <f>'SFAG Assistance'!E44+'Contingency Assistance'!E44+'ECF Assistance'!E44</f>
        <v>7431822</v>
      </c>
      <c r="F44" s="78">
        <f>'SFAG Assistance'!F44+'Contingency Assistance'!F44+'ECF Assistance'!F44</f>
        <v>0</v>
      </c>
    </row>
    <row r="45" spans="1:6">
      <c r="A45" s="361" t="s">
        <v>50</v>
      </c>
      <c r="B45" s="78">
        <f t="shared" si="0"/>
        <v>43188198</v>
      </c>
      <c r="C45" s="78">
        <f>'SFAG Assistance'!C45+'Contingency Assistance'!C45+'ECF Assistance'!C45</f>
        <v>41867792</v>
      </c>
      <c r="D45" s="78">
        <f>'SFAG Assistance'!D45+'Contingency Assistance'!D45+'ECF Assistance'!D45</f>
        <v>1123543</v>
      </c>
      <c r="E45" s="78">
        <f>'SFAG Assistance'!E45+'Contingency Assistance'!E45+'ECF Assistance'!E45</f>
        <v>196863</v>
      </c>
      <c r="F45" s="78">
        <f>'SFAG Assistance'!F45+'Contingency Assistance'!F45+'ECF Assistance'!F45</f>
        <v>0</v>
      </c>
    </row>
    <row r="46" spans="1:6">
      <c r="A46" s="361" t="s">
        <v>51</v>
      </c>
      <c r="B46" s="78">
        <f t="shared" si="0"/>
        <v>35783179</v>
      </c>
      <c r="C46" s="78">
        <f>'SFAG Assistance'!C46+'Contingency Assistance'!C46+'ECF Assistance'!C46</f>
        <v>33908031</v>
      </c>
      <c r="D46" s="78">
        <f>'SFAG Assistance'!D46+'Contingency Assistance'!D46+'ECF Assistance'!D46</f>
        <v>0</v>
      </c>
      <c r="E46" s="78">
        <f>'SFAG Assistance'!E46+'Contingency Assistance'!E46+'ECF Assistance'!E46</f>
        <v>1875148</v>
      </c>
      <c r="F46" s="78">
        <f>'SFAG Assistance'!F46+'Contingency Assistance'!F46+'ECF Assistance'!F46</f>
        <v>0</v>
      </c>
    </row>
    <row r="47" spans="1:6">
      <c r="A47" s="361" t="s">
        <v>52</v>
      </c>
      <c r="B47" s="78">
        <f t="shared" si="0"/>
        <v>11490417</v>
      </c>
      <c r="C47" s="78">
        <f>'SFAG Assistance'!C47+'Contingency Assistance'!C47+'ECF Assistance'!C47</f>
        <v>7352038</v>
      </c>
      <c r="D47" s="78">
        <f>'SFAG Assistance'!D47+'Contingency Assistance'!D47+'ECF Assistance'!D47</f>
        <v>0</v>
      </c>
      <c r="E47" s="78">
        <f>'SFAG Assistance'!E47+'Contingency Assistance'!E47+'ECF Assistance'!E47</f>
        <v>0</v>
      </c>
      <c r="F47" s="78">
        <f>'SFAG Assistance'!F47+'Contingency Assistance'!F47+'ECF Assistance'!F47</f>
        <v>4138379</v>
      </c>
    </row>
    <row r="48" spans="1:6">
      <c r="A48" s="361" t="s">
        <v>53</v>
      </c>
      <c r="B48" s="78">
        <f t="shared" si="0"/>
        <v>92993287</v>
      </c>
      <c r="C48" s="78">
        <f>'SFAG Assistance'!C48+'Contingency Assistance'!C48+'ECF Assistance'!C48</f>
        <v>92096149</v>
      </c>
      <c r="D48" s="78">
        <f>'SFAG Assistance'!D48+'Contingency Assistance'!D48+'ECF Assistance'!D48</f>
        <v>897138</v>
      </c>
      <c r="E48" s="78">
        <f>'SFAG Assistance'!E48+'Contingency Assistance'!E48+'ECF Assistance'!E48</f>
        <v>0</v>
      </c>
      <c r="F48" s="78">
        <f>'SFAG Assistance'!F48+'Contingency Assistance'!F48+'ECF Assistance'!F48</f>
        <v>0</v>
      </c>
    </row>
    <row r="49" spans="1:6">
      <c r="A49" s="361" t="s">
        <v>54</v>
      </c>
      <c r="B49" s="78">
        <f t="shared" si="0"/>
        <v>67982800</v>
      </c>
      <c r="C49" s="78">
        <f>'SFAG Assistance'!C49+'Contingency Assistance'!C49+'ECF Assistance'!C49</f>
        <v>12565876</v>
      </c>
      <c r="D49" s="78">
        <f>'SFAG Assistance'!D49+'Contingency Assistance'!D49+'ECF Assistance'!D49</f>
        <v>0</v>
      </c>
      <c r="E49" s="78">
        <f>'SFAG Assistance'!E49+'Contingency Assistance'!E49+'ECF Assistance'!E49</f>
        <v>517109</v>
      </c>
      <c r="F49" s="78">
        <f>'SFAG Assistance'!F49+'Contingency Assistance'!F49+'ECF Assistance'!F49</f>
        <v>54899815</v>
      </c>
    </row>
    <row r="50" spans="1:6">
      <c r="A50" s="361" t="s">
        <v>55</v>
      </c>
      <c r="B50" s="78">
        <f t="shared" si="0"/>
        <v>27618119</v>
      </c>
      <c r="C50" s="78">
        <f>'SFAG Assistance'!C50+'Contingency Assistance'!C50+'ECF Assistance'!C50</f>
        <v>21365095</v>
      </c>
      <c r="D50" s="78">
        <f>'SFAG Assistance'!D50+'Contingency Assistance'!D50+'ECF Assistance'!D50</f>
        <v>6000000</v>
      </c>
      <c r="E50" s="78">
        <f>'SFAG Assistance'!E50+'Contingency Assistance'!E50+'ECF Assistance'!E50</f>
        <v>253024</v>
      </c>
      <c r="F50" s="78">
        <f>'SFAG Assistance'!F50+'Contingency Assistance'!F50+'ECF Assistance'!F50</f>
        <v>0</v>
      </c>
    </row>
    <row r="51" spans="1:6">
      <c r="A51" s="361" t="s">
        <v>56</v>
      </c>
      <c r="B51" s="78">
        <f t="shared" si="0"/>
        <v>6924679</v>
      </c>
      <c r="C51" s="78">
        <f>'SFAG Assistance'!C51+'Contingency Assistance'!C51+'ECF Assistance'!C51</f>
        <v>2477973</v>
      </c>
      <c r="D51" s="78">
        <f>'SFAG Assistance'!D51+'Contingency Assistance'!D51+'ECF Assistance'!D51</f>
        <v>0</v>
      </c>
      <c r="E51" s="78">
        <f>'SFAG Assistance'!E51+'Contingency Assistance'!E51+'ECF Assistance'!E51</f>
        <v>1827735</v>
      </c>
      <c r="F51" s="78">
        <f>'SFAG Assistance'!F51+'Contingency Assistance'!F51+'ECF Assistance'!F51</f>
        <v>2618971</v>
      </c>
    </row>
    <row r="52" spans="1:6">
      <c r="A52" s="361" t="s">
        <v>57</v>
      </c>
      <c r="B52" s="78">
        <f t="shared" si="0"/>
        <v>47729969</v>
      </c>
      <c r="C52" s="78">
        <f>'SFAG Assistance'!C52+'Contingency Assistance'!C52+'ECF Assistance'!C52</f>
        <v>47729969</v>
      </c>
      <c r="D52" s="78">
        <f>'SFAG Assistance'!D52+'Contingency Assistance'!D52+'ECF Assistance'!D52</f>
        <v>0</v>
      </c>
      <c r="E52" s="78">
        <f>'SFAG Assistance'!E52+'Contingency Assistance'!E52+'ECF Assistance'!E52</f>
        <v>0</v>
      </c>
      <c r="F52" s="78">
        <f>'SFAG Assistance'!F52+'Contingency Assistance'!F52+'ECF Assistance'!F52</f>
        <v>0</v>
      </c>
    </row>
    <row r="53" spans="1:6">
      <c r="A53" s="361" t="s">
        <v>58</v>
      </c>
      <c r="B53" s="78">
        <f t="shared" si="0"/>
        <v>128169303</v>
      </c>
      <c r="C53" s="78">
        <f>'SFAG Assistance'!C53+'Contingency Assistance'!C53+'ECF Assistance'!C53</f>
        <v>128169303</v>
      </c>
      <c r="D53" s="78">
        <f>'SFAG Assistance'!D53+'Contingency Assistance'!D53+'ECF Assistance'!D53</f>
        <v>0</v>
      </c>
      <c r="E53" s="78">
        <f>'SFAG Assistance'!E53+'Contingency Assistance'!E53+'ECF Assistance'!E53</f>
        <v>0</v>
      </c>
      <c r="F53" s="78">
        <f>'SFAG Assistance'!F53+'Contingency Assistance'!F53+'ECF Assistance'!F53</f>
        <v>0</v>
      </c>
    </row>
    <row r="54" spans="1:6">
      <c r="A54" s="361" t="s">
        <v>59</v>
      </c>
      <c r="B54" s="78">
        <f t="shared" si="0"/>
        <v>53104354</v>
      </c>
      <c r="C54" s="78">
        <f>'SFAG Assistance'!C54+'Contingency Assistance'!C54+'ECF Assistance'!C54</f>
        <v>9391989</v>
      </c>
      <c r="D54" s="78">
        <f>'SFAG Assistance'!D54+'Contingency Assistance'!D54+'ECF Assistance'!D54</f>
        <v>524273</v>
      </c>
      <c r="E54" s="78">
        <f>'SFAG Assistance'!E54+'Contingency Assistance'!E54+'ECF Assistance'!E54</f>
        <v>25045088</v>
      </c>
      <c r="F54" s="78">
        <f>'SFAG Assistance'!F54+'Contingency Assistance'!F54+'ECF Assistance'!F54</f>
        <v>18143004</v>
      </c>
    </row>
    <row r="55" spans="1:6">
      <c r="A55" s="361" t="s">
        <v>60</v>
      </c>
      <c r="B55" s="78">
        <f t="shared" si="0"/>
        <v>52432443</v>
      </c>
      <c r="C55" s="78">
        <f>'SFAG Assistance'!C55+'Contingency Assistance'!C55+'ECF Assistance'!C55</f>
        <v>52432443</v>
      </c>
      <c r="D55" s="78">
        <f>'SFAG Assistance'!D55+'Contingency Assistance'!D55+'ECF Assistance'!D55</f>
        <v>0</v>
      </c>
      <c r="E55" s="78">
        <f>'SFAG Assistance'!E55+'Contingency Assistance'!E55+'ECF Assistance'!E55</f>
        <v>0</v>
      </c>
      <c r="F55" s="78">
        <f>'SFAG Assistance'!F55+'Contingency Assistance'!F55+'ECF Assistance'!F55</f>
        <v>0</v>
      </c>
    </row>
    <row r="56" spans="1:6">
      <c r="A56" s="361" t="s">
        <v>61</v>
      </c>
      <c r="B56" s="78">
        <f t="shared" si="0"/>
        <v>523853</v>
      </c>
      <c r="C56" s="78">
        <f>'SFAG Assistance'!C56+'Contingency Assistance'!C56+'ECF Assistance'!C56</f>
        <v>523853</v>
      </c>
      <c r="D56" s="78">
        <f>'SFAG Assistance'!D56+'Contingency Assistance'!D56+'ECF Assistance'!D56</f>
        <v>0</v>
      </c>
      <c r="E56" s="78">
        <f>'SFAG Assistance'!E56+'Contingency Assistance'!E56+'ECF Assistance'!E56</f>
        <v>0</v>
      </c>
      <c r="F56" s="78">
        <f>'SFAG Assistance'!F56+'Contingency Assistance'!F56+'ECF Assistance'!F56</f>
        <v>0</v>
      </c>
    </row>
  </sheetData>
  <mergeCells count="2">
    <mergeCell ref="A1:F1"/>
    <mergeCell ref="A2:A4"/>
  </mergeCells>
  <pageMargins left="0.7" right="0.7" top="0.75" bottom="0.75" header="0.3" footer="0.3"/>
  <pageSetup scale="83"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O56"/>
  <sheetViews>
    <sheetView workbookViewId="0">
      <selection activeCell="A2" sqref="A2:A4"/>
    </sheetView>
  </sheetViews>
  <sheetFormatPr defaultRowHeight="14.4"/>
  <cols>
    <col min="1" max="1" width="20.6640625" bestFit="1" customWidth="1"/>
    <col min="2" max="4" width="16.88671875" bestFit="1" customWidth="1"/>
    <col min="5" max="5" width="16.44140625" customWidth="1"/>
    <col min="6" max="6" width="15.33203125" bestFit="1" customWidth="1"/>
    <col min="7" max="7" width="16.88671875" bestFit="1" customWidth="1"/>
    <col min="8" max="8" width="12.6640625" customWidth="1"/>
    <col min="9" max="9" width="15.33203125" bestFit="1" customWidth="1"/>
    <col min="10" max="10" width="14" bestFit="1" customWidth="1"/>
    <col min="11" max="11" width="14.33203125" bestFit="1" customWidth="1"/>
    <col min="12" max="12" width="15.6640625" bestFit="1" customWidth="1"/>
    <col min="13" max="13" width="14" bestFit="1" customWidth="1"/>
    <col min="14" max="15" width="15.6640625" bestFit="1" customWidth="1"/>
  </cols>
  <sheetData>
    <row r="1" spans="1:15">
      <c r="A1" s="549" t="s">
        <v>234</v>
      </c>
      <c r="B1" s="549"/>
      <c r="C1" s="549"/>
      <c r="D1" s="549"/>
      <c r="E1" s="549"/>
      <c r="F1" s="549"/>
      <c r="G1" s="549"/>
      <c r="H1" s="549"/>
      <c r="I1" s="549"/>
      <c r="J1" s="549"/>
      <c r="K1" s="549"/>
      <c r="L1" s="549"/>
      <c r="M1" s="549"/>
      <c r="N1" s="549"/>
      <c r="O1" s="549"/>
    </row>
    <row r="2" spans="1:15">
      <c r="A2" s="553" t="s">
        <v>10</v>
      </c>
      <c r="B2" s="244"/>
      <c r="C2" s="244"/>
      <c r="D2" s="244"/>
      <c r="E2" s="244"/>
      <c r="F2" s="244"/>
      <c r="G2" s="244"/>
      <c r="H2" s="244"/>
      <c r="I2" s="244"/>
      <c r="J2" s="244"/>
      <c r="K2" s="244"/>
      <c r="L2" s="244"/>
      <c r="M2" s="244"/>
      <c r="N2" s="244"/>
      <c r="O2" s="244"/>
    </row>
    <row r="3" spans="1:15" ht="33.6">
      <c r="A3" s="553"/>
      <c r="B3" s="244" t="s">
        <v>65</v>
      </c>
      <c r="C3" s="244" t="s">
        <v>78</v>
      </c>
      <c r="D3" s="244" t="s">
        <v>63</v>
      </c>
      <c r="E3" s="244" t="s">
        <v>64</v>
      </c>
      <c r="F3" s="244" t="s">
        <v>79</v>
      </c>
      <c r="G3" s="244" t="s">
        <v>67</v>
      </c>
      <c r="H3" s="244" t="s">
        <v>80</v>
      </c>
      <c r="I3" s="244" t="s">
        <v>81</v>
      </c>
      <c r="J3" s="244" t="s">
        <v>82</v>
      </c>
      <c r="K3" s="244" t="s">
        <v>89</v>
      </c>
      <c r="L3" s="244" t="s">
        <v>88</v>
      </c>
      <c r="M3" s="244" t="s">
        <v>68</v>
      </c>
      <c r="N3" s="244" t="s">
        <v>103</v>
      </c>
      <c r="O3" s="244" t="s">
        <v>69</v>
      </c>
    </row>
    <row r="4" spans="1:15">
      <c r="A4" s="553"/>
      <c r="B4" s="3"/>
      <c r="C4" s="3"/>
      <c r="D4" s="3"/>
      <c r="E4" s="3"/>
      <c r="F4" s="3"/>
      <c r="G4" s="3"/>
      <c r="H4" s="3"/>
      <c r="I4" s="244"/>
      <c r="J4" s="3"/>
      <c r="K4" s="3"/>
      <c r="L4" s="3"/>
      <c r="M4" s="3"/>
      <c r="N4" s="3"/>
      <c r="O4" s="3"/>
    </row>
    <row r="5" spans="1:15">
      <c r="A5" s="362" t="s">
        <v>77</v>
      </c>
      <c r="B5" s="78">
        <f>IF(SUM(B6:B56)='SFAG Non-Assistance'!B5+'Contingency Non-Assistance'!B5+'ECF-Non-Assistance'!B5,SUM(B6:B56),"ERROR")</f>
        <v>8825586896</v>
      </c>
      <c r="C5" s="78">
        <f>IF(SUM(C6:C56)='SFAG Non-Assistance'!C5+'Contingency Non-Assistance'!C5+'ECF-Non-Assistance'!C5,SUM(C6:C56),"ERROR")</f>
        <v>1516804587</v>
      </c>
      <c r="D5" s="78">
        <f>IF(SUM(D6:D56)='SFAG Non-Assistance'!D5+'Contingency Non-Assistance'!D5+'ECF-Non-Assistance'!D5,SUM(D6:D56),"ERROR")</f>
        <v>1037346414</v>
      </c>
      <c r="E5" s="78">
        <f>IF(SUM(E6:E56)='SFAG Non-Assistance'!E5+'Contingency Non-Assistance'!E5+'ECF-Non-Assistance'!E5,SUM(E6:E56),"ERROR")</f>
        <v>142506485</v>
      </c>
      <c r="F5" s="78">
        <f>IF(SUM(F6:F56)='SFAG Non-Assistance'!F5+'Contingency Non-Assistance'!F5+'ECF-Non-Assistance'!F5,SUM(F6:F56),"ERROR")</f>
        <v>691952</v>
      </c>
      <c r="G5" s="78">
        <f>IF(SUM(G6:G56)='SFAG Non-Assistance'!G5+'Contingency Non-Assistance'!G5+'ECF-Non-Assistance'!G5,SUM(G6:G56),"ERROR")</f>
        <v>122662721</v>
      </c>
      <c r="H5" s="78">
        <f>IF(SUM(H6:H56)='SFAG Non-Assistance'!H5+'Contingency Non-Assistance'!H5+'ECF-Non-Assistance'!H5,SUM(H6:H56),"ERROR")</f>
        <v>0</v>
      </c>
      <c r="I5" s="78">
        <f>IF(SUM(I6:I56)='SFAG Non-Assistance'!I5+'Contingency Non-Assistance'!I5+'ECF-Non-Assistance'!I5,SUM(I6:I56),"ERROR")</f>
        <v>279734284</v>
      </c>
      <c r="J5" s="78">
        <f>IF(SUM(J6:J56)='SFAG Non-Assistance'!J5+'Contingency Non-Assistance'!J5+'ECF-Non-Assistance'!J5,SUM(J6:J56),"ERROR")</f>
        <v>1088089290</v>
      </c>
      <c r="K5" s="78">
        <f>IF(SUM(K6:K56)='SFAG Non-Assistance'!K5+'Contingency Non-Assistance'!K5+'ECF-Non-Assistance'!K5,SUM(K6:K56),"ERROR")</f>
        <v>192988042</v>
      </c>
      <c r="L5" s="78">
        <f>IF(SUM(L6:L56)='SFAG Non-Assistance'!L5+'Contingency Non-Assistance'!L5+'ECF-Non-Assistance'!L5,SUM(L6:L56),"ERROR")</f>
        <v>1236738135</v>
      </c>
      <c r="M5" s="78">
        <f>IF(SUM(M6:M56)='SFAG Non-Assistance'!M5+'Contingency Non-Assistance'!M5+'ECF-Non-Assistance'!M5,SUM(M6:M56),"ERROR")</f>
        <v>172419652</v>
      </c>
      <c r="N5" s="78">
        <f>IF(SUM(N6:N56)='SFAG Non-Assistance'!N5+'Contingency Non-Assistance'!N5+'ECF-Non-Assistance'!N5,SUM(N6:N56),"ERROR")</f>
        <v>887369983</v>
      </c>
      <c r="O5" s="78">
        <f>IF(SUM(O6:O56)='SFAG Non-Assistance'!O5+'Contingency Non-Assistance'!O5+'ECF-Non-Assistance'!O5,SUM(O6:O56),"ERROR")</f>
        <v>2148235351</v>
      </c>
    </row>
    <row r="6" spans="1:15">
      <c r="A6" s="93" t="s">
        <v>11</v>
      </c>
      <c r="B6" s="78">
        <f>SUM(C6:O6)</f>
        <v>36004607</v>
      </c>
      <c r="C6" s="78">
        <f>'SFAG Non-Assistance'!C6+'Contingency Non-Assistance'!C6+'ECF-Non-Assistance'!C6</f>
        <v>8994757</v>
      </c>
      <c r="D6" s="78">
        <f>'SFAG Non-Assistance'!D6+'Contingency Non-Assistance'!D6+'ECF-Non-Assistance'!D6</f>
        <v>0</v>
      </c>
      <c r="E6" s="78">
        <f>'SFAG Non-Assistance'!E6+'Contingency Non-Assistance'!E6+'ECF-Non-Assistance'!E6</f>
        <v>359259</v>
      </c>
      <c r="F6" s="78">
        <f>'SFAG Non-Assistance'!F6+'Contingency Non-Assistance'!F6+'ECF-Non-Assistance'!F6</f>
        <v>0</v>
      </c>
      <c r="G6" s="78">
        <f>'SFAG Non-Assistance'!G6+'Contingency Non-Assistance'!G6+'ECF-Non-Assistance'!G6</f>
        <v>0</v>
      </c>
      <c r="H6" s="78">
        <f>'SFAG Non-Assistance'!H6+'Contingency Non-Assistance'!H6+'ECF-Non-Assistance'!H6</f>
        <v>0</v>
      </c>
      <c r="I6" s="78">
        <f>'SFAG Non-Assistance'!I6+'Contingency Non-Assistance'!I6+'ECF-Non-Assistance'!I6</f>
        <v>260</v>
      </c>
      <c r="J6" s="78">
        <f>'SFAG Non-Assistance'!J6+'Contingency Non-Assistance'!J6+'ECF-Non-Assistance'!J6</f>
        <v>962140</v>
      </c>
      <c r="K6" s="78">
        <f>'SFAG Non-Assistance'!K6+'Contingency Non-Assistance'!K6+'ECF-Non-Assistance'!K6</f>
        <v>230428</v>
      </c>
      <c r="L6" s="78">
        <f>'SFAG Non-Assistance'!L6+'Contingency Non-Assistance'!L6+'ECF-Non-Assistance'!L6</f>
        <v>11415593</v>
      </c>
      <c r="M6" s="78">
        <f>'SFAG Non-Assistance'!M6+'Contingency Non-Assistance'!M6+'ECF-Non-Assistance'!M6</f>
        <v>726149</v>
      </c>
      <c r="N6" s="78">
        <f>'SFAG Non-Assistance'!N6+'Contingency Non-Assistance'!N6+'ECF-Non-Assistance'!N6</f>
        <v>0</v>
      </c>
      <c r="O6" s="78">
        <f>'SFAG Non-Assistance'!O6+'Contingency Non-Assistance'!O6+'ECF-Non-Assistance'!O6</f>
        <v>13316021</v>
      </c>
    </row>
    <row r="7" spans="1:15">
      <c r="A7" s="81" t="s">
        <v>12</v>
      </c>
      <c r="B7" s="78">
        <f t="shared" ref="B7:B56" si="0">SUM(C7:O7)</f>
        <v>23985599</v>
      </c>
      <c r="C7" s="78">
        <f>'SFAG Non-Assistance'!C7+'Contingency Non-Assistance'!C7+'ECF-Non-Assistance'!C7</f>
        <v>12585752</v>
      </c>
      <c r="D7" s="78">
        <f>'SFAG Non-Assistance'!D7+'Contingency Non-Assistance'!D7+'ECF-Non-Assistance'!D7</f>
        <v>8242762</v>
      </c>
      <c r="E7" s="78">
        <f>'SFAG Non-Assistance'!E7+'Contingency Non-Assistance'!E7+'ECF-Non-Assistance'!E7</f>
        <v>104500</v>
      </c>
      <c r="F7" s="78">
        <f>'SFAG Non-Assistance'!F7+'Contingency Non-Assistance'!F7+'ECF-Non-Assistance'!F7</f>
        <v>0</v>
      </c>
      <c r="G7" s="78">
        <f>'SFAG Non-Assistance'!G7+'Contingency Non-Assistance'!G7+'ECF-Non-Assistance'!G7</f>
        <v>0</v>
      </c>
      <c r="H7" s="78">
        <f>'SFAG Non-Assistance'!H7+'Contingency Non-Assistance'!H7+'ECF-Non-Assistance'!H7</f>
        <v>0</v>
      </c>
      <c r="I7" s="78">
        <f>'SFAG Non-Assistance'!I7+'Contingency Non-Assistance'!I7+'ECF-Non-Assistance'!I7</f>
        <v>1289</v>
      </c>
      <c r="J7" s="78">
        <f>'SFAG Non-Assistance'!J7+'Contingency Non-Assistance'!J7+'ECF-Non-Assistance'!J7</f>
        <v>371013</v>
      </c>
      <c r="K7" s="78">
        <f>'SFAG Non-Assistance'!K7+'Contingency Non-Assistance'!K7+'ECF-Non-Assistance'!K7</f>
        <v>0</v>
      </c>
      <c r="L7" s="78">
        <f>'SFAG Non-Assistance'!L7+'Contingency Non-Assistance'!L7+'ECF-Non-Assistance'!L7</f>
        <v>2355523</v>
      </c>
      <c r="M7" s="78">
        <f>'SFAG Non-Assistance'!M7+'Contingency Non-Assistance'!M7+'ECF-Non-Assistance'!M7</f>
        <v>324760</v>
      </c>
      <c r="N7" s="78">
        <f>'SFAG Non-Assistance'!N7+'Contingency Non-Assistance'!N7+'ECF-Non-Assistance'!N7</f>
        <v>0</v>
      </c>
      <c r="O7" s="78">
        <f>'SFAG Non-Assistance'!O7+'Contingency Non-Assistance'!O7+'ECF-Non-Assistance'!O7</f>
        <v>0</v>
      </c>
    </row>
    <row r="8" spans="1:15">
      <c r="A8" s="81" t="s">
        <v>13</v>
      </c>
      <c r="B8" s="78">
        <f t="shared" si="0"/>
        <v>252053500</v>
      </c>
      <c r="C8" s="78">
        <f>'SFAG Non-Assistance'!C8+'Contingency Non-Assistance'!C8+'ECF-Non-Assistance'!C8</f>
        <v>6200196</v>
      </c>
      <c r="D8" s="78">
        <f>'SFAG Non-Assistance'!D8+'Contingency Non-Assistance'!D8+'ECF-Non-Assistance'!D8</f>
        <v>89604</v>
      </c>
      <c r="E8" s="78">
        <f>'SFAG Non-Assistance'!E8+'Contingency Non-Assistance'!E8+'ECF-Non-Assistance'!E8</f>
        <v>146348</v>
      </c>
      <c r="F8" s="78">
        <f>'SFAG Non-Assistance'!F8+'Contingency Non-Assistance'!F8+'ECF-Non-Assistance'!F8</f>
        <v>0</v>
      </c>
      <c r="G8" s="78">
        <f>'SFAG Non-Assistance'!G8+'Contingency Non-Assistance'!G8+'ECF-Non-Assistance'!G8</f>
        <v>0</v>
      </c>
      <c r="H8" s="78">
        <f>'SFAG Non-Assistance'!H8+'Contingency Non-Assistance'!H8+'ECF-Non-Assistance'!H8</f>
        <v>0</v>
      </c>
      <c r="I8" s="78">
        <f>'SFAG Non-Assistance'!I8+'Contingency Non-Assistance'!I8+'ECF-Non-Assistance'!I8</f>
        <v>8020548</v>
      </c>
      <c r="J8" s="78">
        <f>'SFAG Non-Assistance'!J8+'Contingency Non-Assistance'!J8+'ECF-Non-Assistance'!J8</f>
        <v>0</v>
      </c>
      <c r="K8" s="78">
        <f>'SFAG Non-Assistance'!K8+'Contingency Non-Assistance'!K8+'ECF-Non-Assistance'!K8</f>
        <v>0</v>
      </c>
      <c r="L8" s="78">
        <f>'SFAG Non-Assistance'!L8+'Contingency Non-Assistance'!L8+'ECF-Non-Assistance'!L8</f>
        <v>21283555</v>
      </c>
      <c r="M8" s="78">
        <f>'SFAG Non-Assistance'!M8+'Contingency Non-Assistance'!M8+'ECF-Non-Assistance'!M8</f>
        <v>5033409</v>
      </c>
      <c r="N8" s="78">
        <f>'SFAG Non-Assistance'!N8+'Contingency Non-Assistance'!N8+'ECF-Non-Assistance'!N8</f>
        <v>13922252</v>
      </c>
      <c r="O8" s="78">
        <f>'SFAG Non-Assistance'!O8+'Contingency Non-Assistance'!O8+'ECF-Non-Assistance'!O8</f>
        <v>197357588</v>
      </c>
    </row>
    <row r="9" spans="1:15">
      <c r="A9" s="82" t="s">
        <v>14</v>
      </c>
      <c r="B9" s="78">
        <f t="shared" si="0"/>
        <v>54760892</v>
      </c>
      <c r="C9" s="78">
        <f>'SFAG Non-Assistance'!C9+'Contingency Non-Assistance'!C9+'ECF-Non-Assistance'!C9</f>
        <v>23424613</v>
      </c>
      <c r="D9" s="78">
        <f>'SFAG Non-Assistance'!D9+'Contingency Non-Assistance'!D9+'ECF-Non-Assistance'!D9</f>
        <v>8233801</v>
      </c>
      <c r="E9" s="78">
        <f>'SFAG Non-Assistance'!E9+'Contingency Non-Assistance'!E9+'ECF-Non-Assistance'!E9</f>
        <v>2575044</v>
      </c>
      <c r="F9" s="78">
        <f>'SFAG Non-Assistance'!F9+'Contingency Non-Assistance'!F9+'ECF-Non-Assistance'!F9</f>
        <v>495420</v>
      </c>
      <c r="G9" s="78">
        <f>'SFAG Non-Assistance'!G9+'Contingency Non-Assistance'!G9+'ECF-Non-Assistance'!G9</f>
        <v>0</v>
      </c>
      <c r="H9" s="78">
        <f>'SFAG Non-Assistance'!H9+'Contingency Non-Assistance'!H9+'ECF-Non-Assistance'!H9</f>
        <v>0</v>
      </c>
      <c r="I9" s="78">
        <f>'SFAG Non-Assistance'!I9+'Contingency Non-Assistance'!I9+'ECF-Non-Assistance'!I9</f>
        <v>0</v>
      </c>
      <c r="J9" s="78">
        <f>'SFAG Non-Assistance'!J9+'Contingency Non-Assistance'!J9+'ECF-Non-Assistance'!J9</f>
        <v>567321</v>
      </c>
      <c r="K9" s="78">
        <f>'SFAG Non-Assistance'!K9+'Contingency Non-Assistance'!K9+'ECF-Non-Assistance'!K9</f>
        <v>1568883</v>
      </c>
      <c r="L9" s="78">
        <f>'SFAG Non-Assistance'!L9+'Contingency Non-Assistance'!L9+'ECF-Non-Assistance'!L9</f>
        <v>8507858</v>
      </c>
      <c r="M9" s="78">
        <f>'SFAG Non-Assistance'!M9+'Contingency Non-Assistance'!M9+'ECF-Non-Assistance'!M9</f>
        <v>2400539</v>
      </c>
      <c r="N9" s="78">
        <f>'SFAG Non-Assistance'!N9+'Contingency Non-Assistance'!N9+'ECF-Non-Assistance'!N9</f>
        <v>6869995</v>
      </c>
      <c r="O9" s="78">
        <f>'SFAG Non-Assistance'!O9+'Contingency Non-Assistance'!O9+'ECF-Non-Assistance'!O9</f>
        <v>117418</v>
      </c>
    </row>
    <row r="10" spans="1:15">
      <c r="A10" s="81" t="s">
        <v>15</v>
      </c>
      <c r="B10" s="78">
        <f t="shared" si="0"/>
        <v>1902626717</v>
      </c>
      <c r="C10" s="78">
        <f>'SFAG Non-Assistance'!C10+'Contingency Non-Assistance'!C10+'ECF-Non-Assistance'!C10</f>
        <v>498193672</v>
      </c>
      <c r="D10" s="78">
        <f>'SFAG Non-Assistance'!D10+'Contingency Non-Assistance'!D10+'ECF-Non-Assistance'!D10</f>
        <v>68539917</v>
      </c>
      <c r="E10" s="78">
        <f>'SFAG Non-Assistance'!E10+'Contingency Non-Assistance'!E10+'ECF-Non-Assistance'!E10</f>
        <v>45492875</v>
      </c>
      <c r="F10" s="78">
        <f>'SFAG Non-Assistance'!F10+'Contingency Non-Assistance'!F10+'ECF-Non-Assistance'!F10</f>
        <v>0</v>
      </c>
      <c r="G10" s="78">
        <f>'SFAG Non-Assistance'!G10+'Contingency Non-Assistance'!G10+'ECF-Non-Assistance'!G10</f>
        <v>0</v>
      </c>
      <c r="H10" s="78">
        <f>'SFAG Non-Assistance'!H10+'Contingency Non-Assistance'!H10+'ECF-Non-Assistance'!H10</f>
        <v>0</v>
      </c>
      <c r="I10" s="78">
        <f>'SFAG Non-Assistance'!I10+'Contingency Non-Assistance'!I10+'ECF-Non-Assistance'!I10</f>
        <v>8584848</v>
      </c>
      <c r="J10" s="78">
        <f>'SFAG Non-Assistance'!J10+'Contingency Non-Assistance'!J10+'ECF-Non-Assistance'!J10</f>
        <v>744969777</v>
      </c>
      <c r="K10" s="78">
        <f>'SFAG Non-Assistance'!K10+'Contingency Non-Assistance'!K10+'ECF-Non-Assistance'!K10</f>
        <v>0</v>
      </c>
      <c r="L10" s="78">
        <f>'SFAG Non-Assistance'!L10+'Contingency Non-Assistance'!L10+'ECF-Non-Assistance'!L10</f>
        <v>245043787</v>
      </c>
      <c r="M10" s="78">
        <f>'SFAG Non-Assistance'!M10+'Contingency Non-Assistance'!M10+'ECF-Non-Assistance'!M10</f>
        <v>61629521</v>
      </c>
      <c r="N10" s="78">
        <f>'SFAG Non-Assistance'!N10+'Contingency Non-Assistance'!N10+'ECF-Non-Assistance'!N10</f>
        <v>0</v>
      </c>
      <c r="O10" s="78">
        <f>'SFAG Non-Assistance'!O10+'Contingency Non-Assistance'!O10+'ECF-Non-Assistance'!O10</f>
        <v>230172320</v>
      </c>
    </row>
    <row r="11" spans="1:15">
      <c r="A11" s="81" t="s">
        <v>16</v>
      </c>
      <c r="B11" s="78">
        <f t="shared" si="0"/>
        <v>78751045</v>
      </c>
      <c r="C11" s="78">
        <f>'SFAG Non-Assistance'!C11+'Contingency Non-Assistance'!C11+'ECF-Non-Assistance'!C11</f>
        <v>2011876</v>
      </c>
      <c r="D11" s="78">
        <f>'SFAG Non-Assistance'!D11+'Contingency Non-Assistance'!D11+'ECF-Non-Assistance'!D11</f>
        <v>127834</v>
      </c>
      <c r="E11" s="78">
        <f>'SFAG Non-Assistance'!E11+'Contingency Non-Assistance'!E11+'ECF-Non-Assistance'!E11</f>
        <v>1680715</v>
      </c>
      <c r="F11" s="78">
        <f>'SFAG Non-Assistance'!F11+'Contingency Non-Assistance'!F11+'ECF-Non-Assistance'!F11</f>
        <v>0</v>
      </c>
      <c r="G11" s="78">
        <f>'SFAG Non-Assistance'!G11+'Contingency Non-Assistance'!G11+'ECF-Non-Assistance'!G11</f>
        <v>0</v>
      </c>
      <c r="H11" s="78">
        <f>'SFAG Non-Assistance'!H11+'Contingency Non-Assistance'!H11+'ECF-Non-Assistance'!H11</f>
        <v>0</v>
      </c>
      <c r="I11" s="78">
        <f>'SFAG Non-Assistance'!I11+'Contingency Non-Assistance'!I11+'ECF-Non-Assistance'!I11</f>
        <v>4350659</v>
      </c>
      <c r="J11" s="78">
        <f>'SFAG Non-Assistance'!J11+'Contingency Non-Assistance'!J11+'ECF-Non-Assistance'!J11</f>
        <v>352158</v>
      </c>
      <c r="K11" s="78">
        <f>'SFAG Non-Assistance'!K11+'Contingency Non-Assistance'!K11+'ECF-Non-Assistance'!K11</f>
        <v>39277</v>
      </c>
      <c r="L11" s="78">
        <f>'SFAG Non-Assistance'!L11+'Contingency Non-Assistance'!L11+'ECF-Non-Assistance'!L11</f>
        <v>8334849</v>
      </c>
      <c r="M11" s="78">
        <f>'SFAG Non-Assistance'!M11+'Contingency Non-Assistance'!M11+'ECF-Non-Assistance'!M11</f>
        <v>4469917</v>
      </c>
      <c r="N11" s="78">
        <f>'SFAG Non-Assistance'!N11+'Contingency Non-Assistance'!N11+'ECF-Non-Assistance'!N11</f>
        <v>296021</v>
      </c>
      <c r="O11" s="78">
        <f>'SFAG Non-Assistance'!O11+'Contingency Non-Assistance'!O11+'ECF-Non-Assistance'!O11</f>
        <v>57087739</v>
      </c>
    </row>
    <row r="12" spans="1:15">
      <c r="A12" s="81" t="s">
        <v>17</v>
      </c>
      <c r="B12" s="78">
        <f t="shared" si="0"/>
        <v>225954392</v>
      </c>
      <c r="C12" s="78">
        <f>'SFAG Non-Assistance'!C12+'Contingency Non-Assistance'!C12+'ECF-Non-Assistance'!C12</f>
        <v>0</v>
      </c>
      <c r="D12" s="78">
        <f>'SFAG Non-Assistance'!D12+'Contingency Non-Assistance'!D12+'ECF-Non-Assistance'!D12</f>
        <v>0</v>
      </c>
      <c r="E12" s="78">
        <f>'SFAG Non-Assistance'!E12+'Contingency Non-Assistance'!E12+'ECF-Non-Assistance'!E12</f>
        <v>2719310</v>
      </c>
      <c r="F12" s="78">
        <f>'SFAG Non-Assistance'!F12+'Contingency Non-Assistance'!F12+'ECF-Non-Assistance'!F12</f>
        <v>0</v>
      </c>
      <c r="G12" s="78">
        <f>'SFAG Non-Assistance'!G12+'Contingency Non-Assistance'!G12+'ECF-Non-Assistance'!G12</f>
        <v>0</v>
      </c>
      <c r="H12" s="78">
        <f>'SFAG Non-Assistance'!H12+'Contingency Non-Assistance'!H12+'ECF-Non-Assistance'!H12</f>
        <v>0</v>
      </c>
      <c r="I12" s="78">
        <f>'SFAG Non-Assistance'!I12+'Contingency Non-Assistance'!I12+'ECF-Non-Assistance'!I12</f>
        <v>0</v>
      </c>
      <c r="J12" s="78">
        <f>'SFAG Non-Assistance'!J12+'Contingency Non-Assistance'!J12+'ECF-Non-Assistance'!J12</f>
        <v>71577668</v>
      </c>
      <c r="K12" s="78">
        <f>'SFAG Non-Assistance'!K12+'Contingency Non-Assistance'!K12+'ECF-Non-Assistance'!K12</f>
        <v>21035146</v>
      </c>
      <c r="L12" s="78">
        <f>'SFAG Non-Assistance'!L12+'Contingency Non-Assistance'!L12+'ECF-Non-Assistance'!L12</f>
        <v>12052574</v>
      </c>
      <c r="M12" s="78">
        <f>'SFAG Non-Assistance'!M12+'Contingency Non-Assistance'!M12+'ECF-Non-Assistance'!M12</f>
        <v>0</v>
      </c>
      <c r="N12" s="78">
        <f>'SFAG Non-Assistance'!N12+'Contingency Non-Assistance'!N12+'ECF-Non-Assistance'!N12</f>
        <v>13627000</v>
      </c>
      <c r="O12" s="78">
        <f>'SFAG Non-Assistance'!O12+'Contingency Non-Assistance'!O12+'ECF-Non-Assistance'!O12</f>
        <v>104942694</v>
      </c>
    </row>
    <row r="13" spans="1:15">
      <c r="A13" s="81" t="s">
        <v>18</v>
      </c>
      <c r="B13" s="78">
        <f t="shared" si="0"/>
        <v>20811051</v>
      </c>
      <c r="C13" s="78">
        <f>'SFAG Non-Assistance'!C13+'Contingency Non-Assistance'!C13+'ECF-Non-Assistance'!C13</f>
        <v>497483</v>
      </c>
      <c r="D13" s="78">
        <f>'SFAG Non-Assistance'!D13+'Contingency Non-Assistance'!D13+'ECF-Non-Assistance'!D13</f>
        <v>19030327</v>
      </c>
      <c r="E13" s="78">
        <f>'SFAG Non-Assistance'!E13+'Contingency Non-Assistance'!E13+'ECF-Non-Assistance'!E13</f>
        <v>0</v>
      </c>
      <c r="F13" s="78">
        <f>'SFAG Non-Assistance'!F13+'Contingency Non-Assistance'!F13+'ECF-Non-Assistance'!F13</f>
        <v>0</v>
      </c>
      <c r="G13" s="78">
        <f>'SFAG Non-Assistance'!G13+'Contingency Non-Assistance'!G13+'ECF-Non-Assistance'!G13</f>
        <v>0</v>
      </c>
      <c r="H13" s="78">
        <f>'SFAG Non-Assistance'!H13+'Contingency Non-Assistance'!H13+'ECF-Non-Assistance'!H13</f>
        <v>0</v>
      </c>
      <c r="I13" s="78">
        <f>'SFAG Non-Assistance'!I13+'Contingency Non-Assistance'!I13+'ECF-Non-Assistance'!I13</f>
        <v>1503664</v>
      </c>
      <c r="J13" s="78">
        <f>'SFAG Non-Assistance'!J13+'Contingency Non-Assistance'!J13+'ECF-Non-Assistance'!J13</f>
        <v>0</v>
      </c>
      <c r="K13" s="78">
        <f>'SFAG Non-Assistance'!K13+'Contingency Non-Assistance'!K13+'ECF-Non-Assistance'!K13</f>
        <v>0</v>
      </c>
      <c r="L13" s="78">
        <f>'SFAG Non-Assistance'!L13+'Contingency Non-Assistance'!L13+'ECF-Non-Assistance'!L13</f>
        <v>-220423</v>
      </c>
      <c r="M13" s="78">
        <f>'SFAG Non-Assistance'!M13+'Contingency Non-Assistance'!M13+'ECF-Non-Assistance'!M13</f>
        <v>0</v>
      </c>
      <c r="N13" s="78">
        <f>'SFAG Non-Assistance'!N13+'Contingency Non-Assistance'!N13+'ECF-Non-Assistance'!N13</f>
        <v>0</v>
      </c>
      <c r="O13" s="78">
        <f>'SFAG Non-Assistance'!O13+'Contingency Non-Assistance'!O13+'ECF-Non-Assistance'!O13</f>
        <v>0</v>
      </c>
    </row>
    <row r="14" spans="1:15">
      <c r="A14" s="81" t="s">
        <v>19</v>
      </c>
      <c r="B14" s="78">
        <f t="shared" si="0"/>
        <v>81293514</v>
      </c>
      <c r="C14" s="78">
        <f>'SFAG Non-Assistance'!C14+'Contingency Non-Assistance'!C14+'ECF-Non-Assistance'!C14</f>
        <v>23232907</v>
      </c>
      <c r="D14" s="78">
        <f>'SFAG Non-Assistance'!D14+'Contingency Non-Assistance'!D14+'ECF-Non-Assistance'!D14</f>
        <v>39588286</v>
      </c>
      <c r="E14" s="78">
        <f>'SFAG Non-Assistance'!E14+'Contingency Non-Assistance'!E14+'ECF-Non-Assistance'!E14</f>
        <v>0</v>
      </c>
      <c r="F14" s="78">
        <f>'SFAG Non-Assistance'!F14+'Contingency Non-Assistance'!F14+'ECF-Non-Assistance'!F14</f>
        <v>0</v>
      </c>
      <c r="G14" s="78">
        <f>'SFAG Non-Assistance'!G14+'Contingency Non-Assistance'!G14+'ECF-Non-Assistance'!G14</f>
        <v>0</v>
      </c>
      <c r="H14" s="78">
        <f>'SFAG Non-Assistance'!H14+'Contingency Non-Assistance'!H14+'ECF-Non-Assistance'!H14</f>
        <v>0</v>
      </c>
      <c r="I14" s="78">
        <f>'SFAG Non-Assistance'!I14+'Contingency Non-Assistance'!I14+'ECF-Non-Assistance'!I14</f>
        <v>0</v>
      </c>
      <c r="J14" s="78">
        <f>'SFAG Non-Assistance'!J14+'Contingency Non-Assistance'!J14+'ECF-Non-Assistance'!J14</f>
        <v>1562815</v>
      </c>
      <c r="K14" s="78">
        <f>'SFAG Non-Assistance'!K14+'Contingency Non-Assistance'!K14+'ECF-Non-Assistance'!K14</f>
        <v>800000</v>
      </c>
      <c r="L14" s="78">
        <f>'SFAG Non-Assistance'!L14+'Contingency Non-Assistance'!L14+'ECF-Non-Assistance'!L14</f>
        <v>5231278</v>
      </c>
      <c r="M14" s="78">
        <f>'SFAG Non-Assistance'!M14+'Contingency Non-Assistance'!M14+'ECF-Non-Assistance'!M14</f>
        <v>2176626</v>
      </c>
      <c r="N14" s="78">
        <f>'SFAG Non-Assistance'!N14+'Contingency Non-Assistance'!N14+'ECF-Non-Assistance'!N14</f>
        <v>0</v>
      </c>
      <c r="O14" s="78">
        <f>'SFAG Non-Assistance'!O14+'Contingency Non-Assistance'!O14+'ECF-Non-Assistance'!O14</f>
        <v>8701602</v>
      </c>
    </row>
    <row r="15" spans="1:15">
      <c r="A15" s="81" t="s">
        <v>20</v>
      </c>
      <c r="B15" s="78">
        <f t="shared" si="0"/>
        <v>350951313</v>
      </c>
      <c r="C15" s="78">
        <f>'SFAG Non-Assistance'!C15+'Contingency Non-Assistance'!C15+'ECF-Non-Assistance'!C15</f>
        <v>58350615</v>
      </c>
      <c r="D15" s="78">
        <f>'SFAG Non-Assistance'!D15+'Contingency Non-Assistance'!D15+'ECF-Non-Assistance'!D15</f>
        <v>82204347</v>
      </c>
      <c r="E15" s="78">
        <f>'SFAG Non-Assistance'!E15+'Contingency Non-Assistance'!E15+'ECF-Non-Assistance'!E15</f>
        <v>5127590</v>
      </c>
      <c r="F15" s="78">
        <f>'SFAG Non-Assistance'!F15+'Contingency Non-Assistance'!F15+'ECF-Non-Assistance'!F15</f>
        <v>0</v>
      </c>
      <c r="G15" s="78">
        <f>'SFAG Non-Assistance'!G15+'Contingency Non-Assistance'!G15+'ECF-Non-Assistance'!G15</f>
        <v>0</v>
      </c>
      <c r="H15" s="78">
        <f>'SFAG Non-Assistance'!H15+'Contingency Non-Assistance'!H15+'ECF-Non-Assistance'!H15</f>
        <v>0</v>
      </c>
      <c r="I15" s="78">
        <f>'SFAG Non-Assistance'!I15+'Contingency Non-Assistance'!I15+'ECF-Non-Assistance'!I15</f>
        <v>497525</v>
      </c>
      <c r="J15" s="78">
        <f>'SFAG Non-Assistance'!J15+'Contingency Non-Assistance'!J15+'ECF-Non-Assistance'!J15</f>
        <v>2795700</v>
      </c>
      <c r="K15" s="78">
        <f>'SFAG Non-Assistance'!K15+'Contingency Non-Assistance'!K15+'ECF-Non-Assistance'!K15</f>
        <v>0</v>
      </c>
      <c r="L15" s="78">
        <f>'SFAG Non-Assistance'!L15+'Contingency Non-Assistance'!L15+'ECF-Non-Assistance'!L15</f>
        <v>10917999</v>
      </c>
      <c r="M15" s="78">
        <f>'SFAG Non-Assistance'!M15+'Contingency Non-Assistance'!M15+'ECF-Non-Assistance'!M15</f>
        <v>558342</v>
      </c>
      <c r="N15" s="78">
        <f>'SFAG Non-Assistance'!N15+'Contingency Non-Assistance'!N15+'ECF-Non-Assistance'!N15</f>
        <v>0</v>
      </c>
      <c r="O15" s="78">
        <f>'SFAG Non-Assistance'!O15+'Contingency Non-Assistance'!O15+'ECF-Non-Assistance'!O15</f>
        <v>190499195</v>
      </c>
    </row>
    <row r="16" spans="1:15">
      <c r="A16" s="81" t="s">
        <v>21</v>
      </c>
      <c r="B16" s="78">
        <f t="shared" si="0"/>
        <v>267683546</v>
      </c>
      <c r="C16" s="78">
        <f>'SFAG Non-Assistance'!C16+'Contingency Non-Assistance'!C16+'ECF-Non-Assistance'!C16</f>
        <v>-1864346</v>
      </c>
      <c r="D16" s="78">
        <f>'SFAG Non-Assistance'!D16+'Contingency Non-Assistance'!D16+'ECF-Non-Assistance'!D16</f>
        <v>0</v>
      </c>
      <c r="E16" s="78">
        <f>'SFAG Non-Assistance'!E16+'Contingency Non-Assistance'!E16+'ECF-Non-Assistance'!E16</f>
        <v>10090653</v>
      </c>
      <c r="F16" s="78">
        <f>'SFAG Non-Assistance'!F16+'Contingency Non-Assistance'!F16+'ECF-Non-Assistance'!F16</f>
        <v>0</v>
      </c>
      <c r="G16" s="78">
        <f>'SFAG Non-Assistance'!G16+'Contingency Non-Assistance'!G16+'ECF-Non-Assistance'!G16</f>
        <v>0</v>
      </c>
      <c r="H16" s="78">
        <f>'SFAG Non-Assistance'!H16+'Contingency Non-Assistance'!H16+'ECF-Non-Assistance'!H16</f>
        <v>0</v>
      </c>
      <c r="I16" s="78">
        <f>'SFAG Non-Assistance'!I16+'Contingency Non-Assistance'!I16+'ECF-Non-Assistance'!I16</f>
        <v>52962</v>
      </c>
      <c r="J16" s="78">
        <f>'SFAG Non-Assistance'!J16+'Contingency Non-Assistance'!J16+'ECF-Non-Assistance'!J16</f>
        <v>11349192</v>
      </c>
      <c r="K16" s="78">
        <f>'SFAG Non-Assistance'!K16+'Contingency Non-Assistance'!K16+'ECF-Non-Assistance'!K16</f>
        <v>-11391366</v>
      </c>
      <c r="L16" s="78">
        <f>'SFAG Non-Assistance'!L16+'Contingency Non-Assistance'!L16+'ECF-Non-Assistance'!L16</f>
        <v>12186498</v>
      </c>
      <c r="M16" s="78">
        <f>'SFAG Non-Assistance'!M16+'Contingency Non-Assistance'!M16+'ECF-Non-Assistance'!M16</f>
        <v>2203321</v>
      </c>
      <c r="N16" s="78">
        <f>'SFAG Non-Assistance'!N16+'Contingency Non-Assistance'!N16+'ECF-Non-Assistance'!N16</f>
        <v>19727869</v>
      </c>
      <c r="O16" s="78">
        <f>'SFAG Non-Assistance'!O16+'Contingency Non-Assistance'!O16+'ECF-Non-Assistance'!O16</f>
        <v>225328763</v>
      </c>
    </row>
    <row r="17" spans="1:15">
      <c r="A17" s="81" t="s">
        <v>22</v>
      </c>
      <c r="B17" s="78">
        <f t="shared" si="0"/>
        <v>22440688</v>
      </c>
      <c r="C17" s="78">
        <f>'SFAG Non-Assistance'!C17+'Contingency Non-Assistance'!C17+'ECF-Non-Assistance'!C17</f>
        <v>6027609</v>
      </c>
      <c r="D17" s="78">
        <f>'SFAG Non-Assistance'!D17+'Contingency Non-Assistance'!D17+'ECF-Non-Assistance'!D17</f>
        <v>0</v>
      </c>
      <c r="E17" s="78">
        <f>'SFAG Non-Assistance'!E17+'Contingency Non-Assistance'!E17+'ECF-Non-Assistance'!E17</f>
        <v>1153387</v>
      </c>
      <c r="F17" s="78">
        <f>'SFAG Non-Assistance'!F17+'Contingency Non-Assistance'!F17+'ECF-Non-Assistance'!F17</f>
        <v>0</v>
      </c>
      <c r="G17" s="78">
        <f>'SFAG Non-Assistance'!G17+'Contingency Non-Assistance'!G17+'ECF-Non-Assistance'!G17</f>
        <v>0</v>
      </c>
      <c r="H17" s="78">
        <f>'SFAG Non-Assistance'!H17+'Contingency Non-Assistance'!H17+'ECF-Non-Assistance'!H17</f>
        <v>0</v>
      </c>
      <c r="I17" s="78">
        <f>'SFAG Non-Assistance'!I17+'Contingency Non-Assistance'!I17+'ECF-Non-Assistance'!I17</f>
        <v>423368</v>
      </c>
      <c r="J17" s="78">
        <f>'SFAG Non-Assistance'!J17+'Contingency Non-Assistance'!J17+'ECF-Non-Assistance'!J17</f>
        <v>6708660</v>
      </c>
      <c r="K17" s="78">
        <f>'SFAG Non-Assistance'!K17+'Contingency Non-Assistance'!K17+'ECF-Non-Assistance'!K17</f>
        <v>0</v>
      </c>
      <c r="L17" s="78">
        <f>'SFAG Non-Assistance'!L17+'Contingency Non-Assistance'!L17+'ECF-Non-Assistance'!L17</f>
        <v>5873409</v>
      </c>
      <c r="M17" s="78">
        <f>'SFAG Non-Assistance'!M17+'Contingency Non-Assistance'!M17+'ECF-Non-Assistance'!M17</f>
        <v>2254255</v>
      </c>
      <c r="N17" s="78">
        <f>'SFAG Non-Assistance'!N17+'Contingency Non-Assistance'!N17+'ECF-Non-Assistance'!N17</f>
        <v>0</v>
      </c>
      <c r="O17" s="78">
        <f>'SFAG Non-Assistance'!O17+'Contingency Non-Assistance'!O17+'ECF-Non-Assistance'!O17</f>
        <v>0</v>
      </c>
    </row>
    <row r="18" spans="1:15">
      <c r="A18" s="81" t="s">
        <v>23</v>
      </c>
      <c r="B18" s="78">
        <f t="shared" si="0"/>
        <v>18384660</v>
      </c>
      <c r="C18" s="78">
        <f>'SFAG Non-Assistance'!C18+'Contingency Non-Assistance'!C18+'ECF-Non-Assistance'!C18</f>
        <v>654808</v>
      </c>
      <c r="D18" s="78">
        <f>'SFAG Non-Assistance'!D18+'Contingency Non-Assistance'!D18+'ECF-Non-Assistance'!D18</f>
        <v>1726455</v>
      </c>
      <c r="E18" s="78">
        <f>'SFAG Non-Assistance'!E18+'Contingency Non-Assistance'!E18+'ECF-Non-Assistance'!E18</f>
        <v>0</v>
      </c>
      <c r="F18" s="78">
        <f>'SFAG Non-Assistance'!F18+'Contingency Non-Assistance'!F18+'ECF-Non-Assistance'!F18</f>
        <v>148000</v>
      </c>
      <c r="G18" s="78">
        <f>'SFAG Non-Assistance'!G18+'Contingency Non-Assistance'!G18+'ECF-Non-Assistance'!G18</f>
        <v>0</v>
      </c>
      <c r="H18" s="78">
        <f>'SFAG Non-Assistance'!H18+'Contingency Non-Assistance'!H18+'ECF-Non-Assistance'!H18</f>
        <v>0</v>
      </c>
      <c r="I18" s="78">
        <f>'SFAG Non-Assistance'!I18+'Contingency Non-Assistance'!I18+'ECF-Non-Assistance'!I18</f>
        <v>1861089</v>
      </c>
      <c r="J18" s="78">
        <f>'SFAG Non-Assistance'!J18+'Contingency Non-Assistance'!J18+'ECF-Non-Assistance'!J18</f>
        <v>405298</v>
      </c>
      <c r="K18" s="78">
        <f>'SFAG Non-Assistance'!K18+'Contingency Non-Assistance'!K18+'ECF-Non-Assistance'!K18</f>
        <v>0</v>
      </c>
      <c r="L18" s="78">
        <f>'SFAG Non-Assistance'!L18+'Contingency Non-Assistance'!L18+'ECF-Non-Assistance'!L18</f>
        <v>3054744</v>
      </c>
      <c r="M18" s="78">
        <f>'SFAG Non-Assistance'!M18+'Contingency Non-Assistance'!M18+'ECF-Non-Assistance'!M18</f>
        <v>953421</v>
      </c>
      <c r="N18" s="78">
        <f>'SFAG Non-Assistance'!N18+'Contingency Non-Assistance'!N18+'ECF-Non-Assistance'!N18</f>
        <v>8150856</v>
      </c>
      <c r="O18" s="78">
        <f>'SFAG Non-Assistance'!O18+'Contingency Non-Assistance'!O18+'ECF-Non-Assistance'!O18</f>
        <v>1429989</v>
      </c>
    </row>
    <row r="19" spans="1:15">
      <c r="A19" s="81" t="s">
        <v>24</v>
      </c>
      <c r="B19" s="78">
        <f t="shared" si="0"/>
        <v>501790591</v>
      </c>
      <c r="C19" s="78">
        <f>'SFAG Non-Assistance'!C19+'Contingency Non-Assistance'!C19+'ECF-Non-Assistance'!C19</f>
        <v>31012389</v>
      </c>
      <c r="D19" s="78">
        <f>'SFAG Non-Assistance'!D19+'Contingency Non-Assistance'!D19+'ECF-Non-Assistance'!D19</f>
        <v>134482223</v>
      </c>
      <c r="E19" s="78">
        <f>'SFAG Non-Assistance'!E19+'Contingency Non-Assistance'!E19+'ECF-Non-Assistance'!E19</f>
        <v>756617</v>
      </c>
      <c r="F19" s="78">
        <f>'SFAG Non-Assistance'!F19+'Contingency Non-Assistance'!F19+'ECF-Non-Assistance'!F19</f>
        <v>0</v>
      </c>
      <c r="G19" s="78">
        <f>'SFAG Non-Assistance'!G19+'Contingency Non-Assistance'!G19+'ECF-Non-Assistance'!G19</f>
        <v>19143644</v>
      </c>
      <c r="H19" s="78">
        <f>'SFAG Non-Assistance'!H19+'Contingency Non-Assistance'!H19+'ECF-Non-Assistance'!H19</f>
        <v>0</v>
      </c>
      <c r="I19" s="78">
        <f>'SFAG Non-Assistance'!I19+'Contingency Non-Assistance'!I19+'ECF-Non-Assistance'!I19</f>
        <v>0</v>
      </c>
      <c r="J19" s="78">
        <f>'SFAG Non-Assistance'!J19+'Contingency Non-Assistance'!J19+'ECF-Non-Assistance'!J19</f>
        <v>0</v>
      </c>
      <c r="K19" s="78">
        <f>'SFAG Non-Assistance'!K19+'Contingency Non-Assistance'!K19+'ECF-Non-Assistance'!K19</f>
        <v>0</v>
      </c>
      <c r="L19" s="78">
        <f>'SFAG Non-Assistance'!L19+'Contingency Non-Assistance'!L19+'ECF-Non-Assistance'!L19</f>
        <v>26578810</v>
      </c>
      <c r="M19" s="78">
        <f>'SFAG Non-Assistance'!M19+'Contingency Non-Assistance'!M19+'ECF-Non-Assistance'!M19</f>
        <v>433087</v>
      </c>
      <c r="N19" s="78">
        <f>'SFAG Non-Assistance'!N19+'Contingency Non-Assistance'!N19+'ECF-Non-Assistance'!N19</f>
        <v>268252659</v>
      </c>
      <c r="O19" s="78">
        <f>'SFAG Non-Assistance'!O19+'Contingency Non-Assistance'!O19+'ECF-Non-Assistance'!O19</f>
        <v>21131162</v>
      </c>
    </row>
    <row r="20" spans="1:15">
      <c r="A20" s="81" t="s">
        <v>25</v>
      </c>
      <c r="B20" s="78">
        <f t="shared" si="0"/>
        <v>71175694</v>
      </c>
      <c r="C20" s="78">
        <f>'SFAG Non-Assistance'!C20+'Contingency Non-Assistance'!C20+'ECF-Non-Assistance'!C20</f>
        <v>11138914</v>
      </c>
      <c r="D20" s="78">
        <f>'SFAG Non-Assistance'!D20+'Contingency Non-Assistance'!D20+'ECF-Non-Assistance'!D20</f>
        <v>0</v>
      </c>
      <c r="E20" s="78">
        <f>'SFAG Non-Assistance'!E20+'Contingency Non-Assistance'!E20+'ECF-Non-Assistance'!E20</f>
        <v>0</v>
      </c>
      <c r="F20" s="78">
        <f>'SFAG Non-Assistance'!F20+'Contingency Non-Assistance'!F20+'ECF-Non-Assistance'!F20</f>
        <v>0</v>
      </c>
      <c r="G20" s="78">
        <f>'SFAG Non-Assistance'!G20+'Contingency Non-Assistance'!G20+'ECF-Non-Assistance'!G20</f>
        <v>0</v>
      </c>
      <c r="H20" s="78">
        <f>'SFAG Non-Assistance'!H20+'Contingency Non-Assistance'!H20+'ECF-Non-Assistance'!H20</f>
        <v>0</v>
      </c>
      <c r="I20" s="78">
        <f>'SFAG Non-Assistance'!I20+'Contingency Non-Assistance'!I20+'ECF-Non-Assistance'!I20</f>
        <v>0</v>
      </c>
      <c r="J20" s="78">
        <f>'SFAG Non-Assistance'!J20+'Contingency Non-Assistance'!J20+'ECF-Non-Assistance'!J20</f>
        <v>2125586</v>
      </c>
      <c r="K20" s="78">
        <f>'SFAG Non-Assistance'!K20+'Contingency Non-Assistance'!K20+'ECF-Non-Assistance'!K20</f>
        <v>0</v>
      </c>
      <c r="L20" s="78">
        <f>'SFAG Non-Assistance'!L20+'Contingency Non-Assistance'!L20+'ECF-Non-Assistance'!L20</f>
        <v>14596181</v>
      </c>
      <c r="M20" s="78">
        <f>'SFAG Non-Assistance'!M20+'Contingency Non-Assistance'!M20+'ECF-Non-Assistance'!M20</f>
        <v>3366419</v>
      </c>
      <c r="N20" s="78">
        <f>'SFAG Non-Assistance'!N20+'Contingency Non-Assistance'!N20+'ECF-Non-Assistance'!N20</f>
        <v>0</v>
      </c>
      <c r="O20" s="78">
        <f>'SFAG Non-Assistance'!O20+'Contingency Non-Assistance'!O20+'ECF-Non-Assistance'!O20</f>
        <v>39948594</v>
      </c>
    </row>
    <row r="21" spans="1:15">
      <c r="A21" s="81" t="s">
        <v>26</v>
      </c>
      <c r="B21" s="78">
        <f t="shared" si="0"/>
        <v>77488915</v>
      </c>
      <c r="C21" s="78">
        <f>'SFAG Non-Assistance'!C21+'Contingency Non-Assistance'!C21+'ECF-Non-Assistance'!C21</f>
        <v>11383488</v>
      </c>
      <c r="D21" s="78">
        <f>'SFAG Non-Assistance'!D21+'Contingency Non-Assistance'!D21+'ECF-Non-Assistance'!D21</f>
        <v>0</v>
      </c>
      <c r="E21" s="78">
        <f>'SFAG Non-Assistance'!E21+'Contingency Non-Assistance'!E21+'ECF-Non-Assistance'!E21</f>
        <v>348848</v>
      </c>
      <c r="F21" s="78">
        <f>'SFAG Non-Assistance'!F21+'Contingency Non-Assistance'!F21+'ECF-Non-Assistance'!F21</f>
        <v>0</v>
      </c>
      <c r="G21" s="78">
        <f>'SFAG Non-Assistance'!G21+'Contingency Non-Assistance'!G21+'ECF-Non-Assistance'!G21</f>
        <v>0</v>
      </c>
      <c r="H21" s="78">
        <f>'SFAG Non-Assistance'!H21+'Contingency Non-Assistance'!H21+'ECF-Non-Assistance'!H21</f>
        <v>0</v>
      </c>
      <c r="I21" s="78">
        <f>'SFAG Non-Assistance'!I21+'Contingency Non-Assistance'!I21+'ECF-Non-Assistance'!I21</f>
        <v>117031</v>
      </c>
      <c r="J21" s="78">
        <f>'SFAG Non-Assistance'!J21+'Contingency Non-Assistance'!J21+'ECF-Non-Assistance'!J21</f>
        <v>63040220</v>
      </c>
      <c r="K21" s="78">
        <f>'SFAG Non-Assistance'!K21+'Contingency Non-Assistance'!K21+'ECF-Non-Assistance'!K21</f>
        <v>0</v>
      </c>
      <c r="L21" s="78">
        <f>'SFAG Non-Assistance'!L21+'Contingency Non-Assistance'!L21+'ECF-Non-Assistance'!L21</f>
        <v>2044566</v>
      </c>
      <c r="M21" s="78">
        <f>'SFAG Non-Assistance'!M21+'Contingency Non-Assistance'!M21+'ECF-Non-Assistance'!M21</f>
        <v>554762</v>
      </c>
      <c r="N21" s="78">
        <f>'SFAG Non-Assistance'!N21+'Contingency Non-Assistance'!N21+'ECF-Non-Assistance'!N21</f>
        <v>0</v>
      </c>
      <c r="O21" s="78">
        <f>'SFAG Non-Assistance'!O21+'Contingency Non-Assistance'!O21+'ECF-Non-Assistance'!O21</f>
        <v>0</v>
      </c>
    </row>
    <row r="22" spans="1:15">
      <c r="A22" s="81" t="s">
        <v>27</v>
      </c>
      <c r="B22" s="78">
        <f t="shared" si="0"/>
        <v>30231728</v>
      </c>
      <c r="C22" s="78">
        <f>'SFAG Non-Assistance'!C22+'Contingency Non-Assistance'!C22+'ECF-Non-Assistance'!C22</f>
        <v>423394</v>
      </c>
      <c r="D22" s="78">
        <f>'SFAG Non-Assistance'!D22+'Contingency Non-Assistance'!D22+'ECF-Non-Assistance'!D22</f>
        <v>0</v>
      </c>
      <c r="E22" s="78">
        <f>'SFAG Non-Assistance'!E22+'Contingency Non-Assistance'!E22+'ECF-Non-Assistance'!E22</f>
        <v>1640784</v>
      </c>
      <c r="F22" s="78">
        <f>'SFAG Non-Assistance'!F22+'Contingency Non-Assistance'!F22+'ECF-Non-Assistance'!F22</f>
        <v>0</v>
      </c>
      <c r="G22" s="78">
        <f>'SFAG Non-Assistance'!G22+'Contingency Non-Assistance'!G22+'ECF-Non-Assistance'!G22</f>
        <v>0</v>
      </c>
      <c r="H22" s="78">
        <f>'SFAG Non-Assistance'!H22+'Contingency Non-Assistance'!H22+'ECF-Non-Assistance'!H22</f>
        <v>0</v>
      </c>
      <c r="I22" s="78">
        <f>'SFAG Non-Assistance'!I22+'Contingency Non-Assistance'!I22+'ECF-Non-Assistance'!I22</f>
        <v>1000</v>
      </c>
      <c r="J22" s="78">
        <f>'SFAG Non-Assistance'!J22+'Contingency Non-Assistance'!J22+'ECF-Non-Assistance'!J22</f>
        <v>2736633</v>
      </c>
      <c r="K22" s="78">
        <f>'SFAG Non-Assistance'!K22+'Contingency Non-Assistance'!K22+'ECF-Non-Assistance'!K22</f>
        <v>0</v>
      </c>
      <c r="L22" s="78">
        <f>'SFAG Non-Assistance'!L22+'Contingency Non-Assistance'!L22+'ECF-Non-Assistance'!L22</f>
        <v>6444677</v>
      </c>
      <c r="M22" s="78">
        <f>'SFAG Non-Assistance'!M22+'Contingency Non-Assistance'!M22+'ECF-Non-Assistance'!M22</f>
        <v>7059301</v>
      </c>
      <c r="N22" s="78">
        <f>'SFAG Non-Assistance'!N22+'Contingency Non-Assistance'!N22+'ECF-Non-Assistance'!N22</f>
        <v>0</v>
      </c>
      <c r="O22" s="78">
        <f>'SFAG Non-Assistance'!O22+'Contingency Non-Assistance'!O22+'ECF-Non-Assistance'!O22</f>
        <v>11925939</v>
      </c>
    </row>
    <row r="23" spans="1:15">
      <c r="A23" s="81" t="s">
        <v>28</v>
      </c>
      <c r="B23" s="78">
        <f t="shared" si="0"/>
        <v>83715282</v>
      </c>
      <c r="C23" s="78">
        <f>'SFAG Non-Assistance'!C23+'Contingency Non-Assistance'!C23+'ECF-Non-Assistance'!C23</f>
        <v>29846028</v>
      </c>
      <c r="D23" s="78">
        <f>'SFAG Non-Assistance'!D23+'Contingency Non-Assistance'!D23+'ECF-Non-Assistance'!D23</f>
        <v>5126998</v>
      </c>
      <c r="E23" s="78">
        <f>'SFAG Non-Assistance'!E23+'Contingency Non-Assistance'!E23+'ECF-Non-Assistance'!E23</f>
        <v>16584310</v>
      </c>
      <c r="F23" s="78">
        <f>'SFAG Non-Assistance'!F23+'Contingency Non-Assistance'!F23+'ECF-Non-Assistance'!F23</f>
        <v>0</v>
      </c>
      <c r="G23" s="78">
        <f>'SFAG Non-Assistance'!G23+'Contingency Non-Assistance'!G23+'ECF-Non-Assistance'!G23</f>
        <v>0</v>
      </c>
      <c r="H23" s="78">
        <f>'SFAG Non-Assistance'!H23+'Contingency Non-Assistance'!H23+'ECF-Non-Assistance'!H23</f>
        <v>0</v>
      </c>
      <c r="I23" s="78">
        <f>'SFAG Non-Assistance'!I23+'Contingency Non-Assistance'!I23+'ECF-Non-Assistance'!I23</f>
        <v>0</v>
      </c>
      <c r="J23" s="78">
        <f>'SFAG Non-Assistance'!J23+'Contingency Non-Assistance'!J23+'ECF-Non-Assistance'!J23</f>
        <v>0</v>
      </c>
      <c r="K23" s="78">
        <f>'SFAG Non-Assistance'!K23+'Contingency Non-Assistance'!K23+'ECF-Non-Assistance'!K23</f>
        <v>0</v>
      </c>
      <c r="L23" s="78">
        <f>'SFAG Non-Assistance'!L23+'Contingency Non-Assistance'!L23+'ECF-Non-Assistance'!L23</f>
        <v>9438239</v>
      </c>
      <c r="M23" s="78">
        <f>'SFAG Non-Assistance'!M23+'Contingency Non-Assistance'!M23+'ECF-Non-Assistance'!M23</f>
        <v>2007465</v>
      </c>
      <c r="N23" s="78">
        <f>'SFAG Non-Assistance'!N23+'Contingency Non-Assistance'!N23+'ECF-Non-Assistance'!N23</f>
        <v>0</v>
      </c>
      <c r="O23" s="78">
        <f>'SFAG Non-Assistance'!O23+'Contingency Non-Assistance'!O23+'ECF-Non-Assistance'!O23</f>
        <v>20712242</v>
      </c>
    </row>
    <row r="24" spans="1:15">
      <c r="A24" s="81" t="s">
        <v>29</v>
      </c>
      <c r="B24" s="78">
        <f t="shared" si="0"/>
        <v>121439530</v>
      </c>
      <c r="C24" s="78">
        <f>'SFAG Non-Assistance'!C24+'Contingency Non-Assistance'!C24+'ECF-Non-Assistance'!C24</f>
        <v>6380583</v>
      </c>
      <c r="D24" s="78">
        <f>'SFAG Non-Assistance'!D24+'Contingency Non-Assistance'!D24+'ECF-Non-Assistance'!D24</f>
        <v>0</v>
      </c>
      <c r="E24" s="78">
        <f>'SFAG Non-Assistance'!E24+'Contingency Non-Assistance'!E24+'ECF-Non-Assistance'!E24</f>
        <v>883831</v>
      </c>
      <c r="F24" s="78">
        <f>'SFAG Non-Assistance'!F24+'Contingency Non-Assistance'!F24+'ECF-Non-Assistance'!F24</f>
        <v>0</v>
      </c>
      <c r="G24" s="78">
        <f>'SFAG Non-Assistance'!G24+'Contingency Non-Assistance'!G24+'ECF-Non-Assistance'!G24</f>
        <v>0</v>
      </c>
      <c r="H24" s="78">
        <f>'SFAG Non-Assistance'!H24+'Contingency Non-Assistance'!H24+'ECF-Non-Assistance'!H24</f>
        <v>0</v>
      </c>
      <c r="I24" s="78">
        <f>'SFAG Non-Assistance'!I24+'Contingency Non-Assistance'!I24+'ECF-Non-Assistance'!I24</f>
        <v>0</v>
      </c>
      <c r="J24" s="78">
        <f>'SFAG Non-Assistance'!J24+'Contingency Non-Assistance'!J24+'ECF-Non-Assistance'!J24</f>
        <v>851872</v>
      </c>
      <c r="K24" s="78">
        <f>'SFAG Non-Assistance'!K24+'Contingency Non-Assistance'!K24+'ECF-Non-Assistance'!K24</f>
        <v>54038774</v>
      </c>
      <c r="L24" s="78">
        <f>'SFAG Non-Assistance'!L24+'Contingency Non-Assistance'!L24+'ECF-Non-Assistance'!L24</f>
        <v>19352153</v>
      </c>
      <c r="M24" s="78">
        <f>'SFAG Non-Assistance'!M24+'Contingency Non-Assistance'!M24+'ECF-Non-Assistance'!M24</f>
        <v>964786</v>
      </c>
      <c r="N24" s="78">
        <f>'SFAG Non-Assistance'!N24+'Contingency Non-Assistance'!N24+'ECF-Non-Assistance'!N24</f>
        <v>0</v>
      </c>
      <c r="O24" s="78">
        <f>'SFAG Non-Assistance'!O24+'Contingency Non-Assistance'!O24+'ECF-Non-Assistance'!O24</f>
        <v>38967531</v>
      </c>
    </row>
    <row r="25" spans="1:15">
      <c r="A25" s="81" t="s">
        <v>30</v>
      </c>
      <c r="B25" s="78">
        <f t="shared" si="0"/>
        <v>19077558</v>
      </c>
      <c r="C25" s="78">
        <f>'SFAG Non-Assistance'!C25+'Contingency Non-Assistance'!C25+'ECF-Non-Assistance'!C25</f>
        <v>12245245</v>
      </c>
      <c r="D25" s="78">
        <f>'SFAG Non-Assistance'!D25+'Contingency Non-Assistance'!D25+'ECF-Non-Assistance'!D25</f>
        <v>1931477</v>
      </c>
      <c r="E25" s="78">
        <f>'SFAG Non-Assistance'!E25+'Contingency Non-Assistance'!E25+'ECF-Non-Assistance'!E25</f>
        <v>998400</v>
      </c>
      <c r="F25" s="78">
        <f>'SFAG Non-Assistance'!F25+'Contingency Non-Assistance'!F25+'ECF-Non-Assistance'!F25</f>
        <v>0</v>
      </c>
      <c r="G25" s="78">
        <f>'SFAG Non-Assistance'!G25+'Contingency Non-Assistance'!G25+'ECF-Non-Assistance'!G25</f>
        <v>0</v>
      </c>
      <c r="H25" s="78">
        <f>'SFAG Non-Assistance'!H25+'Contingency Non-Assistance'!H25+'ECF-Non-Assistance'!H25</f>
        <v>0</v>
      </c>
      <c r="I25" s="78">
        <f>'SFAG Non-Assistance'!I25+'Contingency Non-Assistance'!I25+'ECF-Non-Assistance'!I25</f>
        <v>283591</v>
      </c>
      <c r="J25" s="78">
        <f>'SFAG Non-Assistance'!J25+'Contingency Non-Assistance'!J25+'ECF-Non-Assistance'!J25</f>
        <v>0</v>
      </c>
      <c r="K25" s="78">
        <f>'SFAG Non-Assistance'!K25+'Contingency Non-Assistance'!K25+'ECF-Non-Assistance'!K25</f>
        <v>0</v>
      </c>
      <c r="L25" s="78">
        <f>'SFAG Non-Assistance'!L25+'Contingency Non-Assistance'!L25+'ECF-Non-Assistance'!L25</f>
        <v>2688178</v>
      </c>
      <c r="M25" s="78">
        <f>'SFAG Non-Assistance'!M25+'Contingency Non-Assistance'!M25+'ECF-Non-Assistance'!M25</f>
        <v>42257</v>
      </c>
      <c r="N25" s="78">
        <f>'SFAG Non-Assistance'!N25+'Contingency Non-Assistance'!N25+'ECF-Non-Assistance'!N25</f>
        <v>888410</v>
      </c>
      <c r="O25" s="78">
        <f>'SFAG Non-Assistance'!O25+'Contingency Non-Assistance'!O25+'ECF-Non-Assistance'!O25</f>
        <v>0</v>
      </c>
    </row>
    <row r="26" spans="1:15">
      <c r="A26" s="81" t="s">
        <v>31</v>
      </c>
      <c r="B26" s="78">
        <f t="shared" si="0"/>
        <v>107268948</v>
      </c>
      <c r="C26" s="78">
        <f>'SFAG Non-Assistance'!C26+'Contingency Non-Assistance'!C26+'ECF-Non-Assistance'!C26</f>
        <v>30562350</v>
      </c>
      <c r="D26" s="78">
        <f>'SFAG Non-Assistance'!D26+'Contingency Non-Assistance'!D26+'ECF-Non-Assistance'!D26</f>
        <v>292141</v>
      </c>
      <c r="E26" s="78">
        <f>'SFAG Non-Assistance'!E26+'Contingency Non-Assistance'!E26+'ECF-Non-Assistance'!E26</f>
        <v>4191610</v>
      </c>
      <c r="F26" s="78">
        <f>'SFAG Non-Assistance'!F26+'Contingency Non-Assistance'!F26+'ECF-Non-Assistance'!F26</f>
        <v>0</v>
      </c>
      <c r="G26" s="78">
        <f>'SFAG Non-Assistance'!G26+'Contingency Non-Assistance'!G26+'ECF-Non-Assistance'!G26</f>
        <v>0</v>
      </c>
      <c r="H26" s="78">
        <f>'SFAG Non-Assistance'!H26+'Contingency Non-Assistance'!H26+'ECF-Non-Assistance'!H26</f>
        <v>0</v>
      </c>
      <c r="I26" s="78">
        <f>'SFAG Non-Assistance'!I26+'Contingency Non-Assistance'!I26+'ECF-Non-Assistance'!I26</f>
        <v>2182225</v>
      </c>
      <c r="J26" s="78">
        <f>'SFAG Non-Assistance'!J26+'Contingency Non-Assistance'!J26+'ECF-Non-Assistance'!J26</f>
        <v>68310</v>
      </c>
      <c r="K26" s="78">
        <f>'SFAG Non-Assistance'!K26+'Contingency Non-Assistance'!K26+'ECF-Non-Assistance'!K26</f>
        <v>39438348</v>
      </c>
      <c r="L26" s="78">
        <f>'SFAG Non-Assistance'!L26+'Contingency Non-Assistance'!L26+'ECF-Non-Assistance'!L26</f>
        <v>29465002</v>
      </c>
      <c r="M26" s="78">
        <f>'SFAG Non-Assistance'!M26+'Contingency Non-Assistance'!M26+'ECF-Non-Assistance'!M26</f>
        <v>1068962</v>
      </c>
      <c r="N26" s="78">
        <f>'SFAG Non-Assistance'!N26+'Contingency Non-Assistance'!N26+'ECF-Non-Assistance'!N26</f>
        <v>0</v>
      </c>
      <c r="O26" s="78">
        <f>'SFAG Non-Assistance'!O26+'Contingency Non-Assistance'!O26+'ECF-Non-Assistance'!O26</f>
        <v>0</v>
      </c>
    </row>
    <row r="27" spans="1:15">
      <c r="A27" s="81" t="s">
        <v>32</v>
      </c>
      <c r="B27" s="78">
        <f t="shared" si="0"/>
        <v>338932475</v>
      </c>
      <c r="C27" s="78">
        <f>'SFAG Non-Assistance'!C27+'Contingency Non-Assistance'!C27+'ECF-Non-Assistance'!C27</f>
        <v>0</v>
      </c>
      <c r="D27" s="78">
        <f>'SFAG Non-Assistance'!D27+'Contingency Non-Assistance'!D27+'ECF-Non-Assistance'!D27</f>
        <v>159143919</v>
      </c>
      <c r="E27" s="78">
        <f>'SFAG Non-Assistance'!E27+'Contingency Non-Assistance'!E27+'ECF-Non-Assistance'!E27</f>
        <v>0</v>
      </c>
      <c r="F27" s="78">
        <f>'SFAG Non-Assistance'!F27+'Contingency Non-Assistance'!F27+'ECF-Non-Assistance'!F27</f>
        <v>0</v>
      </c>
      <c r="G27" s="78">
        <f>'SFAG Non-Assistance'!G27+'Contingency Non-Assistance'!G27+'ECF-Non-Assistance'!G27</f>
        <v>0</v>
      </c>
      <c r="H27" s="78">
        <f>'SFAG Non-Assistance'!H27+'Contingency Non-Assistance'!H27+'ECF-Non-Assistance'!H27</f>
        <v>0</v>
      </c>
      <c r="I27" s="78">
        <f>'SFAG Non-Assistance'!I27+'Contingency Non-Assistance'!I27+'ECF-Non-Assistance'!I27</f>
        <v>0</v>
      </c>
      <c r="J27" s="78">
        <f>'SFAG Non-Assistance'!J27+'Contingency Non-Assistance'!J27+'ECF-Non-Assistance'!J27</f>
        <v>1822947</v>
      </c>
      <c r="K27" s="78">
        <f>'SFAG Non-Assistance'!K27+'Contingency Non-Assistance'!K27+'ECF-Non-Assistance'!K27</f>
        <v>0</v>
      </c>
      <c r="L27" s="78">
        <f>'SFAG Non-Assistance'!L27+'Contingency Non-Assistance'!L27+'ECF-Non-Assistance'!L27</f>
        <v>0</v>
      </c>
      <c r="M27" s="78">
        <f>'SFAG Non-Assistance'!M27+'Contingency Non-Assistance'!M27+'ECF-Non-Assistance'!M27</f>
        <v>0</v>
      </c>
      <c r="N27" s="78">
        <f>'SFAG Non-Assistance'!N27+'Contingency Non-Assistance'!N27+'ECF-Non-Assistance'!N27</f>
        <v>0</v>
      </c>
      <c r="O27" s="78">
        <f>'SFAG Non-Assistance'!O27+'Contingency Non-Assistance'!O27+'ECF-Non-Assistance'!O27</f>
        <v>177965609</v>
      </c>
    </row>
    <row r="28" spans="1:15">
      <c r="A28" s="81" t="s">
        <v>33</v>
      </c>
      <c r="B28" s="78">
        <f t="shared" si="0"/>
        <v>629912517</v>
      </c>
      <c r="C28" s="78">
        <f>'SFAG Non-Assistance'!C28+'Contingency Non-Assistance'!C28+'ECF-Non-Assistance'!C28</f>
        <v>66630218</v>
      </c>
      <c r="D28" s="78">
        <f>'SFAG Non-Assistance'!D28+'Contingency Non-Assistance'!D28+'ECF-Non-Assistance'!D28</f>
        <v>0</v>
      </c>
      <c r="E28" s="78">
        <f>'SFAG Non-Assistance'!E28+'Contingency Non-Assistance'!E28+'ECF-Non-Assistance'!E28</f>
        <v>1202699</v>
      </c>
      <c r="F28" s="78">
        <f>'SFAG Non-Assistance'!F28+'Contingency Non-Assistance'!F28+'ECF-Non-Assistance'!F28</f>
        <v>0</v>
      </c>
      <c r="G28" s="78">
        <f>'SFAG Non-Assistance'!G28+'Contingency Non-Assistance'!G28+'ECF-Non-Assistance'!G28</f>
        <v>0</v>
      </c>
      <c r="H28" s="78">
        <f>'SFAG Non-Assistance'!H28+'Contingency Non-Assistance'!H28+'ECF-Non-Assistance'!H28</f>
        <v>0</v>
      </c>
      <c r="I28" s="78">
        <f>'SFAG Non-Assistance'!I28+'Contingency Non-Assistance'!I28+'ECF-Non-Assistance'!I28</f>
        <v>31984840</v>
      </c>
      <c r="J28" s="78">
        <f>'SFAG Non-Assistance'!J28+'Contingency Non-Assistance'!J28+'ECF-Non-Assistance'!J28</f>
        <v>94961471</v>
      </c>
      <c r="K28" s="78">
        <f>'SFAG Non-Assistance'!K28+'Contingency Non-Assistance'!K28+'ECF-Non-Assistance'!K28</f>
        <v>19346747</v>
      </c>
      <c r="L28" s="78">
        <f>'SFAG Non-Assistance'!L28+'Contingency Non-Assistance'!L28+'ECF-Non-Assistance'!L28</f>
        <v>100439412</v>
      </c>
      <c r="M28" s="78">
        <f>'SFAG Non-Assistance'!M28+'Contingency Non-Assistance'!M28+'ECF-Non-Assistance'!M28</f>
        <v>1217361</v>
      </c>
      <c r="N28" s="78">
        <f>'SFAG Non-Assistance'!N28+'Contingency Non-Assistance'!N28+'ECF-Non-Assistance'!N28</f>
        <v>96225384</v>
      </c>
      <c r="O28" s="78">
        <f>'SFAG Non-Assistance'!O28+'Contingency Non-Assistance'!O28+'ECF-Non-Assistance'!O28</f>
        <v>217904385</v>
      </c>
    </row>
    <row r="29" spans="1:15">
      <c r="A29" s="81" t="s">
        <v>34</v>
      </c>
      <c r="B29" s="78">
        <f t="shared" si="0"/>
        <v>150355326</v>
      </c>
      <c r="C29" s="78">
        <f>'SFAG Non-Assistance'!C29+'Contingency Non-Assistance'!C29+'ECF-Non-Assistance'!C29</f>
        <v>52164548</v>
      </c>
      <c r="D29" s="78">
        <f>'SFAG Non-Assistance'!D29+'Contingency Non-Assistance'!D29+'ECF-Non-Assistance'!D29</f>
        <v>0</v>
      </c>
      <c r="E29" s="78">
        <f>'SFAG Non-Assistance'!E29+'Contingency Non-Assistance'!E29+'ECF-Non-Assistance'!E29</f>
        <v>3513228</v>
      </c>
      <c r="F29" s="78">
        <f>'SFAG Non-Assistance'!F29+'Contingency Non-Assistance'!F29+'ECF-Non-Assistance'!F29</f>
        <v>0</v>
      </c>
      <c r="G29" s="78">
        <f>'SFAG Non-Assistance'!G29+'Contingency Non-Assistance'!G29+'ECF-Non-Assistance'!G29</f>
        <v>21928000</v>
      </c>
      <c r="H29" s="78">
        <f>'SFAG Non-Assistance'!H29+'Contingency Non-Assistance'!H29+'ECF-Non-Assistance'!H29</f>
        <v>0</v>
      </c>
      <c r="I29" s="78">
        <f>'SFAG Non-Assistance'!I29+'Contingency Non-Assistance'!I29+'ECF-Non-Assistance'!I29</f>
        <v>38102534</v>
      </c>
      <c r="J29" s="78">
        <f>'SFAG Non-Assistance'!J29+'Contingency Non-Assistance'!J29+'ECF-Non-Assistance'!J29</f>
        <v>814681</v>
      </c>
      <c r="K29" s="78">
        <f>'SFAG Non-Assistance'!K29+'Contingency Non-Assistance'!K29+'ECF-Non-Assistance'!K29</f>
        <v>0</v>
      </c>
      <c r="L29" s="78">
        <f>'SFAG Non-Assistance'!L29+'Contingency Non-Assistance'!L29+'ECF-Non-Assistance'!L29</f>
        <v>29952853</v>
      </c>
      <c r="M29" s="78">
        <f>'SFAG Non-Assistance'!M29+'Contingency Non-Assistance'!M29+'ECF-Non-Assistance'!M29</f>
        <v>162627</v>
      </c>
      <c r="N29" s="78">
        <f>'SFAG Non-Assistance'!N29+'Contingency Non-Assistance'!N29+'ECF-Non-Assistance'!N29</f>
        <v>0</v>
      </c>
      <c r="O29" s="78">
        <f>'SFAG Non-Assistance'!O29+'Contingency Non-Assistance'!O29+'ECF-Non-Assistance'!O29</f>
        <v>3716855</v>
      </c>
    </row>
    <row r="30" spans="1:15">
      <c r="A30" s="81" t="s">
        <v>35</v>
      </c>
      <c r="B30" s="78">
        <f t="shared" si="0"/>
        <v>40740400</v>
      </c>
      <c r="C30" s="78">
        <f>'SFAG Non-Assistance'!C30+'Contingency Non-Assistance'!C30+'ECF-Non-Assistance'!C30</f>
        <v>19749533</v>
      </c>
      <c r="D30" s="78">
        <f>'SFAG Non-Assistance'!D30+'Contingency Non-Assistance'!D30+'ECF-Non-Assistance'!D30</f>
        <v>0</v>
      </c>
      <c r="E30" s="78">
        <f>'SFAG Non-Assistance'!E30+'Contingency Non-Assistance'!E30+'ECF-Non-Assistance'!E30</f>
        <v>9202071</v>
      </c>
      <c r="F30" s="78">
        <f>'SFAG Non-Assistance'!F30+'Contingency Non-Assistance'!F30+'ECF-Non-Assistance'!F30</f>
        <v>0</v>
      </c>
      <c r="G30" s="78">
        <f>'SFAG Non-Assistance'!G30+'Contingency Non-Assistance'!G30+'ECF-Non-Assistance'!G30</f>
        <v>0</v>
      </c>
      <c r="H30" s="78">
        <f>'SFAG Non-Assistance'!H30+'Contingency Non-Assistance'!H30+'ECF-Non-Assistance'!H30</f>
        <v>0</v>
      </c>
      <c r="I30" s="78">
        <f>'SFAG Non-Assistance'!I30+'Contingency Non-Assistance'!I30+'ECF-Non-Assistance'!I30</f>
        <v>0</v>
      </c>
      <c r="J30" s="78">
        <f>'SFAG Non-Assistance'!J30+'Contingency Non-Assistance'!J30+'ECF-Non-Assistance'!J30</f>
        <v>4273167</v>
      </c>
      <c r="K30" s="78">
        <f>'SFAG Non-Assistance'!K30+'Contingency Non-Assistance'!K30+'ECF-Non-Assistance'!K30</f>
        <v>79965</v>
      </c>
      <c r="L30" s="78">
        <f>'SFAG Non-Assistance'!L30+'Contingency Non-Assistance'!L30+'ECF-Non-Assistance'!L30</f>
        <v>2454498</v>
      </c>
      <c r="M30" s="78">
        <f>'SFAG Non-Assistance'!M30+'Contingency Non-Assistance'!M30+'ECF-Non-Assistance'!M30</f>
        <v>419661</v>
      </c>
      <c r="N30" s="78">
        <f>'SFAG Non-Assistance'!N30+'Contingency Non-Assistance'!N30+'ECF-Non-Assistance'!N30</f>
        <v>0</v>
      </c>
      <c r="O30" s="78">
        <f>'SFAG Non-Assistance'!O30+'Contingency Non-Assistance'!O30+'ECF-Non-Assistance'!O30</f>
        <v>4561505</v>
      </c>
    </row>
    <row r="31" spans="1:15">
      <c r="A31" s="81" t="s">
        <v>36</v>
      </c>
      <c r="B31" s="78">
        <f t="shared" si="0"/>
        <v>167206330</v>
      </c>
      <c r="C31" s="78">
        <f>'SFAG Non-Assistance'!C31+'Contingency Non-Assistance'!C31+'ECF-Non-Assistance'!C31</f>
        <v>0</v>
      </c>
      <c r="D31" s="78">
        <f>'SFAG Non-Assistance'!D31+'Contingency Non-Assistance'!D31+'ECF-Non-Assistance'!D31</f>
        <v>18394640</v>
      </c>
      <c r="E31" s="78">
        <f>'SFAG Non-Assistance'!E31+'Contingency Non-Assistance'!E31+'ECF-Non-Assistance'!E31</f>
        <v>0</v>
      </c>
      <c r="F31" s="78">
        <f>'SFAG Non-Assistance'!F31+'Contingency Non-Assistance'!F31+'ECF-Non-Assistance'!F31</f>
        <v>0</v>
      </c>
      <c r="G31" s="78">
        <f>'SFAG Non-Assistance'!G31+'Contingency Non-Assistance'!G31+'ECF-Non-Assistance'!G31</f>
        <v>0</v>
      </c>
      <c r="H31" s="78">
        <f>'SFAG Non-Assistance'!H31+'Contingency Non-Assistance'!H31+'ECF-Non-Assistance'!H31</f>
        <v>0</v>
      </c>
      <c r="I31" s="78">
        <f>'SFAG Non-Assistance'!I31+'Contingency Non-Assistance'!I31+'ECF-Non-Assistance'!I31</f>
        <v>0</v>
      </c>
      <c r="J31" s="78">
        <f>'SFAG Non-Assistance'!J31+'Contingency Non-Assistance'!J31+'ECF-Non-Assistance'!J31</f>
        <v>0</v>
      </c>
      <c r="K31" s="78">
        <f>'SFAG Non-Assistance'!K31+'Contingency Non-Assistance'!K31+'ECF-Non-Assistance'!K31</f>
        <v>0</v>
      </c>
      <c r="L31" s="78">
        <f>'SFAG Non-Assistance'!L31+'Contingency Non-Assistance'!L31+'ECF-Non-Assistance'!L31</f>
        <v>0</v>
      </c>
      <c r="M31" s="78">
        <f>'SFAG Non-Assistance'!M31+'Contingency Non-Assistance'!M31+'ECF-Non-Assistance'!M31</f>
        <v>0</v>
      </c>
      <c r="N31" s="78">
        <f>'SFAG Non-Assistance'!N31+'Contingency Non-Assistance'!N31+'ECF-Non-Assistance'!N31</f>
        <v>108102589</v>
      </c>
      <c r="O31" s="78">
        <f>'SFAG Non-Assistance'!O31+'Contingency Non-Assistance'!O31+'ECF-Non-Assistance'!O31</f>
        <v>40709101</v>
      </c>
    </row>
    <row r="32" spans="1:15">
      <c r="A32" s="81" t="s">
        <v>37</v>
      </c>
      <c r="B32" s="78">
        <f t="shared" si="0"/>
        <v>11697637</v>
      </c>
      <c r="C32" s="78">
        <f>'SFAG Non-Assistance'!C32+'Contingency Non-Assistance'!C32+'ECF-Non-Assistance'!C32</f>
        <v>2550243</v>
      </c>
      <c r="D32" s="78">
        <f>'SFAG Non-Assistance'!D32+'Contingency Non-Assistance'!D32+'ECF-Non-Assistance'!D32</f>
        <v>370306</v>
      </c>
      <c r="E32" s="78">
        <f>'SFAG Non-Assistance'!E32+'Contingency Non-Assistance'!E32+'ECF-Non-Assistance'!E32</f>
        <v>0</v>
      </c>
      <c r="F32" s="78">
        <f>'SFAG Non-Assistance'!F32+'Contingency Non-Assistance'!F32+'ECF-Non-Assistance'!F32</f>
        <v>0</v>
      </c>
      <c r="G32" s="78">
        <f>'SFAG Non-Assistance'!G32+'Contingency Non-Assistance'!G32+'ECF-Non-Assistance'!G32</f>
        <v>0</v>
      </c>
      <c r="H32" s="78">
        <f>'SFAG Non-Assistance'!H32+'Contingency Non-Assistance'!H32+'ECF-Non-Assistance'!H32</f>
        <v>0</v>
      </c>
      <c r="I32" s="78">
        <f>'SFAG Non-Assistance'!I32+'Contingency Non-Assistance'!I32+'ECF-Non-Assistance'!I32</f>
        <v>0</v>
      </c>
      <c r="J32" s="78">
        <f>'SFAG Non-Assistance'!J32+'Contingency Non-Assistance'!J32+'ECF-Non-Assistance'!J32</f>
        <v>624720</v>
      </c>
      <c r="K32" s="78">
        <f>'SFAG Non-Assistance'!K32+'Contingency Non-Assistance'!K32+'ECF-Non-Assistance'!K32</f>
        <v>0</v>
      </c>
      <c r="L32" s="78">
        <f>'SFAG Non-Assistance'!L32+'Contingency Non-Assistance'!L32+'ECF-Non-Assistance'!L32</f>
        <v>3200952</v>
      </c>
      <c r="M32" s="78">
        <f>'SFAG Non-Assistance'!M32+'Contingency Non-Assistance'!M32+'ECF-Non-Assistance'!M32</f>
        <v>2661723</v>
      </c>
      <c r="N32" s="78">
        <f>'SFAG Non-Assistance'!N32+'Contingency Non-Assistance'!N32+'ECF-Non-Assistance'!N32</f>
        <v>1773513</v>
      </c>
      <c r="O32" s="78">
        <f>'SFAG Non-Assistance'!O32+'Contingency Non-Assistance'!O32+'ECF-Non-Assistance'!O32</f>
        <v>516180</v>
      </c>
    </row>
    <row r="33" spans="1:15">
      <c r="A33" s="81" t="s">
        <v>38</v>
      </c>
      <c r="B33" s="78">
        <f t="shared" si="0"/>
        <v>21085994</v>
      </c>
      <c r="C33" s="78">
        <f>'SFAG Non-Assistance'!C33+'Contingency Non-Assistance'!C33+'ECF-Non-Assistance'!C33</f>
        <v>15491195</v>
      </c>
      <c r="D33" s="78">
        <f>'SFAG Non-Assistance'!D33+'Contingency Non-Assistance'!D33+'ECF-Non-Assistance'!D33</f>
        <v>0</v>
      </c>
      <c r="E33" s="78">
        <f>'SFAG Non-Assistance'!E33+'Contingency Non-Assistance'!E33+'ECF-Non-Assistance'!E33</f>
        <v>0</v>
      </c>
      <c r="F33" s="78">
        <f>'SFAG Non-Assistance'!F33+'Contingency Non-Assistance'!F33+'ECF-Non-Assistance'!F33</f>
        <v>0</v>
      </c>
      <c r="G33" s="78">
        <f>'SFAG Non-Assistance'!G33+'Contingency Non-Assistance'!G33+'ECF-Non-Assistance'!G33</f>
        <v>0</v>
      </c>
      <c r="H33" s="78">
        <f>'SFAG Non-Assistance'!H33+'Contingency Non-Assistance'!H33+'ECF-Non-Assistance'!H33</f>
        <v>0</v>
      </c>
      <c r="I33" s="78">
        <f>'SFAG Non-Assistance'!I33+'Contingency Non-Assistance'!I33+'ECF-Non-Assistance'!I33</f>
        <v>0</v>
      </c>
      <c r="J33" s="78">
        <f>'SFAG Non-Assistance'!J33+'Contingency Non-Assistance'!J33+'ECF-Non-Assistance'!J33</f>
        <v>210558</v>
      </c>
      <c r="K33" s="78">
        <f>'SFAG Non-Assistance'!K33+'Contingency Non-Assistance'!K33+'ECF-Non-Assistance'!K33</f>
        <v>0</v>
      </c>
      <c r="L33" s="78">
        <f>'SFAG Non-Assistance'!L33+'Contingency Non-Assistance'!L33+'ECF-Non-Assistance'!L33</f>
        <v>2908550</v>
      </c>
      <c r="M33" s="78">
        <f>'SFAG Non-Assistance'!M33+'Contingency Non-Assistance'!M33+'ECF-Non-Assistance'!M33</f>
        <v>618449</v>
      </c>
      <c r="N33" s="78">
        <f>'SFAG Non-Assistance'!N33+'Contingency Non-Assistance'!N33+'ECF-Non-Assistance'!N33</f>
        <v>0</v>
      </c>
      <c r="O33" s="78">
        <f>'SFAG Non-Assistance'!O33+'Contingency Non-Assistance'!O33+'ECF-Non-Assistance'!O33</f>
        <v>1857242</v>
      </c>
    </row>
    <row r="34" spans="1:15">
      <c r="A34" s="81" t="s">
        <v>39</v>
      </c>
      <c r="B34" s="78">
        <f t="shared" si="0"/>
        <v>25612108</v>
      </c>
      <c r="C34" s="78">
        <f>'SFAG Non-Assistance'!C34+'Contingency Non-Assistance'!C34+'ECF-Non-Assistance'!C34</f>
        <v>117102</v>
      </c>
      <c r="D34" s="78">
        <f>'SFAG Non-Assistance'!D34+'Contingency Non-Assistance'!D34+'ECF-Non-Assistance'!D34</f>
        <v>0</v>
      </c>
      <c r="E34" s="78">
        <f>'SFAG Non-Assistance'!E34+'Contingency Non-Assistance'!E34+'ECF-Non-Assistance'!E34</f>
        <v>566343</v>
      </c>
      <c r="F34" s="78">
        <f>'SFAG Non-Assistance'!F34+'Contingency Non-Assistance'!F34+'ECF-Non-Assistance'!F34</f>
        <v>0</v>
      </c>
      <c r="G34" s="78">
        <f>'SFAG Non-Assistance'!G34+'Contingency Non-Assistance'!G34+'ECF-Non-Assistance'!G34</f>
        <v>0</v>
      </c>
      <c r="H34" s="78">
        <f>'SFAG Non-Assistance'!H34+'Contingency Non-Assistance'!H34+'ECF-Non-Assistance'!H34</f>
        <v>0</v>
      </c>
      <c r="I34" s="78">
        <f>'SFAG Non-Assistance'!I34+'Contingency Non-Assistance'!I34+'ECF-Non-Assistance'!I34</f>
        <v>0</v>
      </c>
      <c r="J34" s="78">
        <f>'SFAG Non-Assistance'!J34+'Contingency Non-Assistance'!J34+'ECF-Non-Assistance'!J34</f>
        <v>0</v>
      </c>
      <c r="K34" s="78">
        <f>'SFAG Non-Assistance'!K34+'Contingency Non-Assistance'!K34+'ECF-Non-Assistance'!K34</f>
        <v>0</v>
      </c>
      <c r="L34" s="78">
        <f>'SFAG Non-Assistance'!L34+'Contingency Non-Assistance'!L34+'ECF-Non-Assistance'!L34</f>
        <v>2117829</v>
      </c>
      <c r="M34" s="78">
        <f>'SFAG Non-Assistance'!M34+'Contingency Non-Assistance'!M34+'ECF-Non-Assistance'!M34</f>
        <v>2278366</v>
      </c>
      <c r="N34" s="78">
        <f>'SFAG Non-Assistance'!N34+'Contingency Non-Assistance'!N34+'ECF-Non-Assistance'!N34</f>
        <v>0</v>
      </c>
      <c r="O34" s="78">
        <f>'SFAG Non-Assistance'!O34+'Contingency Non-Assistance'!O34+'ECF-Non-Assistance'!O34</f>
        <v>20532468</v>
      </c>
    </row>
    <row r="35" spans="1:15">
      <c r="A35" s="81" t="s">
        <v>40</v>
      </c>
      <c r="B35" s="78">
        <f t="shared" si="0"/>
        <v>16055700</v>
      </c>
      <c r="C35" s="78">
        <f>'SFAG Non-Assistance'!C35+'Contingency Non-Assistance'!C35+'ECF-Non-Assistance'!C35</f>
        <v>5598190</v>
      </c>
      <c r="D35" s="78">
        <f>'SFAG Non-Assistance'!D35+'Contingency Non-Assistance'!D35+'ECF-Non-Assistance'!D35</f>
        <v>0</v>
      </c>
      <c r="E35" s="78">
        <f>'SFAG Non-Assistance'!E35+'Contingency Non-Assistance'!E35+'ECF-Non-Assistance'!E35</f>
        <v>1015037</v>
      </c>
      <c r="F35" s="78">
        <f>'SFAG Non-Assistance'!F35+'Contingency Non-Assistance'!F35+'ECF-Non-Assistance'!F35</f>
        <v>0</v>
      </c>
      <c r="G35" s="78">
        <f>'SFAG Non-Assistance'!G35+'Contingency Non-Assistance'!G35+'ECF-Non-Assistance'!G35</f>
        <v>0</v>
      </c>
      <c r="H35" s="78">
        <f>'SFAG Non-Assistance'!H35+'Contingency Non-Assistance'!H35+'ECF-Non-Assistance'!H35</f>
        <v>0</v>
      </c>
      <c r="I35" s="78">
        <f>'SFAG Non-Assistance'!I35+'Contingency Non-Assistance'!I35+'ECF-Non-Assistance'!I35</f>
        <v>302091</v>
      </c>
      <c r="J35" s="78">
        <f>'SFAG Non-Assistance'!J35+'Contingency Non-Assistance'!J35+'ECF-Non-Assistance'!J35</f>
        <v>592323</v>
      </c>
      <c r="K35" s="78">
        <f>'SFAG Non-Assistance'!K35+'Contingency Non-Assistance'!K35+'ECF-Non-Assistance'!K35</f>
        <v>268555</v>
      </c>
      <c r="L35" s="78">
        <f>'SFAG Non-Assistance'!L35+'Contingency Non-Assistance'!L35+'ECF-Non-Assistance'!L35</f>
        <v>3903298</v>
      </c>
      <c r="M35" s="78">
        <f>'SFAG Non-Assistance'!M35+'Contingency Non-Assistance'!M35+'ECF-Non-Assistance'!M35</f>
        <v>1867610</v>
      </c>
      <c r="N35" s="78">
        <f>'SFAG Non-Assistance'!N35+'Contingency Non-Assistance'!N35+'ECF-Non-Assistance'!N35</f>
        <v>0</v>
      </c>
      <c r="O35" s="78">
        <f>'SFAG Non-Assistance'!O35+'Contingency Non-Assistance'!O35+'ECF-Non-Assistance'!O35</f>
        <v>2508596</v>
      </c>
    </row>
    <row r="36" spans="1:15">
      <c r="A36" s="81" t="s">
        <v>41</v>
      </c>
      <c r="B36" s="78">
        <f t="shared" si="0"/>
        <v>183864748</v>
      </c>
      <c r="C36" s="78">
        <f>'SFAG Non-Assistance'!C36+'Contingency Non-Assistance'!C36+'ECF-Non-Assistance'!C36</f>
        <v>58884063</v>
      </c>
      <c r="D36" s="78">
        <f>'SFAG Non-Assistance'!D36+'Contingency Non-Assistance'!D36+'ECF-Non-Assistance'!D36</f>
        <v>0</v>
      </c>
      <c r="E36" s="78">
        <f>'SFAG Non-Assistance'!E36+'Contingency Non-Assistance'!E36+'ECF-Non-Assistance'!E36</f>
        <v>1234692</v>
      </c>
      <c r="F36" s="78">
        <f>'SFAG Non-Assistance'!F36+'Contingency Non-Assistance'!F36+'ECF-Non-Assistance'!F36</f>
        <v>48532</v>
      </c>
      <c r="G36" s="78">
        <f>'SFAG Non-Assistance'!G36+'Contingency Non-Assistance'!G36+'ECF-Non-Assistance'!G36</f>
        <v>18393000</v>
      </c>
      <c r="H36" s="78">
        <f>'SFAG Non-Assistance'!H36+'Contingency Non-Assistance'!H36+'ECF-Non-Assistance'!H36</f>
        <v>0</v>
      </c>
      <c r="I36" s="78">
        <f>'SFAG Non-Assistance'!I36+'Contingency Non-Assistance'!I36+'ECF-Non-Assistance'!I36</f>
        <v>11075792</v>
      </c>
      <c r="J36" s="78">
        <f>'SFAG Non-Assistance'!J36+'Contingency Non-Assistance'!J36+'ECF-Non-Assistance'!J36</f>
        <v>22989481</v>
      </c>
      <c r="K36" s="78">
        <f>'SFAG Non-Assistance'!K36+'Contingency Non-Assistance'!K36+'ECF-Non-Assistance'!K36</f>
        <v>7285700</v>
      </c>
      <c r="L36" s="78">
        <f>'SFAG Non-Assistance'!L36+'Contingency Non-Assistance'!L36+'ECF-Non-Assistance'!L36</f>
        <v>50271402</v>
      </c>
      <c r="M36" s="78">
        <f>'SFAG Non-Assistance'!M36+'Contingency Non-Assistance'!M36+'ECF-Non-Assistance'!M36</f>
        <v>4865127</v>
      </c>
      <c r="N36" s="78">
        <f>'SFAG Non-Assistance'!N36+'Contingency Non-Assistance'!N36+'ECF-Non-Assistance'!N36</f>
        <v>6840000</v>
      </c>
      <c r="O36" s="78">
        <f>'SFAG Non-Assistance'!O36+'Contingency Non-Assistance'!O36+'ECF-Non-Assistance'!O36</f>
        <v>1976959</v>
      </c>
    </row>
    <row r="37" spans="1:15">
      <c r="A37" s="81" t="s">
        <v>42</v>
      </c>
      <c r="B37" s="78">
        <f t="shared" si="0"/>
        <v>20933932</v>
      </c>
      <c r="C37" s="78">
        <f>'SFAG Non-Assistance'!C37+'Contingency Non-Assistance'!C37+'ECF-Non-Assistance'!C37</f>
        <v>8693878</v>
      </c>
      <c r="D37" s="78">
        <f>'SFAG Non-Assistance'!D37+'Contingency Non-Assistance'!D37+'ECF-Non-Assistance'!D37</f>
        <v>0</v>
      </c>
      <c r="E37" s="78">
        <f>'SFAG Non-Assistance'!E37+'Contingency Non-Assistance'!E37+'ECF-Non-Assistance'!E37</f>
        <v>0</v>
      </c>
      <c r="F37" s="78">
        <f>'SFAG Non-Assistance'!F37+'Contingency Non-Assistance'!F37+'ECF-Non-Assistance'!F37</f>
        <v>0</v>
      </c>
      <c r="G37" s="78">
        <f>'SFAG Non-Assistance'!G37+'Contingency Non-Assistance'!G37+'ECF-Non-Assistance'!G37</f>
        <v>0</v>
      </c>
      <c r="H37" s="78">
        <f>'SFAG Non-Assistance'!H37+'Contingency Non-Assistance'!H37+'ECF-Non-Assistance'!H37</f>
        <v>0</v>
      </c>
      <c r="I37" s="78">
        <f>'SFAG Non-Assistance'!I37+'Contingency Non-Assistance'!I37+'ECF-Non-Assistance'!I37</f>
        <v>0</v>
      </c>
      <c r="J37" s="78">
        <f>'SFAG Non-Assistance'!J37+'Contingency Non-Assistance'!J37+'ECF-Non-Assistance'!J37</f>
        <v>0</v>
      </c>
      <c r="K37" s="78">
        <f>'SFAG Non-Assistance'!K37+'Contingency Non-Assistance'!K37+'ECF-Non-Assistance'!K37</f>
        <v>0</v>
      </c>
      <c r="L37" s="78">
        <f>'SFAG Non-Assistance'!L37+'Contingency Non-Assistance'!L37+'ECF-Non-Assistance'!L37</f>
        <v>10003197</v>
      </c>
      <c r="M37" s="78">
        <f>'SFAG Non-Assistance'!M37+'Contingency Non-Assistance'!M37+'ECF-Non-Assistance'!M37</f>
        <v>656210</v>
      </c>
      <c r="N37" s="78">
        <f>'SFAG Non-Assistance'!N37+'Contingency Non-Assistance'!N37+'ECF-Non-Assistance'!N37</f>
        <v>0</v>
      </c>
      <c r="O37" s="78">
        <f>'SFAG Non-Assistance'!O37+'Contingency Non-Assistance'!O37+'ECF-Non-Assistance'!O37</f>
        <v>1580647</v>
      </c>
    </row>
    <row r="38" spans="1:15">
      <c r="A38" s="81" t="s">
        <v>43</v>
      </c>
      <c r="B38" s="78">
        <f t="shared" si="0"/>
        <v>862601012</v>
      </c>
      <c r="C38" s="78">
        <f>'SFAG Non-Assistance'!C38+'Contingency Non-Assistance'!C38+'ECF-Non-Assistance'!C38</f>
        <v>108997112</v>
      </c>
      <c r="D38" s="78">
        <f>'SFAG Non-Assistance'!D38+'Contingency Non-Assistance'!D38+'ECF-Non-Assistance'!D38</f>
        <v>0</v>
      </c>
      <c r="E38" s="78">
        <f>'SFAG Non-Assistance'!E38+'Contingency Non-Assistance'!E38+'ECF-Non-Assistance'!E38</f>
        <v>5956169</v>
      </c>
      <c r="F38" s="78">
        <f>'SFAG Non-Assistance'!F38+'Contingency Non-Assistance'!F38+'ECF-Non-Assistance'!F38</f>
        <v>0</v>
      </c>
      <c r="G38" s="78">
        <f>'SFAG Non-Assistance'!G38+'Contingency Non-Assistance'!G38+'ECF-Non-Assistance'!G38</f>
        <v>0</v>
      </c>
      <c r="H38" s="78">
        <f>'SFAG Non-Assistance'!H38+'Contingency Non-Assistance'!H38+'ECF-Non-Assistance'!H38</f>
        <v>0</v>
      </c>
      <c r="I38" s="78">
        <f>'SFAG Non-Assistance'!I38+'Contingency Non-Assistance'!I38+'ECF-Non-Assistance'!I38</f>
        <v>148696523</v>
      </c>
      <c r="J38" s="78">
        <f>'SFAG Non-Assistance'!J38+'Contingency Non-Assistance'!J38+'ECF-Non-Assistance'!J38</f>
        <v>15439071</v>
      </c>
      <c r="K38" s="78">
        <f>'SFAG Non-Assistance'!K38+'Contingency Non-Assistance'!K38+'ECF-Non-Assistance'!K38</f>
        <v>0</v>
      </c>
      <c r="L38" s="78">
        <f>'SFAG Non-Assistance'!L38+'Contingency Non-Assistance'!L38+'ECF-Non-Assistance'!L38</f>
        <v>226491465</v>
      </c>
      <c r="M38" s="78">
        <f>'SFAG Non-Assistance'!M38+'Contingency Non-Assistance'!M38+'ECF-Non-Assistance'!M38</f>
        <v>5332661</v>
      </c>
      <c r="N38" s="78">
        <f>'SFAG Non-Assistance'!N38+'Contingency Non-Assistance'!N38+'ECF-Non-Assistance'!N38</f>
        <v>26143086</v>
      </c>
      <c r="O38" s="78">
        <f>'SFAG Non-Assistance'!O38+'Contingency Non-Assistance'!O38+'ECF-Non-Assistance'!O38</f>
        <v>325544925</v>
      </c>
    </row>
    <row r="39" spans="1:15">
      <c r="A39" s="81" t="s">
        <v>44</v>
      </c>
      <c r="B39" s="78">
        <f t="shared" si="0"/>
        <v>181818394</v>
      </c>
      <c r="C39" s="78">
        <f>'SFAG Non-Assistance'!C39+'Contingency Non-Assistance'!C39+'ECF-Non-Assistance'!C39</f>
        <v>6148127</v>
      </c>
      <c r="D39" s="78">
        <f>'SFAG Non-Assistance'!D39+'Contingency Non-Assistance'!D39+'ECF-Non-Assistance'!D39</f>
        <v>72604015</v>
      </c>
      <c r="E39" s="78">
        <f>'SFAG Non-Assistance'!E39+'Contingency Non-Assistance'!E39+'ECF-Non-Assistance'!E39</f>
        <v>501657</v>
      </c>
      <c r="F39" s="78">
        <f>'SFAG Non-Assistance'!F39+'Contingency Non-Assistance'!F39+'ECF-Non-Assistance'!F39</f>
        <v>0</v>
      </c>
      <c r="G39" s="78">
        <f>'SFAG Non-Assistance'!G39+'Contingency Non-Assistance'!G39+'ECF-Non-Assistance'!G39</f>
        <v>0</v>
      </c>
      <c r="H39" s="78">
        <f>'SFAG Non-Assistance'!H39+'Contingency Non-Assistance'!H39+'ECF-Non-Assistance'!H39</f>
        <v>0</v>
      </c>
      <c r="I39" s="78">
        <f>'SFAG Non-Assistance'!I39+'Contingency Non-Assistance'!I39+'ECF-Non-Assistance'!I39</f>
        <v>453587</v>
      </c>
      <c r="J39" s="78">
        <f>'SFAG Non-Assistance'!J39+'Contingency Non-Assistance'!J39+'ECF-Non-Assistance'!J39</f>
        <v>0</v>
      </c>
      <c r="K39" s="78">
        <f>'SFAG Non-Assistance'!K39+'Contingency Non-Assistance'!K39+'ECF-Non-Assistance'!K39</f>
        <v>93</v>
      </c>
      <c r="L39" s="78">
        <f>'SFAG Non-Assistance'!L39+'Contingency Non-Assistance'!L39+'ECF-Non-Assistance'!L39</f>
        <v>25217696</v>
      </c>
      <c r="M39" s="78">
        <f>'SFAG Non-Assistance'!M39+'Contingency Non-Assistance'!M39+'ECF-Non-Assistance'!M39</f>
        <v>0</v>
      </c>
      <c r="N39" s="78">
        <f>'SFAG Non-Assistance'!N39+'Contingency Non-Assistance'!N39+'ECF-Non-Assistance'!N39</f>
        <v>73537182</v>
      </c>
      <c r="O39" s="78">
        <f>'SFAG Non-Assistance'!O39+'Contingency Non-Assistance'!O39+'ECF-Non-Assistance'!O39</f>
        <v>3356037</v>
      </c>
    </row>
    <row r="40" spans="1:15">
      <c r="A40" s="81" t="s">
        <v>45</v>
      </c>
      <c r="B40" s="78">
        <f t="shared" si="0"/>
        <v>11797466</v>
      </c>
      <c r="C40" s="78">
        <f>'SFAG Non-Assistance'!C40+'Contingency Non-Assistance'!C40+'ECF-Non-Assistance'!C40</f>
        <v>2473551</v>
      </c>
      <c r="D40" s="78">
        <f>'SFAG Non-Assistance'!D40+'Contingency Non-Assistance'!D40+'ECF-Non-Assistance'!D40</f>
        <v>-1967</v>
      </c>
      <c r="E40" s="78">
        <f>'SFAG Non-Assistance'!E40+'Contingency Non-Assistance'!E40+'ECF-Non-Assistance'!E40</f>
        <v>1468855</v>
      </c>
      <c r="F40" s="78">
        <f>'SFAG Non-Assistance'!F40+'Contingency Non-Assistance'!F40+'ECF-Non-Assistance'!F40</f>
        <v>0</v>
      </c>
      <c r="G40" s="78">
        <f>'SFAG Non-Assistance'!G40+'Contingency Non-Assistance'!G40+'ECF-Non-Assistance'!G40</f>
        <v>0</v>
      </c>
      <c r="H40" s="78">
        <f>'SFAG Non-Assistance'!H40+'Contingency Non-Assistance'!H40+'ECF-Non-Assistance'!H40</f>
        <v>0</v>
      </c>
      <c r="I40" s="78">
        <f>'SFAG Non-Assistance'!I40+'Contingency Non-Assistance'!I40+'ECF-Non-Assistance'!I40</f>
        <v>27263</v>
      </c>
      <c r="J40" s="78">
        <f>'SFAG Non-Assistance'!J40+'Contingency Non-Assistance'!J40+'ECF-Non-Assistance'!J40</f>
        <v>0</v>
      </c>
      <c r="K40" s="78">
        <f>'SFAG Non-Assistance'!K40+'Contingency Non-Assistance'!K40+'ECF-Non-Assistance'!K40</f>
        <v>1333616</v>
      </c>
      <c r="L40" s="78">
        <f>'SFAG Non-Assistance'!L40+'Contingency Non-Assistance'!L40+'ECF-Non-Assistance'!L40</f>
        <v>3324073</v>
      </c>
      <c r="M40" s="78">
        <f>'SFAG Non-Assistance'!M40+'Contingency Non-Assistance'!M40+'ECF-Non-Assistance'!M40</f>
        <v>644196</v>
      </c>
      <c r="N40" s="78">
        <f>'SFAG Non-Assistance'!N40+'Contingency Non-Assistance'!N40+'ECF-Non-Assistance'!N40</f>
        <v>2391801</v>
      </c>
      <c r="O40" s="78">
        <f>'SFAG Non-Assistance'!O40+'Contingency Non-Assistance'!O40+'ECF-Non-Assistance'!O40</f>
        <v>136078</v>
      </c>
    </row>
    <row r="41" spans="1:15">
      <c r="A41" s="81" t="s">
        <v>46</v>
      </c>
      <c r="B41" s="78">
        <f t="shared" si="0"/>
        <v>359930037</v>
      </c>
      <c r="C41" s="78">
        <f>'SFAG Non-Assistance'!C41+'Contingency Non-Assistance'!C41+'ECF-Non-Assistance'!C41</f>
        <v>35918355</v>
      </c>
      <c r="D41" s="78">
        <f>'SFAG Non-Assistance'!D41+'Contingency Non-Assistance'!D41+'ECF-Non-Assistance'!D41</f>
        <v>203582026</v>
      </c>
      <c r="E41" s="78">
        <f>'SFAG Non-Assistance'!E41+'Contingency Non-Assistance'!E41+'ECF-Non-Assistance'!E41</f>
        <v>6031941</v>
      </c>
      <c r="F41" s="78">
        <f>'SFAG Non-Assistance'!F41+'Contingency Non-Assistance'!F41+'ECF-Non-Assistance'!F41</f>
        <v>0</v>
      </c>
      <c r="G41" s="78">
        <f>'SFAG Non-Assistance'!G41+'Contingency Non-Assistance'!G41+'ECF-Non-Assistance'!G41</f>
        <v>0</v>
      </c>
      <c r="H41" s="78">
        <f>'SFAG Non-Assistance'!H41+'Contingency Non-Assistance'!H41+'ECF-Non-Assistance'!H41</f>
        <v>0</v>
      </c>
      <c r="I41" s="78">
        <f>'SFAG Non-Assistance'!I41+'Contingency Non-Assistance'!I41+'ECF-Non-Assistance'!I41</f>
        <v>5106901</v>
      </c>
      <c r="J41" s="78">
        <f>'SFAG Non-Assistance'!J41+'Contingency Non-Assistance'!J41+'ECF-Non-Assistance'!J41</f>
        <v>1964469</v>
      </c>
      <c r="K41" s="78">
        <f>'SFAG Non-Assistance'!K41+'Contingency Non-Assistance'!K41+'ECF-Non-Assistance'!K41</f>
        <v>1047834</v>
      </c>
      <c r="L41" s="78">
        <f>'SFAG Non-Assistance'!L41+'Contingency Non-Assistance'!L41+'ECF-Non-Assistance'!L41</f>
        <v>88935636</v>
      </c>
      <c r="M41" s="78">
        <f>'SFAG Non-Assistance'!M41+'Contingency Non-Assistance'!M41+'ECF-Non-Assistance'!M41</f>
        <v>0</v>
      </c>
      <c r="N41" s="78">
        <f>'SFAG Non-Assistance'!N41+'Contingency Non-Assistance'!N41+'ECF-Non-Assistance'!N41</f>
        <v>0</v>
      </c>
      <c r="O41" s="78">
        <f>'SFAG Non-Assistance'!O41+'Contingency Non-Assistance'!O41+'ECF-Non-Assistance'!O41</f>
        <v>17342875</v>
      </c>
    </row>
    <row r="42" spans="1:15">
      <c r="A42" s="81" t="s">
        <v>47</v>
      </c>
      <c r="B42" s="78">
        <f t="shared" si="0"/>
        <v>66887163</v>
      </c>
      <c r="C42" s="78">
        <f>'SFAG Non-Assistance'!C42+'Contingency Non-Assistance'!C42+'ECF-Non-Assistance'!C42</f>
        <v>-2</v>
      </c>
      <c r="D42" s="78">
        <f>'SFAG Non-Assistance'!D42+'Contingency Non-Assistance'!D42+'ECF-Non-Assistance'!D42</f>
        <v>34750000</v>
      </c>
      <c r="E42" s="78">
        <f>'SFAG Non-Assistance'!E42+'Contingency Non-Assistance'!E42+'ECF-Non-Assistance'!E42</f>
        <v>0</v>
      </c>
      <c r="F42" s="78">
        <f>'SFAG Non-Assistance'!F42+'Contingency Non-Assistance'!F42+'ECF-Non-Assistance'!F42</f>
        <v>0</v>
      </c>
      <c r="G42" s="78">
        <f>'SFAG Non-Assistance'!G42+'Contingency Non-Assistance'!G42+'ECF-Non-Assistance'!G42</f>
        <v>0</v>
      </c>
      <c r="H42" s="78">
        <f>'SFAG Non-Assistance'!H42+'Contingency Non-Assistance'!H42+'ECF-Non-Assistance'!H42</f>
        <v>0</v>
      </c>
      <c r="I42" s="78">
        <f>'SFAG Non-Assistance'!I42+'Contingency Non-Assistance'!I42+'ECF-Non-Assistance'!I42</f>
        <v>150795</v>
      </c>
      <c r="J42" s="78">
        <f>'SFAG Non-Assistance'!J42+'Contingency Non-Assistance'!J42+'ECF-Non-Assistance'!J42</f>
        <v>836906</v>
      </c>
      <c r="K42" s="78">
        <f>'SFAG Non-Assistance'!K42+'Contingency Non-Assistance'!K42+'ECF-Non-Assistance'!K42</f>
        <v>2871168</v>
      </c>
      <c r="L42" s="78">
        <f>'SFAG Non-Assistance'!L42+'Contingency Non-Assistance'!L42+'ECF-Non-Assistance'!L42</f>
        <v>12507855</v>
      </c>
      <c r="M42" s="78">
        <f>'SFAG Non-Assistance'!M42+'Contingency Non-Assistance'!M42+'ECF-Non-Assistance'!M42</f>
        <v>925013</v>
      </c>
      <c r="N42" s="78">
        <f>'SFAG Non-Assistance'!N42+'Contingency Non-Assistance'!N42+'ECF-Non-Assistance'!N42</f>
        <v>0</v>
      </c>
      <c r="O42" s="78">
        <f>'SFAG Non-Assistance'!O42+'Contingency Non-Assistance'!O42+'ECF-Non-Assistance'!O42</f>
        <v>14845428</v>
      </c>
    </row>
    <row r="43" spans="1:15">
      <c r="A43" s="81" t="s">
        <v>48</v>
      </c>
      <c r="B43" s="78">
        <f t="shared" si="0"/>
        <v>85492365</v>
      </c>
      <c r="C43" s="78">
        <f>'SFAG Non-Assistance'!C43+'Contingency Non-Assistance'!C43+'ECF-Non-Assistance'!C43</f>
        <v>9356914</v>
      </c>
      <c r="D43" s="78">
        <f>'SFAG Non-Assistance'!D43+'Contingency Non-Assistance'!D43+'ECF-Non-Assistance'!D43</f>
        <v>0</v>
      </c>
      <c r="E43" s="78">
        <f>'SFAG Non-Assistance'!E43+'Contingency Non-Assistance'!E43+'ECF-Non-Assistance'!E43</f>
        <v>62639</v>
      </c>
      <c r="F43" s="78">
        <f>'SFAG Non-Assistance'!F43+'Contingency Non-Assistance'!F43+'ECF-Non-Assistance'!F43</f>
        <v>0</v>
      </c>
      <c r="G43" s="78">
        <f>'SFAG Non-Assistance'!G43+'Contingency Non-Assistance'!G43+'ECF-Non-Assistance'!G43</f>
        <v>0</v>
      </c>
      <c r="H43" s="78">
        <f>'SFAG Non-Assistance'!H43+'Contingency Non-Assistance'!H43+'ECF-Non-Assistance'!H43</f>
        <v>0</v>
      </c>
      <c r="I43" s="78">
        <f>'SFAG Non-Assistance'!I43+'Contingency Non-Assistance'!I43+'ECF-Non-Assistance'!I43</f>
        <v>0</v>
      </c>
      <c r="J43" s="78">
        <f>'SFAG Non-Assistance'!J43+'Contingency Non-Assistance'!J43+'ECF-Non-Assistance'!J43</f>
        <v>0</v>
      </c>
      <c r="K43" s="78">
        <f>'SFAG Non-Assistance'!K43+'Contingency Non-Assistance'!K43+'ECF-Non-Assistance'!K43</f>
        <v>0</v>
      </c>
      <c r="L43" s="78">
        <f>'SFAG Non-Assistance'!L43+'Contingency Non-Assistance'!L43+'ECF-Non-Assistance'!L43</f>
        <v>20295103</v>
      </c>
      <c r="M43" s="78">
        <f>'SFAG Non-Assistance'!M43+'Contingency Non-Assistance'!M43+'ECF-Non-Assistance'!M43</f>
        <v>0</v>
      </c>
      <c r="N43" s="78">
        <f>'SFAG Non-Assistance'!N43+'Contingency Non-Assistance'!N43+'ECF-Non-Assistance'!N43</f>
        <v>0</v>
      </c>
      <c r="O43" s="78">
        <f>'SFAG Non-Assistance'!O43+'Contingency Non-Assistance'!O43+'ECF-Non-Assistance'!O43</f>
        <v>55777709</v>
      </c>
    </row>
    <row r="44" spans="1:15">
      <c r="A44" s="81" t="s">
        <v>49</v>
      </c>
      <c r="B44" s="78">
        <f t="shared" si="0"/>
        <v>231121869</v>
      </c>
      <c r="C44" s="78">
        <f>'SFAG Non-Assistance'!C44+'Contingency Non-Assistance'!C44+'ECF-Non-Assistance'!C44</f>
        <v>73166936</v>
      </c>
      <c r="D44" s="78">
        <f>'SFAG Non-Assistance'!D44+'Contingency Non-Assistance'!D44+'ECF-Non-Assistance'!D44</f>
        <v>24561292</v>
      </c>
      <c r="E44" s="78">
        <f>'SFAG Non-Assistance'!E44+'Contingency Non-Assistance'!E44+'ECF-Non-Assistance'!E44</f>
        <v>1468086</v>
      </c>
      <c r="F44" s="78">
        <f>'SFAG Non-Assistance'!F44+'Contingency Non-Assistance'!F44+'ECF-Non-Assistance'!F44</f>
        <v>0</v>
      </c>
      <c r="G44" s="78">
        <f>'SFAG Non-Assistance'!G44+'Contingency Non-Assistance'!G44+'ECF-Non-Assistance'!G44</f>
        <v>0</v>
      </c>
      <c r="H44" s="78">
        <f>'SFAG Non-Assistance'!H44+'Contingency Non-Assistance'!H44+'ECF-Non-Assistance'!H44</f>
        <v>0</v>
      </c>
      <c r="I44" s="78">
        <f>'SFAG Non-Assistance'!I44+'Contingency Non-Assistance'!I44+'ECF-Non-Assistance'!I44</f>
        <v>2800000</v>
      </c>
      <c r="J44" s="78">
        <f>'SFAG Non-Assistance'!J44+'Contingency Non-Assistance'!J44+'ECF-Non-Assistance'!J44</f>
        <v>23067717</v>
      </c>
      <c r="K44" s="78">
        <f>'SFAG Non-Assistance'!K44+'Contingency Non-Assistance'!K44+'ECF-Non-Assistance'!K44</f>
        <v>2028737</v>
      </c>
      <c r="L44" s="78">
        <f>'SFAG Non-Assistance'!L44+'Contingency Non-Assistance'!L44+'ECF-Non-Assistance'!L44</f>
        <v>40988512</v>
      </c>
      <c r="M44" s="78">
        <f>'SFAG Non-Assistance'!M44+'Contingency Non-Assistance'!M44+'ECF-Non-Assistance'!M44</f>
        <v>8866861</v>
      </c>
      <c r="N44" s="78">
        <f>'SFAG Non-Assistance'!N44+'Contingency Non-Assistance'!N44+'ECF-Non-Assistance'!N44</f>
        <v>54168728</v>
      </c>
      <c r="O44" s="78">
        <f>'SFAG Non-Assistance'!O44+'Contingency Non-Assistance'!O44+'ECF-Non-Assistance'!O44</f>
        <v>5000</v>
      </c>
    </row>
    <row r="45" spans="1:15">
      <c r="A45" s="81" t="s">
        <v>50</v>
      </c>
      <c r="B45" s="78">
        <f t="shared" si="0"/>
        <v>44803399</v>
      </c>
      <c r="C45" s="78">
        <f>'SFAG Non-Assistance'!C45+'Contingency Non-Assistance'!C45+'ECF-Non-Assistance'!C45</f>
        <v>9438554</v>
      </c>
      <c r="D45" s="78">
        <f>'SFAG Non-Assistance'!D45+'Contingency Non-Assistance'!D45+'ECF-Non-Assistance'!D45</f>
        <v>6621111</v>
      </c>
      <c r="E45" s="78">
        <f>'SFAG Non-Assistance'!E45+'Contingency Non-Assistance'!E45+'ECF-Non-Assistance'!E45</f>
        <v>3899738</v>
      </c>
      <c r="F45" s="78">
        <f>'SFAG Non-Assistance'!F45+'Contingency Non-Assistance'!F45+'ECF-Non-Assistance'!F45</f>
        <v>0</v>
      </c>
      <c r="G45" s="78">
        <f>'SFAG Non-Assistance'!G45+'Contingency Non-Assistance'!G45+'ECF-Non-Assistance'!G45</f>
        <v>0</v>
      </c>
      <c r="H45" s="78">
        <f>'SFAG Non-Assistance'!H45+'Contingency Non-Assistance'!H45+'ECF-Non-Assistance'!H45</f>
        <v>0</v>
      </c>
      <c r="I45" s="78">
        <f>'SFAG Non-Assistance'!I45+'Contingency Non-Assistance'!I45+'ECF-Non-Assistance'!I45</f>
        <v>0</v>
      </c>
      <c r="J45" s="78">
        <f>'SFAG Non-Assistance'!J45+'Contingency Non-Assistance'!J45+'ECF-Non-Assistance'!J45</f>
        <v>0</v>
      </c>
      <c r="K45" s="78">
        <f>'SFAG Non-Assistance'!K45+'Contingency Non-Assistance'!K45+'ECF-Non-Assistance'!K45</f>
        <v>0</v>
      </c>
      <c r="L45" s="78">
        <f>'SFAG Non-Assistance'!L45+'Contingency Non-Assistance'!L45+'ECF-Non-Assistance'!L45</f>
        <v>10859568</v>
      </c>
      <c r="M45" s="78">
        <f>'SFAG Non-Assistance'!M45+'Contingency Non-Assistance'!M45+'ECF-Non-Assistance'!M45</f>
        <v>2973592</v>
      </c>
      <c r="N45" s="78">
        <f>'SFAG Non-Assistance'!N45+'Contingency Non-Assistance'!N45+'ECF-Non-Assistance'!N45</f>
        <v>0</v>
      </c>
      <c r="O45" s="78">
        <f>'SFAG Non-Assistance'!O45+'Contingency Non-Assistance'!O45+'ECF-Non-Assistance'!O45</f>
        <v>11010836</v>
      </c>
    </row>
    <row r="46" spans="1:15">
      <c r="A46" s="81" t="s">
        <v>51</v>
      </c>
      <c r="B46" s="78">
        <f t="shared" si="0"/>
        <v>72700427</v>
      </c>
      <c r="C46" s="78">
        <f>'SFAG Non-Assistance'!C46+'Contingency Non-Assistance'!C46+'ECF-Non-Assistance'!C46</f>
        <v>20003720</v>
      </c>
      <c r="D46" s="78">
        <f>'SFAG Non-Assistance'!D46+'Contingency Non-Assistance'!D46+'ECF-Non-Assistance'!D46</f>
        <v>0</v>
      </c>
      <c r="E46" s="78">
        <f>'SFAG Non-Assistance'!E46+'Contingency Non-Assistance'!E46+'ECF-Non-Assistance'!E46</f>
        <v>19844</v>
      </c>
      <c r="F46" s="78">
        <f>'SFAG Non-Assistance'!F46+'Contingency Non-Assistance'!F46+'ECF-Non-Assistance'!F46</f>
        <v>0</v>
      </c>
      <c r="G46" s="78">
        <f>'SFAG Non-Assistance'!G46+'Contingency Non-Assistance'!G46+'ECF-Non-Assistance'!G46</f>
        <v>0</v>
      </c>
      <c r="H46" s="78">
        <f>'SFAG Non-Assistance'!H46+'Contingency Non-Assistance'!H46+'ECF-Non-Assistance'!H46</f>
        <v>0</v>
      </c>
      <c r="I46" s="78">
        <f>'SFAG Non-Assistance'!I46+'Contingency Non-Assistance'!I46+'ECF-Non-Assistance'!I46</f>
        <v>0</v>
      </c>
      <c r="J46" s="78">
        <f>'SFAG Non-Assistance'!J46+'Contingency Non-Assistance'!J46+'ECF-Non-Assistance'!J46</f>
        <v>4682466</v>
      </c>
      <c r="K46" s="78">
        <f>'SFAG Non-Assistance'!K46+'Contingency Non-Assistance'!K46+'ECF-Non-Assistance'!K46</f>
        <v>0</v>
      </c>
      <c r="L46" s="78">
        <f>'SFAG Non-Assistance'!L46+'Contingency Non-Assistance'!L46+'ECF-Non-Assistance'!L46</f>
        <v>13570059</v>
      </c>
      <c r="M46" s="78">
        <f>'SFAG Non-Assistance'!M46+'Contingency Non-Assistance'!M46+'ECF-Non-Assistance'!M46</f>
        <v>2192584</v>
      </c>
      <c r="N46" s="78">
        <f>'SFAG Non-Assistance'!N46+'Contingency Non-Assistance'!N46+'ECF-Non-Assistance'!N46</f>
        <v>0</v>
      </c>
      <c r="O46" s="78">
        <f>'SFAG Non-Assistance'!O46+'Contingency Non-Assistance'!O46+'ECF-Non-Assistance'!O46</f>
        <v>32231754</v>
      </c>
    </row>
    <row r="47" spans="1:15">
      <c r="A47" s="81" t="s">
        <v>52</v>
      </c>
      <c r="B47" s="78">
        <f t="shared" si="0"/>
        <v>5436763</v>
      </c>
      <c r="C47" s="78">
        <f>'SFAG Non-Assistance'!C47+'Contingency Non-Assistance'!C47+'ECF-Non-Assistance'!C47</f>
        <v>2599094</v>
      </c>
      <c r="D47" s="78">
        <f>'SFAG Non-Assistance'!D47+'Contingency Non-Assistance'!D47+'ECF-Non-Assistance'!D47</f>
        <v>0</v>
      </c>
      <c r="E47" s="78">
        <f>'SFAG Non-Assistance'!E47+'Contingency Non-Assistance'!E47+'ECF-Non-Assistance'!E47</f>
        <v>53305</v>
      </c>
      <c r="F47" s="78">
        <f>'SFAG Non-Assistance'!F47+'Contingency Non-Assistance'!F47+'ECF-Non-Assistance'!F47</f>
        <v>0</v>
      </c>
      <c r="G47" s="78">
        <f>'SFAG Non-Assistance'!G47+'Contingency Non-Assistance'!G47+'ECF-Non-Assistance'!G47</f>
        <v>0</v>
      </c>
      <c r="H47" s="78">
        <f>'SFAG Non-Assistance'!H47+'Contingency Non-Assistance'!H47+'ECF-Non-Assistance'!H47</f>
        <v>0</v>
      </c>
      <c r="I47" s="78">
        <f>'SFAG Non-Assistance'!I47+'Contingency Non-Assistance'!I47+'ECF-Non-Assistance'!I47</f>
        <v>0</v>
      </c>
      <c r="J47" s="78">
        <f>'SFAG Non-Assistance'!J47+'Contingency Non-Assistance'!J47+'ECF-Non-Assistance'!J47</f>
        <v>0</v>
      </c>
      <c r="K47" s="78">
        <f>'SFAG Non-Assistance'!K47+'Contingency Non-Assistance'!K47+'ECF-Non-Assistance'!K47</f>
        <v>0</v>
      </c>
      <c r="L47" s="78">
        <f>'SFAG Non-Assistance'!L47+'Contingency Non-Assistance'!L47+'ECF-Non-Assistance'!L47</f>
        <v>1954031</v>
      </c>
      <c r="M47" s="78">
        <f>'SFAG Non-Assistance'!M47+'Contingency Non-Assistance'!M47+'ECF-Non-Assistance'!M47</f>
        <v>0</v>
      </c>
      <c r="N47" s="78">
        <f>'SFAG Non-Assistance'!N47+'Contingency Non-Assistance'!N47+'ECF-Non-Assistance'!N47</f>
        <v>0</v>
      </c>
      <c r="O47" s="78">
        <f>'SFAG Non-Assistance'!O47+'Contingency Non-Assistance'!O47+'ECF-Non-Assistance'!O47</f>
        <v>830333</v>
      </c>
    </row>
    <row r="48" spans="1:15">
      <c r="A48" s="81" t="s">
        <v>53</v>
      </c>
      <c r="B48" s="78">
        <f t="shared" si="0"/>
        <v>66819447</v>
      </c>
      <c r="C48" s="78">
        <f>'SFAG Non-Assistance'!C48+'Contingency Non-Assistance'!C48+'ECF-Non-Assistance'!C48</f>
        <v>55348338</v>
      </c>
      <c r="D48" s="78">
        <f>'SFAG Non-Assistance'!D48+'Contingency Non-Assistance'!D48+'ECF-Non-Assistance'!D48</f>
        <v>0</v>
      </c>
      <c r="E48" s="78">
        <f>'SFAG Non-Assistance'!E48+'Contingency Non-Assistance'!E48+'ECF-Non-Assistance'!E48</f>
        <v>0</v>
      </c>
      <c r="F48" s="78">
        <f>'SFAG Non-Assistance'!F48+'Contingency Non-Assistance'!F48+'ECF-Non-Assistance'!F48</f>
        <v>0</v>
      </c>
      <c r="G48" s="78">
        <f>'SFAG Non-Assistance'!G48+'Contingency Non-Assistance'!G48+'ECF-Non-Assistance'!G48</f>
        <v>0</v>
      </c>
      <c r="H48" s="78">
        <f>'SFAG Non-Assistance'!H48+'Contingency Non-Assistance'!H48+'ECF-Non-Assistance'!H48</f>
        <v>0</v>
      </c>
      <c r="I48" s="78">
        <f>'SFAG Non-Assistance'!I48+'Contingency Non-Assistance'!I48+'ECF-Non-Assistance'!I48</f>
        <v>0</v>
      </c>
      <c r="J48" s="78">
        <f>'SFAG Non-Assistance'!J48+'Contingency Non-Assistance'!J48+'ECF-Non-Assistance'!J48</f>
        <v>0</v>
      </c>
      <c r="K48" s="78">
        <f>'SFAG Non-Assistance'!K48+'Contingency Non-Assistance'!K48+'ECF-Non-Assistance'!K48</f>
        <v>0</v>
      </c>
      <c r="L48" s="78">
        <f>'SFAG Non-Assistance'!L48+'Contingency Non-Assistance'!L48+'ECF-Non-Assistance'!L48</f>
        <v>8418913</v>
      </c>
      <c r="M48" s="78">
        <f>'SFAG Non-Assistance'!M48+'Contingency Non-Assistance'!M48+'ECF-Non-Assistance'!M48</f>
        <v>3052196</v>
      </c>
      <c r="N48" s="78">
        <f>'SFAG Non-Assistance'!N48+'Contingency Non-Assistance'!N48+'ECF-Non-Assistance'!N48</f>
        <v>0</v>
      </c>
      <c r="O48" s="78">
        <f>'SFAG Non-Assistance'!O48+'Contingency Non-Assistance'!O48+'ECF-Non-Assistance'!O48</f>
        <v>0</v>
      </c>
    </row>
    <row r="49" spans="1:15">
      <c r="A49" s="81" t="s">
        <v>54</v>
      </c>
      <c r="B49" s="78">
        <f t="shared" si="0"/>
        <v>366933744</v>
      </c>
      <c r="C49" s="78">
        <f>'SFAG Non-Assistance'!C49+'Contingency Non-Assistance'!C49+'ECF-Non-Assistance'!C49</f>
        <v>80023355</v>
      </c>
      <c r="D49" s="78">
        <f>'SFAG Non-Assistance'!D49+'Contingency Non-Assistance'!D49+'ECF-Non-Assistance'!D49</f>
        <v>0</v>
      </c>
      <c r="E49" s="78">
        <f>'SFAG Non-Assistance'!E49+'Contingency Non-Assistance'!E49+'ECF-Non-Assistance'!E49</f>
        <v>4598646</v>
      </c>
      <c r="F49" s="78">
        <f>'SFAG Non-Assistance'!F49+'Contingency Non-Assistance'!F49+'ECF-Non-Assistance'!F49</f>
        <v>0</v>
      </c>
      <c r="G49" s="78">
        <f>'SFAG Non-Assistance'!G49+'Contingency Non-Assistance'!G49+'ECF-Non-Assistance'!G49</f>
        <v>0</v>
      </c>
      <c r="H49" s="78">
        <f>'SFAG Non-Assistance'!H49+'Contingency Non-Assistance'!H49+'ECF-Non-Assistance'!H49</f>
        <v>0</v>
      </c>
      <c r="I49" s="78">
        <f>'SFAG Non-Assistance'!I49+'Contingency Non-Assistance'!I49+'ECF-Non-Assistance'!I49</f>
        <v>6929039</v>
      </c>
      <c r="J49" s="78">
        <f>'SFAG Non-Assistance'!J49+'Contingency Non-Assistance'!J49+'ECF-Non-Assistance'!J49</f>
        <v>3864456</v>
      </c>
      <c r="K49" s="78">
        <f>'SFAG Non-Assistance'!K49+'Contingency Non-Assistance'!K49+'ECF-Non-Assistance'!K49</f>
        <v>5726011</v>
      </c>
      <c r="L49" s="78">
        <f>'SFAG Non-Assistance'!L49+'Contingency Non-Assistance'!L49+'ECF-Non-Assistance'!L49</f>
        <v>52182728</v>
      </c>
      <c r="M49" s="78">
        <f>'SFAG Non-Assistance'!M49+'Contingency Non-Assistance'!M49+'ECF-Non-Assistance'!M49</f>
        <v>14591089</v>
      </c>
      <c r="N49" s="78">
        <f>'SFAG Non-Assistance'!N49+'Contingency Non-Assistance'!N49+'ECF-Non-Assistance'!N49</f>
        <v>175646496</v>
      </c>
      <c r="O49" s="78">
        <f>'SFAG Non-Assistance'!O49+'Contingency Non-Assistance'!O49+'ECF-Non-Assistance'!O49</f>
        <v>23371924</v>
      </c>
    </row>
    <row r="50" spans="1:15">
      <c r="A50" s="81" t="s">
        <v>55</v>
      </c>
      <c r="B50" s="78">
        <f t="shared" si="0"/>
        <v>17485438</v>
      </c>
      <c r="C50" s="78">
        <f>'SFAG Non-Assistance'!C50+'Contingency Non-Assistance'!C50+'ECF-Non-Assistance'!C50</f>
        <v>9106546</v>
      </c>
      <c r="D50" s="78">
        <f>'SFAG Non-Assistance'!D50+'Contingency Non-Assistance'!D50+'ECF-Non-Assistance'!D50</f>
        <v>0</v>
      </c>
      <c r="E50" s="78">
        <f>'SFAG Non-Assistance'!E50+'Contingency Non-Assistance'!E50+'ECF-Non-Assistance'!E50</f>
        <v>5329</v>
      </c>
      <c r="F50" s="78">
        <f>'SFAG Non-Assistance'!F50+'Contingency Non-Assistance'!F50+'ECF-Non-Assistance'!F50</f>
        <v>0</v>
      </c>
      <c r="G50" s="78">
        <f>'SFAG Non-Assistance'!G50+'Contingency Non-Assistance'!G50+'ECF-Non-Assistance'!G50</f>
        <v>0</v>
      </c>
      <c r="H50" s="78">
        <f>'SFAG Non-Assistance'!H50+'Contingency Non-Assistance'!H50+'ECF-Non-Assistance'!H50</f>
        <v>0</v>
      </c>
      <c r="I50" s="78">
        <f>'SFAG Non-Assistance'!I50+'Contingency Non-Assistance'!I50+'ECF-Non-Assistance'!I50</f>
        <v>2297035</v>
      </c>
      <c r="J50" s="78">
        <f>'SFAG Non-Assistance'!J50+'Contingency Non-Assistance'!J50+'ECF-Non-Assistance'!J50</f>
        <v>1500494</v>
      </c>
      <c r="K50" s="78">
        <f>'SFAG Non-Assistance'!K50+'Contingency Non-Assistance'!K50+'ECF-Non-Assistance'!K50</f>
        <v>322112</v>
      </c>
      <c r="L50" s="78">
        <f>'SFAG Non-Assistance'!L50+'Contingency Non-Assistance'!L50+'ECF-Non-Assistance'!L50</f>
        <v>3764931</v>
      </c>
      <c r="M50" s="78">
        <f>'SFAG Non-Assistance'!M50+'Contingency Non-Assistance'!M50+'ECF-Non-Assistance'!M50</f>
        <v>482421</v>
      </c>
      <c r="N50" s="78">
        <f>'SFAG Non-Assistance'!N50+'Contingency Non-Assistance'!N50+'ECF-Non-Assistance'!N50</f>
        <v>0</v>
      </c>
      <c r="O50" s="78">
        <f>'SFAG Non-Assistance'!O50+'Contingency Non-Assistance'!O50+'ECF-Non-Assistance'!O50</f>
        <v>6570</v>
      </c>
    </row>
    <row r="51" spans="1:15">
      <c r="A51" s="81" t="s">
        <v>56</v>
      </c>
      <c r="B51" s="78">
        <f t="shared" si="0"/>
        <v>26469110</v>
      </c>
      <c r="C51" s="78">
        <f>'SFAG Non-Assistance'!C51+'Contingency Non-Assistance'!C51+'ECF-Non-Assistance'!C51</f>
        <v>21926</v>
      </c>
      <c r="D51" s="78">
        <f>'SFAG Non-Assistance'!D51+'Contingency Non-Assistance'!D51+'ECF-Non-Assistance'!D51</f>
        <v>1473919</v>
      </c>
      <c r="E51" s="78">
        <f>'SFAG Non-Assistance'!E51+'Contingency Non-Assistance'!E51+'ECF-Non-Assistance'!E51</f>
        <v>0</v>
      </c>
      <c r="F51" s="78">
        <f>'SFAG Non-Assistance'!F51+'Contingency Non-Assistance'!F51+'ECF-Non-Assistance'!F51</f>
        <v>0</v>
      </c>
      <c r="G51" s="78">
        <f>'SFAG Non-Assistance'!G51+'Contingency Non-Assistance'!G51+'ECF-Non-Assistance'!G51</f>
        <v>19533877</v>
      </c>
      <c r="H51" s="78">
        <f>'SFAG Non-Assistance'!H51+'Contingency Non-Assistance'!H51+'ECF-Non-Assistance'!H51</f>
        <v>0</v>
      </c>
      <c r="I51" s="78">
        <f>'SFAG Non-Assistance'!I51+'Contingency Non-Assistance'!I51+'ECF-Non-Assistance'!I51</f>
        <v>1242120</v>
      </c>
      <c r="J51" s="78">
        <f>'SFAG Non-Assistance'!J51+'Contingency Non-Assistance'!J51+'ECF-Non-Assistance'!J51</f>
        <v>0</v>
      </c>
      <c r="K51" s="78">
        <f>'SFAG Non-Assistance'!K51+'Contingency Non-Assistance'!K51+'ECF-Non-Assistance'!K51</f>
        <v>0</v>
      </c>
      <c r="L51" s="78">
        <f>'SFAG Non-Assistance'!L51+'Contingency Non-Assistance'!L51+'ECF-Non-Assistance'!L51</f>
        <v>3862907</v>
      </c>
      <c r="M51" s="78">
        <f>'SFAG Non-Assistance'!M51+'Contingency Non-Assistance'!M51+'ECF-Non-Assistance'!M51</f>
        <v>334361</v>
      </c>
      <c r="N51" s="78">
        <f>'SFAG Non-Assistance'!N51+'Contingency Non-Assistance'!N51+'ECF-Non-Assistance'!N51</f>
        <v>0</v>
      </c>
      <c r="O51" s="78">
        <f>'SFAG Non-Assistance'!O51+'Contingency Non-Assistance'!O51+'ECF-Non-Assistance'!O51</f>
        <v>0</v>
      </c>
    </row>
    <row r="52" spans="1:15">
      <c r="A52" s="81" t="s">
        <v>57</v>
      </c>
      <c r="B52" s="78">
        <f t="shared" si="0"/>
        <v>73894357</v>
      </c>
      <c r="C52" s="78">
        <f>'SFAG Non-Assistance'!C52+'Contingency Non-Assistance'!C52+'ECF-Non-Assistance'!C52</f>
        <v>22541488</v>
      </c>
      <c r="D52" s="78">
        <f>'SFAG Non-Assistance'!D52+'Contingency Non-Assistance'!D52+'ECF-Non-Assistance'!D52</f>
        <v>412</v>
      </c>
      <c r="E52" s="78">
        <f>'SFAG Non-Assistance'!E52+'Contingency Non-Assistance'!E52+'ECF-Non-Assistance'!E52</f>
        <v>4336607</v>
      </c>
      <c r="F52" s="78">
        <f>'SFAG Non-Assistance'!F52+'Contingency Non-Assistance'!F52+'ECF-Non-Assistance'!F52</f>
        <v>0</v>
      </c>
      <c r="G52" s="78">
        <f>'SFAG Non-Assistance'!G52+'Contingency Non-Assistance'!G52+'ECF-Non-Assistance'!G52</f>
        <v>0</v>
      </c>
      <c r="H52" s="78">
        <f>'SFAG Non-Assistance'!H52+'Contingency Non-Assistance'!H52+'ECF-Non-Assistance'!H52</f>
        <v>0</v>
      </c>
      <c r="I52" s="78">
        <f>'SFAG Non-Assistance'!I52+'Contingency Non-Assistance'!I52+'ECF-Non-Assistance'!I52</f>
        <v>14498</v>
      </c>
      <c r="J52" s="78">
        <f>'SFAG Non-Assistance'!J52+'Contingency Non-Assistance'!J52+'ECF-Non-Assistance'!J52</f>
        <v>0</v>
      </c>
      <c r="K52" s="78">
        <f>'SFAG Non-Assistance'!K52+'Contingency Non-Assistance'!K52+'ECF-Non-Assistance'!K52</f>
        <v>37232788</v>
      </c>
      <c r="L52" s="78">
        <f>'SFAG Non-Assistance'!L52+'Contingency Non-Assistance'!L52+'ECF-Non-Assistance'!L52</f>
        <v>5612579</v>
      </c>
      <c r="M52" s="78">
        <f>'SFAG Non-Assistance'!M52+'Contingency Non-Assistance'!M52+'ECF-Non-Assistance'!M52</f>
        <v>1658932</v>
      </c>
      <c r="N52" s="78">
        <f>'SFAG Non-Assistance'!N52+'Contingency Non-Assistance'!N52+'ECF-Non-Assistance'!N52</f>
        <v>0</v>
      </c>
      <c r="O52" s="78">
        <f>'SFAG Non-Assistance'!O52+'Contingency Non-Assistance'!O52+'ECF-Non-Assistance'!O52</f>
        <v>2497053</v>
      </c>
    </row>
    <row r="53" spans="1:15">
      <c r="A53" s="81" t="s">
        <v>58</v>
      </c>
      <c r="B53" s="78">
        <f t="shared" si="0"/>
        <v>128482026</v>
      </c>
      <c r="C53" s="78">
        <f>'SFAG Non-Assistance'!C53+'Contingency Non-Assistance'!C53+'ECF-Non-Assistance'!C53</f>
        <v>73608673</v>
      </c>
      <c r="D53" s="78">
        <f>'SFAG Non-Assistance'!D53+'Contingency Non-Assistance'!D53+'ECF-Non-Assistance'!D53</f>
        <v>5391</v>
      </c>
      <c r="E53" s="78">
        <f>'SFAG Non-Assistance'!E53+'Contingency Non-Assistance'!E53+'ECF-Non-Assistance'!E53</f>
        <v>2515518</v>
      </c>
      <c r="F53" s="78">
        <f>'SFAG Non-Assistance'!F53+'Contingency Non-Assistance'!F53+'ECF-Non-Assistance'!F53</f>
        <v>0</v>
      </c>
      <c r="G53" s="78">
        <f>'SFAG Non-Assistance'!G53+'Contingency Non-Assistance'!G53+'ECF-Non-Assistance'!G53</f>
        <v>0</v>
      </c>
      <c r="H53" s="78">
        <f>'SFAG Non-Assistance'!H53+'Contingency Non-Assistance'!H53+'ECF-Non-Assistance'!H53</f>
        <v>0</v>
      </c>
      <c r="I53" s="78">
        <f>'SFAG Non-Assistance'!I53+'Contingency Non-Assistance'!I53+'ECF-Non-Assistance'!I53</f>
        <v>372246</v>
      </c>
      <c r="J53" s="78">
        <f>'SFAG Non-Assistance'!J53+'Contingency Non-Assistance'!J53+'ECF-Non-Assistance'!J53</f>
        <v>0</v>
      </c>
      <c r="K53" s="78">
        <f>'SFAG Non-Assistance'!K53+'Contingency Non-Assistance'!K53+'ECF-Non-Assistance'!K53</f>
        <v>0</v>
      </c>
      <c r="L53" s="78">
        <f>'SFAG Non-Assistance'!L53+'Contingency Non-Assistance'!L53+'ECF-Non-Assistance'!L53</f>
        <v>36837052</v>
      </c>
      <c r="M53" s="78">
        <f>'SFAG Non-Assistance'!M53+'Contingency Non-Assistance'!M53+'ECF-Non-Assistance'!M53</f>
        <v>4337004</v>
      </c>
      <c r="N53" s="78">
        <f>'SFAG Non-Assistance'!N53+'Contingency Non-Assistance'!N53+'ECF-Non-Assistance'!N53</f>
        <v>10806142</v>
      </c>
      <c r="O53" s="78">
        <f>'SFAG Non-Assistance'!O53+'Contingency Non-Assistance'!O53+'ECF-Non-Assistance'!O53</f>
        <v>0</v>
      </c>
    </row>
    <row r="54" spans="1:15">
      <c r="A54" s="229" t="s">
        <v>59</v>
      </c>
      <c r="B54" s="78">
        <f t="shared" si="0"/>
        <v>46054325</v>
      </c>
      <c r="C54" s="78">
        <f>'SFAG Non-Assistance'!C54+'Contingency Non-Assistance'!C54+'ECF-Non-Assistance'!C54</f>
        <v>1821453</v>
      </c>
      <c r="D54" s="78">
        <f>'SFAG Non-Assistance'!D54+'Contingency Non-Assistance'!D54+'ECF-Non-Assistance'!D54</f>
        <v>6940480</v>
      </c>
      <c r="E54" s="78">
        <f>'SFAG Non-Assistance'!E54+'Contingency Non-Assistance'!E54+'ECF-Non-Assistance'!E54</f>
        <v>0</v>
      </c>
      <c r="F54" s="78">
        <f>'SFAG Non-Assistance'!F54+'Contingency Non-Assistance'!F54+'ECF-Non-Assistance'!F54</f>
        <v>0</v>
      </c>
      <c r="G54" s="78">
        <f>'SFAG Non-Assistance'!G54+'Contingency Non-Assistance'!G54+'ECF-Non-Assistance'!G54</f>
        <v>0</v>
      </c>
      <c r="H54" s="78">
        <f>'SFAG Non-Assistance'!H54+'Contingency Non-Assistance'!H54+'ECF-Non-Assistance'!H54</f>
        <v>0</v>
      </c>
      <c r="I54" s="78">
        <f>'SFAG Non-Assistance'!I54+'Contingency Non-Assistance'!I54+'ECF-Non-Assistance'!I54</f>
        <v>1533518</v>
      </c>
      <c r="J54" s="78">
        <f>'SFAG Non-Assistance'!J54+'Contingency Non-Assistance'!J54+'ECF-Non-Assistance'!J54</f>
        <v>0</v>
      </c>
      <c r="K54" s="78">
        <f>'SFAG Non-Assistance'!K54+'Contingency Non-Assistance'!K54+'ECF-Non-Assistance'!K54</f>
        <v>4525597</v>
      </c>
      <c r="L54" s="78">
        <f>'SFAG Non-Assistance'!L54+'Contingency Non-Assistance'!L54+'ECF-Non-Assistance'!L54</f>
        <v>10828438</v>
      </c>
      <c r="M54" s="78">
        <f>'SFAG Non-Assistance'!M54+'Contingency Non-Assistance'!M54+'ECF-Non-Assistance'!M54</f>
        <v>10224720</v>
      </c>
      <c r="N54" s="78">
        <f>'SFAG Non-Assistance'!N54+'Contingency Non-Assistance'!N54+'ECF-Non-Assistance'!N54</f>
        <v>0</v>
      </c>
      <c r="O54" s="78">
        <f>'SFAG Non-Assistance'!O54+'Contingency Non-Assistance'!O54+'ECF-Non-Assistance'!O54</f>
        <v>10180119</v>
      </c>
    </row>
    <row r="55" spans="1:15">
      <c r="A55" s="81" t="s">
        <v>60</v>
      </c>
      <c r="B55" s="78">
        <f t="shared" si="0"/>
        <v>201833894</v>
      </c>
      <c r="C55" s="78">
        <f>'SFAG Non-Assistance'!C55+'Contingency Non-Assistance'!C55+'ECF-Non-Assistance'!C55</f>
        <v>3264982</v>
      </c>
      <c r="D55" s="78">
        <f>'SFAG Non-Assistance'!D55+'Contingency Non-Assistance'!D55+'ECF-Non-Assistance'!D55</f>
        <v>137184698</v>
      </c>
      <c r="E55" s="78">
        <f>'SFAG Non-Assistance'!E55+'Contingency Non-Assistance'!E55+'ECF-Non-Assistance'!E55</f>
        <v>0</v>
      </c>
      <c r="F55" s="78">
        <f>'SFAG Non-Assistance'!F55+'Contingency Non-Assistance'!F55+'ECF-Non-Assistance'!F55</f>
        <v>0</v>
      </c>
      <c r="G55" s="78">
        <f>'SFAG Non-Assistance'!G55+'Contingency Non-Assistance'!G55+'ECF-Non-Assistance'!G55</f>
        <v>43664200</v>
      </c>
      <c r="H55" s="78">
        <f>'SFAG Non-Assistance'!H55+'Contingency Non-Assistance'!H55+'ECF-Non-Assistance'!H55</f>
        <v>0</v>
      </c>
      <c r="I55" s="78">
        <f>'SFAG Non-Assistance'!I55+'Contingency Non-Assistance'!I55+'ECF-Non-Assistance'!I55</f>
        <v>600000</v>
      </c>
      <c r="J55" s="78">
        <f>'SFAG Non-Assistance'!J55+'Contingency Non-Assistance'!J55+'ECF-Non-Assistance'!J55</f>
        <v>0</v>
      </c>
      <c r="K55" s="78">
        <f>'SFAG Non-Assistance'!K55+'Contingency Non-Assistance'!K55+'ECF-Non-Assistance'!K55</f>
        <v>5159629</v>
      </c>
      <c r="L55" s="78">
        <f>'SFAG Non-Assistance'!L55+'Contingency Non-Assistance'!L55+'ECF-Non-Assistance'!L55</f>
        <v>7516982</v>
      </c>
      <c r="M55" s="78">
        <f>'SFAG Non-Assistance'!M55+'Contingency Non-Assistance'!M55+'ECF-Non-Assistance'!M55</f>
        <v>3819165</v>
      </c>
      <c r="N55" s="78">
        <f>'SFAG Non-Assistance'!N55+'Contingency Non-Assistance'!N55+'ECF-Non-Assistance'!N55</f>
        <v>0</v>
      </c>
      <c r="O55" s="78">
        <f>'SFAG Non-Assistance'!O55+'Contingency Non-Assistance'!O55+'ECF-Non-Assistance'!O55</f>
        <v>624238</v>
      </c>
    </row>
    <row r="56" spans="1:15">
      <c r="A56" s="81" t="s">
        <v>61</v>
      </c>
      <c r="B56" s="78">
        <f t="shared" si="0"/>
        <v>20738723</v>
      </c>
      <c r="C56" s="78">
        <f>'SFAG Non-Assistance'!C56+'Contingency Non-Assistance'!C56+'ECF-Non-Assistance'!C56</f>
        <v>1784162</v>
      </c>
      <c r="D56" s="78">
        <f>'SFAG Non-Assistance'!D56+'Contingency Non-Assistance'!D56+'ECF-Non-Assistance'!D56</f>
        <v>2100000</v>
      </c>
      <c r="E56" s="78">
        <f>'SFAG Non-Assistance'!E56+'Contingency Non-Assistance'!E56+'ECF-Non-Assistance'!E56</f>
        <v>0</v>
      </c>
      <c r="F56" s="78">
        <f>'SFAG Non-Assistance'!F56+'Contingency Non-Assistance'!F56+'ECF-Non-Assistance'!F56</f>
        <v>0</v>
      </c>
      <c r="G56" s="78">
        <f>'SFAG Non-Assistance'!G56+'Contingency Non-Assistance'!G56+'ECF-Non-Assistance'!G56</f>
        <v>0</v>
      </c>
      <c r="H56" s="78">
        <f>'SFAG Non-Assistance'!H56+'Contingency Non-Assistance'!H56+'ECF-Non-Assistance'!H56</f>
        <v>0</v>
      </c>
      <c r="I56" s="78">
        <f>'SFAG Non-Assistance'!I56+'Contingency Non-Assistance'!I56+'ECF-Non-Assistance'!I56</f>
        <v>165443</v>
      </c>
      <c r="J56" s="78">
        <f>'SFAG Non-Assistance'!J56+'Contingency Non-Assistance'!J56+'ECF-Non-Assistance'!J56</f>
        <v>0</v>
      </c>
      <c r="K56" s="78">
        <f>'SFAG Non-Assistance'!K56+'Contingency Non-Assistance'!K56+'ECF-Non-Assistance'!K56</f>
        <v>0</v>
      </c>
      <c r="L56" s="78">
        <f>'SFAG Non-Assistance'!L56+'Contingency Non-Assistance'!L56+'ECF-Non-Assistance'!L56</f>
        <v>1672566</v>
      </c>
      <c r="M56" s="78">
        <f>'SFAG Non-Assistance'!M56+'Contingency Non-Assistance'!M56+'ECF-Non-Assistance'!M56</f>
        <v>10424</v>
      </c>
      <c r="N56" s="78">
        <f>'SFAG Non-Assistance'!N56+'Contingency Non-Assistance'!N56+'ECF-Non-Assistance'!N56</f>
        <v>0</v>
      </c>
      <c r="O56" s="78">
        <f>'SFAG Non-Assistance'!O56+'Contingency Non-Assistance'!O56+'ECF-Non-Assistance'!O56</f>
        <v>15006128</v>
      </c>
    </row>
  </sheetData>
  <mergeCells count="2">
    <mergeCell ref="A1:O1"/>
    <mergeCell ref="A2:A4"/>
  </mergeCells>
  <pageMargins left="0.7" right="0.7" top="0.75" bottom="0.75" header="0.3" footer="0.3"/>
  <pageSetup scale="51"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H56"/>
  <sheetViews>
    <sheetView workbookViewId="0">
      <selection activeCell="A2" sqref="A2:A4"/>
    </sheetView>
  </sheetViews>
  <sheetFormatPr defaultRowHeight="14.4"/>
  <cols>
    <col min="1" max="1" width="20.6640625" bestFit="1" customWidth="1"/>
    <col min="2" max="2" width="15.6640625" bestFit="1" customWidth="1"/>
    <col min="3" max="4" width="14" bestFit="1" customWidth="1"/>
    <col min="5" max="5" width="15.6640625" bestFit="1" customWidth="1"/>
    <col min="6" max="6" width="14" bestFit="1" customWidth="1"/>
    <col min="7" max="7" width="12.6640625" bestFit="1" customWidth="1"/>
    <col min="8" max="8" width="14" bestFit="1" customWidth="1"/>
  </cols>
  <sheetData>
    <row r="1" spans="1:8">
      <c r="A1" s="549" t="s">
        <v>235</v>
      </c>
      <c r="B1" s="563"/>
      <c r="C1" s="563"/>
      <c r="D1" s="563"/>
      <c r="E1" s="563"/>
      <c r="F1" s="563"/>
      <c r="G1" s="563"/>
      <c r="H1" s="563"/>
    </row>
    <row r="2" spans="1:8">
      <c r="A2" s="553" t="s">
        <v>10</v>
      </c>
      <c r="B2" s="555" t="s">
        <v>66</v>
      </c>
      <c r="C2" s="556"/>
      <c r="D2" s="556"/>
      <c r="E2" s="557"/>
      <c r="F2" s="558" t="s">
        <v>166</v>
      </c>
      <c r="G2" s="556"/>
      <c r="H2" s="559"/>
    </row>
    <row r="3" spans="1:8" ht="25.2">
      <c r="A3" s="553"/>
      <c r="B3" s="244" t="s">
        <v>83</v>
      </c>
      <c r="C3" s="244" t="s">
        <v>71</v>
      </c>
      <c r="D3" s="244" t="s">
        <v>72</v>
      </c>
      <c r="E3" s="363" t="s">
        <v>73</v>
      </c>
      <c r="F3" s="34" t="s">
        <v>123</v>
      </c>
      <c r="G3" s="244" t="s">
        <v>70</v>
      </c>
      <c r="H3" s="113" t="s">
        <v>69</v>
      </c>
    </row>
    <row r="4" spans="1:8">
      <c r="A4" s="553"/>
      <c r="B4" s="3"/>
      <c r="C4" s="3"/>
      <c r="D4" s="3"/>
      <c r="E4" s="363"/>
      <c r="F4" s="34"/>
      <c r="G4" s="3"/>
      <c r="H4" s="3"/>
    </row>
    <row r="5" spans="1:8">
      <c r="A5" s="231" t="s">
        <v>77</v>
      </c>
      <c r="B5" s="78">
        <f>IF(SUM(B6:B56)='SFAG Non-A Subcategories'!B4+'Contingency Non-A Subcategories'!B4+'ECF Non-A Subcategories'!B4,SUM(B6:B56),"ERROR")</f>
        <v>1516804587</v>
      </c>
      <c r="C5" s="78">
        <f>IF(SUM(C6:C56)='SFAG Non-A Subcategories'!C4+'Contingency Non-A Subcategories'!C4+'ECF Non-A Subcategories'!C4,SUM(C6:C56),"ERROR")</f>
        <v>103457366</v>
      </c>
      <c r="D5" s="78">
        <f>'SFAG Non-A Subcategories'!D4+'Contingency Non-A Subcategories'!D4+'ECF Non-A Subcategories'!D4</f>
        <v>145828431</v>
      </c>
      <c r="E5" s="87">
        <f>IF(SUM(E6:E56)='SFAG Non-A Subcategories'!E4+'Contingency Non-A Subcategories'!E4+'ECF Non-A Subcategories'!E4,SUM(E6:E56),"ERROR")</f>
        <v>1267518790</v>
      </c>
      <c r="F5" s="58">
        <f>IF(SUM(F6:F56)='SFAG Non-A Subcategories'!F4+'Contingency Non-A Subcategories'!F4+'ECF Non-A Subcategories'!F4,SUM(F6:F56),"ERROR")</f>
        <v>142506485</v>
      </c>
      <c r="G5" s="78">
        <f>IF(SUM(G6:G56)='SFAG Non-A Subcategories'!G4+'Contingency Non-A Subcategories'!G4+'ECF Non-A Subcategories'!G4,SUM(G6:G56),"ERROR")</f>
        <v>12635789</v>
      </c>
      <c r="H5" s="78">
        <f>IF(SUM(H6:H56)='SFAG Non-A Subcategories'!H4+'Contingency Non-A Subcategories'!H4+'ECF Non-A Subcategories'!H4,SUM(H6:H56),"ERROR")</f>
        <v>129870696</v>
      </c>
    </row>
    <row r="6" spans="1:8">
      <c r="A6" s="86" t="s">
        <v>11</v>
      </c>
      <c r="B6" s="78">
        <f>SUM(C6:E6)</f>
        <v>8994757</v>
      </c>
      <c r="C6" s="78">
        <f>'SFAG Non-A Subcategories'!C5+'Contingency Non-A Subcategories'!C5+'ECF Non-A Subcategories'!C5</f>
        <v>0</v>
      </c>
      <c r="D6" s="78">
        <f>'SFAG Non-A Subcategories'!D5+'Contingency Non-A Subcategories'!D5+'ECF Non-A Subcategories'!D5</f>
        <v>608142</v>
      </c>
      <c r="E6" s="87">
        <f>'SFAG Non-A Subcategories'!E5+'Contingency Non-A Subcategories'!E5+'ECF Non-A Subcategories'!E5</f>
        <v>8386615</v>
      </c>
      <c r="F6" s="58">
        <f>SUM(G6:H6)</f>
        <v>359259</v>
      </c>
      <c r="G6" s="78">
        <f>'SFAG Non-A Subcategories'!G5+'Contingency Non-A Subcategories'!G5+'ECF Non-A Subcategories'!G5</f>
        <v>359259</v>
      </c>
      <c r="H6" s="78">
        <f>'SFAG Non-A Subcategories'!H5+'Contingency Non-A Subcategories'!H5+'ECF Non-A Subcategories'!H5</f>
        <v>0</v>
      </c>
    </row>
    <row r="7" spans="1:8">
      <c r="A7" s="86" t="s">
        <v>12</v>
      </c>
      <c r="B7" s="78">
        <f t="shared" ref="B7:B56" si="0">SUM(C7:E7)</f>
        <v>12585752</v>
      </c>
      <c r="C7" s="78">
        <f>'SFAG Non-A Subcategories'!C6+'Contingency Non-A Subcategories'!C6+'ECF Non-A Subcategories'!C6</f>
        <v>112141</v>
      </c>
      <c r="D7" s="78">
        <f>'SFAG Non-A Subcategories'!D6+'Contingency Non-A Subcategories'!D6+'ECF Non-A Subcategories'!D6</f>
        <v>0</v>
      </c>
      <c r="E7" s="87">
        <f>'SFAG Non-A Subcategories'!E6+'Contingency Non-A Subcategories'!E6+'ECF Non-A Subcategories'!E6</f>
        <v>12473611</v>
      </c>
      <c r="F7" s="58">
        <f t="shared" ref="F7:F56" si="1">SUM(G7:H7)</f>
        <v>104500</v>
      </c>
      <c r="G7" s="78">
        <f>'SFAG Non-A Subcategories'!G6+'Contingency Non-A Subcategories'!G6+'ECF Non-A Subcategories'!G6</f>
        <v>0</v>
      </c>
      <c r="H7" s="78">
        <f>'SFAG Non-A Subcategories'!H6+'Contingency Non-A Subcategories'!H6+'ECF Non-A Subcategories'!H6</f>
        <v>104500</v>
      </c>
    </row>
    <row r="8" spans="1:8">
      <c r="A8" s="86" t="s">
        <v>13</v>
      </c>
      <c r="B8" s="78">
        <f t="shared" si="0"/>
        <v>6200196</v>
      </c>
      <c r="C8" s="78">
        <f>'SFAG Non-A Subcategories'!C7+'Contingency Non-A Subcategories'!C7+'ECF Non-A Subcategories'!C7</f>
        <v>30726</v>
      </c>
      <c r="D8" s="78">
        <f>'SFAG Non-A Subcategories'!D7+'Contingency Non-A Subcategories'!D7+'ECF Non-A Subcategories'!D7</f>
        <v>56065</v>
      </c>
      <c r="E8" s="87">
        <f>'SFAG Non-A Subcategories'!E7+'Contingency Non-A Subcategories'!E7+'ECF Non-A Subcategories'!E7</f>
        <v>6113405</v>
      </c>
      <c r="F8" s="58">
        <f t="shared" si="1"/>
        <v>146348</v>
      </c>
      <c r="G8" s="78">
        <f>'SFAG Non-A Subcategories'!G7+'Contingency Non-A Subcategories'!G7+'ECF Non-A Subcategories'!G7</f>
        <v>0</v>
      </c>
      <c r="H8" s="78">
        <f>'SFAG Non-A Subcategories'!H7+'Contingency Non-A Subcategories'!H7+'ECF Non-A Subcategories'!H7</f>
        <v>146348</v>
      </c>
    </row>
    <row r="9" spans="1:8">
      <c r="A9" s="86" t="s">
        <v>14</v>
      </c>
      <c r="B9" s="78">
        <f t="shared" si="0"/>
        <v>23424613</v>
      </c>
      <c r="C9" s="78">
        <f>'SFAG Non-A Subcategories'!C8+'Contingency Non-A Subcategories'!C8+'ECF Non-A Subcategories'!C8</f>
        <v>70133</v>
      </c>
      <c r="D9" s="78">
        <f>'SFAG Non-A Subcategories'!D8+'Contingency Non-A Subcategories'!D8+'ECF Non-A Subcategories'!D8</f>
        <v>8116279</v>
      </c>
      <c r="E9" s="87">
        <f>'SFAG Non-A Subcategories'!E8+'Contingency Non-A Subcategories'!E8+'ECF Non-A Subcategories'!E8</f>
        <v>15238201</v>
      </c>
      <c r="F9" s="58">
        <f t="shared" si="1"/>
        <v>2575044</v>
      </c>
      <c r="G9" s="78">
        <f>'SFAG Non-A Subcategories'!G8+'Contingency Non-A Subcategories'!G8+'ECF Non-A Subcategories'!G8</f>
        <v>0</v>
      </c>
      <c r="H9" s="78">
        <f>'SFAG Non-A Subcategories'!H8+'Contingency Non-A Subcategories'!H8+'ECF Non-A Subcategories'!H8</f>
        <v>2575044</v>
      </c>
    </row>
    <row r="10" spans="1:8">
      <c r="A10" s="86" t="s">
        <v>15</v>
      </c>
      <c r="B10" s="78">
        <f t="shared" si="0"/>
        <v>498193672</v>
      </c>
      <c r="C10" s="78">
        <f>'SFAG Non-A Subcategories'!C9+'Contingency Non-A Subcategories'!C9+'ECF Non-A Subcategories'!C9</f>
        <v>18437981</v>
      </c>
      <c r="D10" s="78">
        <f>'SFAG Non-A Subcategories'!D9+'Contingency Non-A Subcategories'!D9+'ECF Non-A Subcategories'!D9</f>
        <v>31113019</v>
      </c>
      <c r="E10" s="87">
        <f>'SFAG Non-A Subcategories'!E9+'Contingency Non-A Subcategories'!E9+'ECF Non-A Subcategories'!E9</f>
        <v>448642672</v>
      </c>
      <c r="F10" s="58">
        <f t="shared" si="1"/>
        <v>45492875</v>
      </c>
      <c r="G10" s="78">
        <f>'SFAG Non-A Subcategories'!G9+'Contingency Non-A Subcategories'!G9+'ECF Non-A Subcategories'!G9</f>
        <v>0</v>
      </c>
      <c r="H10" s="78">
        <f>'SFAG Non-A Subcategories'!H9+'Contingency Non-A Subcategories'!H9+'ECF Non-A Subcategories'!H9</f>
        <v>45492875</v>
      </c>
    </row>
    <row r="11" spans="1:8">
      <c r="A11" s="86" t="s">
        <v>16</v>
      </c>
      <c r="B11" s="78">
        <f t="shared" si="0"/>
        <v>2011876</v>
      </c>
      <c r="C11" s="78">
        <f>'SFAG Non-A Subcategories'!C10+'Contingency Non-A Subcategories'!C10+'ECF Non-A Subcategories'!C10</f>
        <v>398937</v>
      </c>
      <c r="D11" s="78">
        <f>'SFAG Non-A Subcategories'!D10+'Contingency Non-A Subcategories'!D10+'ECF Non-A Subcategories'!D10</f>
        <v>1329739</v>
      </c>
      <c r="E11" s="87">
        <f>'SFAG Non-A Subcategories'!E10+'Contingency Non-A Subcategories'!E10+'ECF Non-A Subcategories'!E10</f>
        <v>283200</v>
      </c>
      <c r="F11" s="58">
        <f t="shared" si="1"/>
        <v>1680715</v>
      </c>
      <c r="G11" s="78">
        <f>'SFAG Non-A Subcategories'!G10+'Contingency Non-A Subcategories'!G10+'ECF Non-A Subcategories'!G10</f>
        <v>0</v>
      </c>
      <c r="H11" s="78">
        <f>'SFAG Non-A Subcategories'!H10+'Contingency Non-A Subcategories'!H10+'ECF Non-A Subcategories'!H10</f>
        <v>1680715</v>
      </c>
    </row>
    <row r="12" spans="1:8">
      <c r="A12" s="86" t="s">
        <v>17</v>
      </c>
      <c r="B12" s="78">
        <f t="shared" si="0"/>
        <v>0</v>
      </c>
      <c r="C12" s="78">
        <f>'SFAG Non-A Subcategories'!C11+'Contingency Non-A Subcategories'!C11+'ECF Non-A Subcategories'!C11</f>
        <v>0</v>
      </c>
      <c r="D12" s="78">
        <f>'SFAG Non-A Subcategories'!D11+'Contingency Non-A Subcategories'!D11+'ECF Non-A Subcategories'!D11</f>
        <v>0</v>
      </c>
      <c r="E12" s="87">
        <f>'SFAG Non-A Subcategories'!E11+'Contingency Non-A Subcategories'!E11+'ECF Non-A Subcategories'!E11</f>
        <v>0</v>
      </c>
      <c r="F12" s="58">
        <f t="shared" si="1"/>
        <v>2719310</v>
      </c>
      <c r="G12" s="78">
        <f>'SFAG Non-A Subcategories'!G11+'Contingency Non-A Subcategories'!G11+'ECF Non-A Subcategories'!G11</f>
        <v>2719310</v>
      </c>
      <c r="H12" s="78">
        <f>'SFAG Non-A Subcategories'!H11+'Contingency Non-A Subcategories'!H11+'ECF Non-A Subcategories'!H11</f>
        <v>0</v>
      </c>
    </row>
    <row r="13" spans="1:8">
      <c r="A13" s="86" t="s">
        <v>18</v>
      </c>
      <c r="B13" s="78">
        <f t="shared" si="0"/>
        <v>497483</v>
      </c>
      <c r="C13" s="78">
        <f>'SFAG Non-A Subcategories'!C12+'Contingency Non-A Subcategories'!C12+'ECF Non-A Subcategories'!C12</f>
        <v>2304956</v>
      </c>
      <c r="D13" s="78">
        <f>'SFAG Non-A Subcategories'!D12+'Contingency Non-A Subcategories'!D12+'ECF Non-A Subcategories'!D12</f>
        <v>-1933098</v>
      </c>
      <c r="E13" s="87">
        <f>'SFAG Non-A Subcategories'!E12+'Contingency Non-A Subcategories'!E12+'ECF Non-A Subcategories'!E12</f>
        <v>125625</v>
      </c>
      <c r="F13" s="58">
        <f t="shared" si="1"/>
        <v>0</v>
      </c>
      <c r="G13" s="78">
        <f>'SFAG Non-A Subcategories'!G12+'Contingency Non-A Subcategories'!G12+'ECF Non-A Subcategories'!G12</f>
        <v>0</v>
      </c>
      <c r="H13" s="78">
        <f>'SFAG Non-A Subcategories'!H12+'Contingency Non-A Subcategories'!H12+'ECF Non-A Subcategories'!H12</f>
        <v>0</v>
      </c>
    </row>
    <row r="14" spans="1:8">
      <c r="A14" s="86" t="s">
        <v>19</v>
      </c>
      <c r="B14" s="78">
        <f t="shared" si="0"/>
        <v>23232907</v>
      </c>
      <c r="C14" s="78">
        <f>'SFAG Non-A Subcategories'!C13+'Contingency Non-A Subcategories'!C13+'ECF Non-A Subcategories'!C13</f>
        <v>0</v>
      </c>
      <c r="D14" s="78">
        <f>'SFAG Non-A Subcategories'!D13+'Contingency Non-A Subcategories'!D13+'ECF Non-A Subcategories'!D13</f>
        <v>2803193</v>
      </c>
      <c r="E14" s="87">
        <f>'SFAG Non-A Subcategories'!E13+'Contingency Non-A Subcategories'!E13+'ECF Non-A Subcategories'!E13</f>
        <v>20429714</v>
      </c>
      <c r="F14" s="58">
        <f t="shared" si="1"/>
        <v>0</v>
      </c>
      <c r="G14" s="78">
        <f>'SFAG Non-A Subcategories'!G13+'Contingency Non-A Subcategories'!G13+'ECF Non-A Subcategories'!G13</f>
        <v>0</v>
      </c>
      <c r="H14" s="78">
        <f>'SFAG Non-A Subcategories'!H13+'Contingency Non-A Subcategories'!H13+'ECF Non-A Subcategories'!H13</f>
        <v>0</v>
      </c>
    </row>
    <row r="15" spans="1:8">
      <c r="A15" s="86" t="s">
        <v>20</v>
      </c>
      <c r="B15" s="78">
        <f t="shared" si="0"/>
        <v>58350615</v>
      </c>
      <c r="C15" s="78">
        <f>'SFAG Non-A Subcategories'!C14+'Contingency Non-A Subcategories'!C14+'ECF Non-A Subcategories'!C14</f>
        <v>491204</v>
      </c>
      <c r="D15" s="78">
        <f>'SFAG Non-A Subcategories'!D14+'Contingency Non-A Subcategories'!D14+'ECF Non-A Subcategories'!D14</f>
        <v>3421694</v>
      </c>
      <c r="E15" s="87">
        <f>'SFAG Non-A Subcategories'!E14+'Contingency Non-A Subcategories'!E14+'ECF Non-A Subcategories'!E14</f>
        <v>54437717</v>
      </c>
      <c r="F15" s="58">
        <f t="shared" si="1"/>
        <v>5127590</v>
      </c>
      <c r="G15" s="78">
        <f>'SFAG Non-A Subcategories'!G14+'Contingency Non-A Subcategories'!G14+'ECF Non-A Subcategories'!G14</f>
        <v>0</v>
      </c>
      <c r="H15" s="78">
        <f>'SFAG Non-A Subcategories'!H14+'Contingency Non-A Subcategories'!H14+'ECF Non-A Subcategories'!H14</f>
        <v>5127590</v>
      </c>
    </row>
    <row r="16" spans="1:8">
      <c r="A16" s="86" t="s">
        <v>21</v>
      </c>
      <c r="B16" s="78">
        <f t="shared" si="0"/>
        <v>-1864346</v>
      </c>
      <c r="C16" s="78">
        <f>'SFAG Non-A Subcategories'!C15+'Contingency Non-A Subcategories'!C15+'ECF Non-A Subcategories'!C15</f>
        <v>5862783</v>
      </c>
      <c r="D16" s="78">
        <f>'SFAG Non-A Subcategories'!D15+'Contingency Non-A Subcategories'!D15+'ECF Non-A Subcategories'!D15</f>
        <v>0</v>
      </c>
      <c r="E16" s="87">
        <f>'SFAG Non-A Subcategories'!E15+'Contingency Non-A Subcategories'!E15+'ECF Non-A Subcategories'!E15</f>
        <v>-7727129</v>
      </c>
      <c r="F16" s="58">
        <f t="shared" si="1"/>
        <v>10090653</v>
      </c>
      <c r="G16" s="78">
        <f>'SFAG Non-A Subcategories'!G15+'Contingency Non-A Subcategories'!G15+'ECF Non-A Subcategories'!G15</f>
        <v>0</v>
      </c>
      <c r="H16" s="78">
        <f>'SFAG Non-A Subcategories'!H15+'Contingency Non-A Subcategories'!H15+'ECF Non-A Subcategories'!H15</f>
        <v>10090653</v>
      </c>
    </row>
    <row r="17" spans="1:8">
      <c r="A17" s="86" t="s">
        <v>22</v>
      </c>
      <c r="B17" s="78">
        <f t="shared" si="0"/>
        <v>6027609</v>
      </c>
      <c r="C17" s="78">
        <f>'SFAG Non-A Subcategories'!C16+'Contingency Non-A Subcategories'!C16+'ECF Non-A Subcategories'!C16</f>
        <v>1552602</v>
      </c>
      <c r="D17" s="78">
        <f>'SFAG Non-A Subcategories'!D16+'Contingency Non-A Subcategories'!D16+'ECF Non-A Subcategories'!D16</f>
        <v>53132</v>
      </c>
      <c r="E17" s="87">
        <f>'SFAG Non-A Subcategories'!E16+'Contingency Non-A Subcategories'!E16+'ECF Non-A Subcategories'!E16</f>
        <v>4421875</v>
      </c>
      <c r="F17" s="58">
        <f t="shared" si="1"/>
        <v>1153387</v>
      </c>
      <c r="G17" s="78">
        <f>'SFAG Non-A Subcategories'!G16+'Contingency Non-A Subcategories'!G16+'ECF Non-A Subcategories'!G16</f>
        <v>0</v>
      </c>
      <c r="H17" s="78">
        <f>'SFAG Non-A Subcategories'!H16+'Contingency Non-A Subcategories'!H16+'ECF Non-A Subcategories'!H16</f>
        <v>1153387</v>
      </c>
    </row>
    <row r="18" spans="1:8">
      <c r="A18" s="86" t="s">
        <v>23</v>
      </c>
      <c r="B18" s="78">
        <f t="shared" si="0"/>
        <v>654808</v>
      </c>
      <c r="C18" s="78">
        <f>'SFAG Non-A Subcategories'!C17+'Contingency Non-A Subcategories'!C17+'ECF Non-A Subcategories'!C17</f>
        <v>558416</v>
      </c>
      <c r="D18" s="78">
        <f>'SFAG Non-A Subcategories'!D17+'Contingency Non-A Subcategories'!D17+'ECF Non-A Subcategories'!D17</f>
        <v>31841</v>
      </c>
      <c r="E18" s="87">
        <f>'SFAG Non-A Subcategories'!E17+'Contingency Non-A Subcategories'!E17+'ECF Non-A Subcategories'!E17</f>
        <v>64551</v>
      </c>
      <c r="F18" s="58">
        <f t="shared" si="1"/>
        <v>0</v>
      </c>
      <c r="G18" s="78">
        <f>'SFAG Non-A Subcategories'!G17+'Contingency Non-A Subcategories'!G17+'ECF Non-A Subcategories'!G17</f>
        <v>0</v>
      </c>
      <c r="H18" s="78">
        <f>'SFAG Non-A Subcategories'!H17+'Contingency Non-A Subcategories'!H17+'ECF Non-A Subcategories'!H17</f>
        <v>0</v>
      </c>
    </row>
    <row r="19" spans="1:8">
      <c r="A19" s="86" t="s">
        <v>24</v>
      </c>
      <c r="B19" s="78">
        <f t="shared" si="0"/>
        <v>31012389</v>
      </c>
      <c r="C19" s="78">
        <f>'SFAG Non-A Subcategories'!C18+'Contingency Non-A Subcategories'!C18+'ECF Non-A Subcategories'!C18</f>
        <v>0</v>
      </c>
      <c r="D19" s="78">
        <f>'SFAG Non-A Subcategories'!D18+'Contingency Non-A Subcategories'!D18+'ECF Non-A Subcategories'!D18</f>
        <v>20948989</v>
      </c>
      <c r="E19" s="87">
        <f>'SFAG Non-A Subcategories'!E18+'Contingency Non-A Subcategories'!E18+'ECF Non-A Subcategories'!E18</f>
        <v>10063400</v>
      </c>
      <c r="F19" s="58">
        <f t="shared" si="1"/>
        <v>756617</v>
      </c>
      <c r="G19" s="78">
        <f>'SFAG Non-A Subcategories'!G18+'Contingency Non-A Subcategories'!G18+'ECF Non-A Subcategories'!G18</f>
        <v>0</v>
      </c>
      <c r="H19" s="78">
        <f>'SFAG Non-A Subcategories'!H18+'Contingency Non-A Subcategories'!H18+'ECF Non-A Subcategories'!H18</f>
        <v>756617</v>
      </c>
    </row>
    <row r="20" spans="1:8">
      <c r="A20" s="86" t="s">
        <v>25</v>
      </c>
      <c r="B20" s="78">
        <f t="shared" si="0"/>
        <v>11138914</v>
      </c>
      <c r="C20" s="78">
        <f>'SFAG Non-A Subcategories'!C19+'Contingency Non-A Subcategories'!C19+'ECF Non-A Subcategories'!C19</f>
        <v>0</v>
      </c>
      <c r="D20" s="78">
        <f>'SFAG Non-A Subcategories'!D19+'Contingency Non-A Subcategories'!D19+'ECF Non-A Subcategories'!D19</f>
        <v>10788048</v>
      </c>
      <c r="E20" s="87">
        <f>'SFAG Non-A Subcategories'!E19+'Contingency Non-A Subcategories'!E19+'ECF Non-A Subcategories'!E19</f>
        <v>350866</v>
      </c>
      <c r="F20" s="58">
        <f t="shared" si="1"/>
        <v>0</v>
      </c>
      <c r="G20" s="78">
        <f>'SFAG Non-A Subcategories'!G19+'Contingency Non-A Subcategories'!G19+'ECF Non-A Subcategories'!G19</f>
        <v>0</v>
      </c>
      <c r="H20" s="78">
        <f>'SFAG Non-A Subcategories'!H19+'Contingency Non-A Subcategories'!H19+'ECF Non-A Subcategories'!H19</f>
        <v>0</v>
      </c>
    </row>
    <row r="21" spans="1:8">
      <c r="A21" s="86" t="s">
        <v>26</v>
      </c>
      <c r="B21" s="78">
        <f t="shared" si="0"/>
        <v>11383488</v>
      </c>
      <c r="C21" s="78">
        <f>'SFAG Non-A Subcategories'!C20+'Contingency Non-A Subcategories'!C20+'ECF Non-A Subcategories'!C20</f>
        <v>0</v>
      </c>
      <c r="D21" s="78">
        <f>'SFAG Non-A Subcategories'!D20+'Contingency Non-A Subcategories'!D20+'ECF Non-A Subcategories'!D20</f>
        <v>0</v>
      </c>
      <c r="E21" s="87">
        <f>'SFAG Non-A Subcategories'!E20+'Contingency Non-A Subcategories'!E20+'ECF Non-A Subcategories'!E20</f>
        <v>11383488</v>
      </c>
      <c r="F21" s="58">
        <f t="shared" si="1"/>
        <v>348848</v>
      </c>
      <c r="G21" s="78">
        <f>'SFAG Non-A Subcategories'!G20+'Contingency Non-A Subcategories'!G20+'ECF Non-A Subcategories'!G20</f>
        <v>0</v>
      </c>
      <c r="H21" s="78">
        <f>'SFAG Non-A Subcategories'!H20+'Contingency Non-A Subcategories'!H20+'ECF Non-A Subcategories'!H20</f>
        <v>348848</v>
      </c>
    </row>
    <row r="22" spans="1:8">
      <c r="A22" s="86" t="s">
        <v>27</v>
      </c>
      <c r="B22" s="78">
        <f t="shared" si="0"/>
        <v>423394</v>
      </c>
      <c r="C22" s="78">
        <f>'SFAG Non-A Subcategories'!C21+'Contingency Non-A Subcategories'!C21+'ECF Non-A Subcategories'!C21</f>
        <v>0</v>
      </c>
      <c r="D22" s="78">
        <f>'SFAG Non-A Subcategories'!D21+'Contingency Non-A Subcategories'!D21+'ECF Non-A Subcategories'!D21</f>
        <v>398373</v>
      </c>
      <c r="E22" s="87">
        <f>'SFAG Non-A Subcategories'!E21+'Contingency Non-A Subcategories'!E21+'ECF Non-A Subcategories'!E21</f>
        <v>25021</v>
      </c>
      <c r="F22" s="58">
        <f t="shared" si="1"/>
        <v>1640784</v>
      </c>
      <c r="G22" s="78">
        <f>'SFAG Non-A Subcategories'!G21+'Contingency Non-A Subcategories'!G21+'ECF Non-A Subcategories'!G21</f>
        <v>0</v>
      </c>
      <c r="H22" s="78">
        <f>'SFAG Non-A Subcategories'!H21+'Contingency Non-A Subcategories'!H21+'ECF Non-A Subcategories'!H21</f>
        <v>1640784</v>
      </c>
    </row>
    <row r="23" spans="1:8">
      <c r="A23" s="86" t="s">
        <v>28</v>
      </c>
      <c r="B23" s="78">
        <f t="shared" si="0"/>
        <v>29846028</v>
      </c>
      <c r="C23" s="78">
        <f>'SFAG Non-A Subcategories'!C22+'Contingency Non-A Subcategories'!C22+'ECF Non-A Subcategories'!C22</f>
        <v>8146756</v>
      </c>
      <c r="D23" s="78">
        <f>'SFAG Non-A Subcategories'!D22+'Contingency Non-A Subcategories'!D22+'ECF Non-A Subcategories'!D22</f>
        <v>597035</v>
      </c>
      <c r="E23" s="87">
        <f>'SFAG Non-A Subcategories'!E22+'Contingency Non-A Subcategories'!E22+'ECF Non-A Subcategories'!E22</f>
        <v>21102237</v>
      </c>
      <c r="F23" s="58">
        <f t="shared" si="1"/>
        <v>16584310</v>
      </c>
      <c r="G23" s="78">
        <f>'SFAG Non-A Subcategories'!G22+'Contingency Non-A Subcategories'!G22+'ECF Non-A Subcategories'!G22</f>
        <v>0</v>
      </c>
      <c r="H23" s="78">
        <f>'SFAG Non-A Subcategories'!H22+'Contingency Non-A Subcategories'!H22+'ECF Non-A Subcategories'!H22</f>
        <v>16584310</v>
      </c>
    </row>
    <row r="24" spans="1:8">
      <c r="A24" s="86" t="s">
        <v>29</v>
      </c>
      <c r="B24" s="78">
        <f t="shared" si="0"/>
        <v>6380583</v>
      </c>
      <c r="C24" s="78">
        <f>'SFAG Non-A Subcategories'!C23+'Contingency Non-A Subcategories'!C23+'ECF Non-A Subcategories'!C23</f>
        <v>0</v>
      </c>
      <c r="D24" s="78">
        <f>'SFAG Non-A Subcategories'!D23+'Contingency Non-A Subcategories'!D23+'ECF Non-A Subcategories'!D23</f>
        <v>6056017</v>
      </c>
      <c r="E24" s="87">
        <f>'SFAG Non-A Subcategories'!E23+'Contingency Non-A Subcategories'!E23+'ECF Non-A Subcategories'!E23</f>
        <v>324566</v>
      </c>
      <c r="F24" s="58">
        <f t="shared" si="1"/>
        <v>883831</v>
      </c>
      <c r="G24" s="78">
        <f>'SFAG Non-A Subcategories'!G23+'Contingency Non-A Subcategories'!G23+'ECF Non-A Subcategories'!G23</f>
        <v>0</v>
      </c>
      <c r="H24" s="78">
        <f>'SFAG Non-A Subcategories'!H23+'Contingency Non-A Subcategories'!H23+'ECF Non-A Subcategories'!H23</f>
        <v>883831</v>
      </c>
    </row>
    <row r="25" spans="1:8">
      <c r="A25" s="86" t="s">
        <v>30</v>
      </c>
      <c r="B25" s="78">
        <f t="shared" si="0"/>
        <v>12245245</v>
      </c>
      <c r="C25" s="78">
        <f>'SFAG Non-A Subcategories'!C24+'Contingency Non-A Subcategories'!C24+'ECF Non-A Subcategories'!C24</f>
        <v>0</v>
      </c>
      <c r="D25" s="78">
        <f>'SFAG Non-A Subcategories'!D24+'Contingency Non-A Subcategories'!D24+'ECF Non-A Subcategories'!D24</f>
        <v>437251</v>
      </c>
      <c r="E25" s="87">
        <f>'SFAG Non-A Subcategories'!E24+'Contingency Non-A Subcategories'!E24+'ECF Non-A Subcategories'!E24</f>
        <v>11807994</v>
      </c>
      <c r="F25" s="58">
        <f t="shared" si="1"/>
        <v>998400</v>
      </c>
      <c r="G25" s="78">
        <f>'SFAG Non-A Subcategories'!G24+'Contingency Non-A Subcategories'!G24+'ECF Non-A Subcategories'!G24</f>
        <v>0</v>
      </c>
      <c r="H25" s="78">
        <f>'SFAG Non-A Subcategories'!H24+'Contingency Non-A Subcategories'!H24+'ECF Non-A Subcategories'!H24</f>
        <v>998400</v>
      </c>
    </row>
    <row r="26" spans="1:8">
      <c r="A26" s="86" t="s">
        <v>31</v>
      </c>
      <c r="B26" s="78">
        <f t="shared" si="0"/>
        <v>30562350</v>
      </c>
      <c r="C26" s="78">
        <f>'SFAG Non-A Subcategories'!C25+'Contingency Non-A Subcategories'!C25+'ECF Non-A Subcategories'!C25</f>
        <v>5001147</v>
      </c>
      <c r="D26" s="78">
        <f>'SFAG Non-A Subcategories'!D25+'Contingency Non-A Subcategories'!D25+'ECF Non-A Subcategories'!D25</f>
        <v>847711</v>
      </c>
      <c r="E26" s="87">
        <f>'SFAG Non-A Subcategories'!E25+'Contingency Non-A Subcategories'!E25+'ECF Non-A Subcategories'!E25</f>
        <v>24713492</v>
      </c>
      <c r="F26" s="58">
        <f t="shared" si="1"/>
        <v>4191610</v>
      </c>
      <c r="G26" s="78">
        <f>'SFAG Non-A Subcategories'!G25+'Contingency Non-A Subcategories'!G25+'ECF Non-A Subcategories'!G25</f>
        <v>2358540</v>
      </c>
      <c r="H26" s="78">
        <f>'SFAG Non-A Subcategories'!H25+'Contingency Non-A Subcategories'!H25+'ECF Non-A Subcategories'!H25</f>
        <v>1833070</v>
      </c>
    </row>
    <row r="27" spans="1:8">
      <c r="A27" s="86" t="s">
        <v>32</v>
      </c>
      <c r="B27" s="78">
        <f t="shared" si="0"/>
        <v>0</v>
      </c>
      <c r="C27" s="78">
        <f>'SFAG Non-A Subcategories'!C26+'Contingency Non-A Subcategories'!C26+'ECF Non-A Subcategories'!C26</f>
        <v>0</v>
      </c>
      <c r="D27" s="78">
        <f>'SFAG Non-A Subcategories'!D26+'Contingency Non-A Subcategories'!D26+'ECF Non-A Subcategories'!D26</f>
        <v>0</v>
      </c>
      <c r="E27" s="87">
        <f>'SFAG Non-A Subcategories'!E26+'Contingency Non-A Subcategories'!E26+'ECF Non-A Subcategories'!E26</f>
        <v>0</v>
      </c>
      <c r="F27" s="58">
        <f t="shared" si="1"/>
        <v>0</v>
      </c>
      <c r="G27" s="78">
        <f>'SFAG Non-A Subcategories'!G26+'Contingency Non-A Subcategories'!G26+'ECF Non-A Subcategories'!G26</f>
        <v>0</v>
      </c>
      <c r="H27" s="78">
        <f>'SFAG Non-A Subcategories'!H26+'Contingency Non-A Subcategories'!H26+'ECF Non-A Subcategories'!H26</f>
        <v>0</v>
      </c>
    </row>
    <row r="28" spans="1:8">
      <c r="A28" s="86" t="s">
        <v>33</v>
      </c>
      <c r="B28" s="78">
        <f t="shared" si="0"/>
        <v>66630218</v>
      </c>
      <c r="C28" s="78">
        <f>'SFAG Non-A Subcategories'!C27+'Contingency Non-A Subcategories'!C27+'ECF Non-A Subcategories'!C27</f>
        <v>214919</v>
      </c>
      <c r="D28" s="78">
        <f>'SFAG Non-A Subcategories'!D27+'Contingency Non-A Subcategories'!D27+'ECF Non-A Subcategories'!D27</f>
        <v>4021815</v>
      </c>
      <c r="E28" s="87">
        <f>'SFAG Non-A Subcategories'!E27+'Contingency Non-A Subcategories'!E27+'ECF Non-A Subcategories'!E27</f>
        <v>62393484</v>
      </c>
      <c r="F28" s="58">
        <f t="shared" si="1"/>
        <v>1202699</v>
      </c>
      <c r="G28" s="78">
        <f>'SFAG Non-A Subcategories'!G27+'Contingency Non-A Subcategories'!G27+'ECF Non-A Subcategories'!G27</f>
        <v>1100000</v>
      </c>
      <c r="H28" s="78">
        <f>'SFAG Non-A Subcategories'!H27+'Contingency Non-A Subcategories'!H27+'ECF Non-A Subcategories'!H27</f>
        <v>102699</v>
      </c>
    </row>
    <row r="29" spans="1:8">
      <c r="A29" s="86" t="s">
        <v>34</v>
      </c>
      <c r="B29" s="78">
        <f t="shared" si="0"/>
        <v>52164548</v>
      </c>
      <c r="C29" s="78">
        <f>'SFAG Non-A Subcategories'!C28+'Contingency Non-A Subcategories'!C28+'ECF Non-A Subcategories'!C28</f>
        <v>0</v>
      </c>
      <c r="D29" s="78">
        <f>'SFAG Non-A Subcategories'!D28+'Contingency Non-A Subcategories'!D28+'ECF Non-A Subcategories'!D28</f>
        <v>574141</v>
      </c>
      <c r="E29" s="87">
        <f>'SFAG Non-A Subcategories'!E28+'Contingency Non-A Subcategories'!E28+'ECF Non-A Subcategories'!E28</f>
        <v>51590407</v>
      </c>
      <c r="F29" s="58">
        <f t="shared" si="1"/>
        <v>3513228</v>
      </c>
      <c r="G29" s="78">
        <f>'SFAG Non-A Subcategories'!G28+'Contingency Non-A Subcategories'!G28+'ECF Non-A Subcategories'!G28</f>
        <v>0</v>
      </c>
      <c r="H29" s="78">
        <f>'SFAG Non-A Subcategories'!H28+'Contingency Non-A Subcategories'!H28+'ECF Non-A Subcategories'!H28</f>
        <v>3513228</v>
      </c>
    </row>
    <row r="30" spans="1:8">
      <c r="A30" s="86" t="s">
        <v>35</v>
      </c>
      <c r="B30" s="78">
        <f t="shared" si="0"/>
        <v>19749533</v>
      </c>
      <c r="C30" s="78">
        <f>'SFAG Non-A Subcategories'!C29+'Contingency Non-A Subcategories'!C29+'ECF Non-A Subcategories'!C29</f>
        <v>123781</v>
      </c>
      <c r="D30" s="78">
        <f>'SFAG Non-A Subcategories'!D29+'Contingency Non-A Subcategories'!D29+'ECF Non-A Subcategories'!D29</f>
        <v>0</v>
      </c>
      <c r="E30" s="87">
        <f>'SFAG Non-A Subcategories'!E29+'Contingency Non-A Subcategories'!E29+'ECF Non-A Subcategories'!E29</f>
        <v>19625752</v>
      </c>
      <c r="F30" s="58">
        <f t="shared" si="1"/>
        <v>9202071</v>
      </c>
      <c r="G30" s="78">
        <f>'SFAG Non-A Subcategories'!G29+'Contingency Non-A Subcategories'!G29+'ECF Non-A Subcategories'!G29</f>
        <v>0</v>
      </c>
      <c r="H30" s="78">
        <f>'SFAG Non-A Subcategories'!H29+'Contingency Non-A Subcategories'!H29+'ECF Non-A Subcategories'!H29</f>
        <v>9202071</v>
      </c>
    </row>
    <row r="31" spans="1:8">
      <c r="A31" s="86" t="s">
        <v>36</v>
      </c>
      <c r="B31" s="78">
        <f t="shared" si="0"/>
        <v>0</v>
      </c>
      <c r="C31" s="78">
        <f>'SFAG Non-A Subcategories'!C30+'Contingency Non-A Subcategories'!C30+'ECF Non-A Subcategories'!C30</f>
        <v>0</v>
      </c>
      <c r="D31" s="78">
        <f>'SFAG Non-A Subcategories'!D30+'Contingency Non-A Subcategories'!D30+'ECF Non-A Subcategories'!D30</f>
        <v>0</v>
      </c>
      <c r="E31" s="87">
        <f>'SFAG Non-A Subcategories'!E30+'Contingency Non-A Subcategories'!E30+'ECF Non-A Subcategories'!E30</f>
        <v>0</v>
      </c>
      <c r="F31" s="58">
        <f t="shared" si="1"/>
        <v>0</v>
      </c>
      <c r="G31" s="78">
        <f>'SFAG Non-A Subcategories'!G30+'Contingency Non-A Subcategories'!G30+'ECF Non-A Subcategories'!G30</f>
        <v>0</v>
      </c>
      <c r="H31" s="78">
        <f>'SFAG Non-A Subcategories'!H30+'Contingency Non-A Subcategories'!H30+'ECF Non-A Subcategories'!H30</f>
        <v>0</v>
      </c>
    </row>
    <row r="32" spans="1:8">
      <c r="A32" s="86" t="s">
        <v>37</v>
      </c>
      <c r="B32" s="78">
        <f t="shared" si="0"/>
        <v>2550243</v>
      </c>
      <c r="C32" s="78">
        <f>'SFAG Non-A Subcategories'!C31+'Contingency Non-A Subcategories'!C31+'ECF Non-A Subcategories'!C31</f>
        <v>0</v>
      </c>
      <c r="D32" s="78">
        <f>'SFAG Non-A Subcategories'!D31+'Contingency Non-A Subcategories'!D31+'ECF Non-A Subcategories'!D31</f>
        <v>2549247</v>
      </c>
      <c r="E32" s="87">
        <f>'SFAG Non-A Subcategories'!E31+'Contingency Non-A Subcategories'!E31+'ECF Non-A Subcategories'!E31</f>
        <v>996</v>
      </c>
      <c r="F32" s="58">
        <f t="shared" si="1"/>
        <v>0</v>
      </c>
      <c r="G32" s="78">
        <f>'SFAG Non-A Subcategories'!G31+'Contingency Non-A Subcategories'!G31+'ECF Non-A Subcategories'!G31</f>
        <v>0</v>
      </c>
      <c r="H32" s="78">
        <f>'SFAG Non-A Subcategories'!H31+'Contingency Non-A Subcategories'!H31+'ECF Non-A Subcategories'!H31</f>
        <v>0</v>
      </c>
    </row>
    <row r="33" spans="1:8">
      <c r="A33" s="86" t="s">
        <v>38</v>
      </c>
      <c r="B33" s="78">
        <f t="shared" si="0"/>
        <v>15491195</v>
      </c>
      <c r="C33" s="78">
        <f>'SFAG Non-A Subcategories'!C32+'Contingency Non-A Subcategories'!C32+'ECF Non-A Subcategories'!C32</f>
        <v>0</v>
      </c>
      <c r="D33" s="78">
        <f>'SFAG Non-A Subcategories'!D32+'Contingency Non-A Subcategories'!D32+'ECF Non-A Subcategories'!D32</f>
        <v>0</v>
      </c>
      <c r="E33" s="87">
        <f>'SFAG Non-A Subcategories'!E32+'Contingency Non-A Subcategories'!E32+'ECF Non-A Subcategories'!E32</f>
        <v>15491195</v>
      </c>
      <c r="F33" s="58">
        <f t="shared" si="1"/>
        <v>0</v>
      </c>
      <c r="G33" s="78">
        <f>'SFAG Non-A Subcategories'!G32+'Contingency Non-A Subcategories'!G32+'ECF Non-A Subcategories'!G32</f>
        <v>0</v>
      </c>
      <c r="H33" s="78">
        <f>'SFAG Non-A Subcategories'!H32+'Contingency Non-A Subcategories'!H32+'ECF Non-A Subcategories'!H32</f>
        <v>0</v>
      </c>
    </row>
    <row r="34" spans="1:8">
      <c r="A34" s="86" t="s">
        <v>39</v>
      </c>
      <c r="B34" s="78">
        <f t="shared" si="0"/>
        <v>117102</v>
      </c>
      <c r="C34" s="78">
        <f>'SFAG Non-A Subcategories'!C33+'Contingency Non-A Subcategories'!C33+'ECF Non-A Subcategories'!C33</f>
        <v>0</v>
      </c>
      <c r="D34" s="78">
        <f>'SFAG Non-A Subcategories'!D33+'Contingency Non-A Subcategories'!D33+'ECF Non-A Subcategories'!D33</f>
        <v>91902</v>
      </c>
      <c r="E34" s="87">
        <f>'SFAG Non-A Subcategories'!E33+'Contingency Non-A Subcategories'!E33+'ECF Non-A Subcategories'!E33</f>
        <v>25200</v>
      </c>
      <c r="F34" s="58">
        <f t="shared" si="1"/>
        <v>566343</v>
      </c>
      <c r="G34" s="78">
        <f>'SFAG Non-A Subcategories'!G33+'Contingency Non-A Subcategories'!G33+'ECF Non-A Subcategories'!G33</f>
        <v>0</v>
      </c>
      <c r="H34" s="78">
        <f>'SFAG Non-A Subcategories'!H33+'Contingency Non-A Subcategories'!H33+'ECF Non-A Subcategories'!H33</f>
        <v>566343</v>
      </c>
    </row>
    <row r="35" spans="1:8">
      <c r="A35" s="86" t="s">
        <v>40</v>
      </c>
      <c r="B35" s="78">
        <f t="shared" si="0"/>
        <v>5598190</v>
      </c>
      <c r="C35" s="78">
        <f>'SFAG Non-A Subcategories'!C34+'Contingency Non-A Subcategories'!C34+'ECF Non-A Subcategories'!C34</f>
        <v>0</v>
      </c>
      <c r="D35" s="78">
        <f>'SFAG Non-A Subcategories'!D34+'Contingency Non-A Subcategories'!D34+'ECF Non-A Subcategories'!D34</f>
        <v>123748</v>
      </c>
      <c r="E35" s="87">
        <f>'SFAG Non-A Subcategories'!E34+'Contingency Non-A Subcategories'!E34+'ECF Non-A Subcategories'!E34</f>
        <v>5474442</v>
      </c>
      <c r="F35" s="58">
        <f t="shared" si="1"/>
        <v>1015037</v>
      </c>
      <c r="G35" s="78">
        <f>'SFAG Non-A Subcategories'!G34+'Contingency Non-A Subcategories'!G34+'ECF Non-A Subcategories'!G34</f>
        <v>145293</v>
      </c>
      <c r="H35" s="78">
        <f>'SFAG Non-A Subcategories'!H34+'Contingency Non-A Subcategories'!H34+'ECF Non-A Subcategories'!H34</f>
        <v>869744</v>
      </c>
    </row>
    <row r="36" spans="1:8">
      <c r="A36" s="86" t="s">
        <v>41</v>
      </c>
      <c r="B36" s="78">
        <f t="shared" si="0"/>
        <v>58884063</v>
      </c>
      <c r="C36" s="78">
        <f>'SFAG Non-A Subcategories'!C35+'Contingency Non-A Subcategories'!C35+'ECF Non-A Subcategories'!C35</f>
        <v>467540</v>
      </c>
      <c r="D36" s="78">
        <f>'SFAG Non-A Subcategories'!D35+'Contingency Non-A Subcategories'!D35+'ECF Non-A Subcategories'!D35</f>
        <v>5767516</v>
      </c>
      <c r="E36" s="87">
        <f>'SFAG Non-A Subcategories'!E35+'Contingency Non-A Subcategories'!E35+'ECF Non-A Subcategories'!E35</f>
        <v>52649007</v>
      </c>
      <c r="F36" s="58">
        <f t="shared" si="1"/>
        <v>1234692</v>
      </c>
      <c r="G36" s="78">
        <f>'SFAG Non-A Subcategories'!G35+'Contingency Non-A Subcategories'!G35+'ECF Non-A Subcategories'!G35</f>
        <v>1234692</v>
      </c>
      <c r="H36" s="78">
        <f>'SFAG Non-A Subcategories'!H35+'Contingency Non-A Subcategories'!H35+'ECF Non-A Subcategories'!H35</f>
        <v>0</v>
      </c>
    </row>
    <row r="37" spans="1:8">
      <c r="A37" s="86" t="s">
        <v>42</v>
      </c>
      <c r="B37" s="78">
        <f t="shared" si="0"/>
        <v>8693878</v>
      </c>
      <c r="C37" s="78">
        <f>'SFAG Non-A Subcategories'!C36+'Contingency Non-A Subcategories'!C36+'ECF Non-A Subcategories'!C36</f>
        <v>740228</v>
      </c>
      <c r="D37" s="78">
        <f>'SFAG Non-A Subcategories'!D36+'Contingency Non-A Subcategories'!D36+'ECF Non-A Subcategories'!D36</f>
        <v>0</v>
      </c>
      <c r="E37" s="87">
        <f>'SFAG Non-A Subcategories'!E36+'Contingency Non-A Subcategories'!E36+'ECF Non-A Subcategories'!E36</f>
        <v>7953650</v>
      </c>
      <c r="F37" s="58">
        <f t="shared" si="1"/>
        <v>0</v>
      </c>
      <c r="G37" s="78">
        <f>'SFAG Non-A Subcategories'!G36+'Contingency Non-A Subcategories'!G36+'ECF Non-A Subcategories'!G36</f>
        <v>0</v>
      </c>
      <c r="H37" s="78">
        <f>'SFAG Non-A Subcategories'!H36+'Contingency Non-A Subcategories'!H36+'ECF Non-A Subcategories'!H36</f>
        <v>0</v>
      </c>
    </row>
    <row r="38" spans="1:8">
      <c r="A38" s="86" t="s">
        <v>43</v>
      </c>
      <c r="B38" s="78">
        <f t="shared" si="0"/>
        <v>108997112</v>
      </c>
      <c r="C38" s="78">
        <f>'SFAG Non-A Subcategories'!C37+'Contingency Non-A Subcategories'!C37+'ECF Non-A Subcategories'!C37</f>
        <v>10710014</v>
      </c>
      <c r="D38" s="78">
        <f>'SFAG Non-A Subcategories'!D37+'Contingency Non-A Subcategories'!D37+'ECF Non-A Subcategories'!D37</f>
        <v>1829809</v>
      </c>
      <c r="E38" s="87">
        <f>'SFAG Non-A Subcategories'!E37+'Contingency Non-A Subcategories'!E37+'ECF Non-A Subcategories'!E37</f>
        <v>96457289</v>
      </c>
      <c r="F38" s="58">
        <f t="shared" si="1"/>
        <v>5956169</v>
      </c>
      <c r="G38" s="78">
        <f>'SFAG Non-A Subcategories'!G37+'Contingency Non-A Subcategories'!G37+'ECF Non-A Subcategories'!G37</f>
        <v>0</v>
      </c>
      <c r="H38" s="78">
        <f>'SFAG Non-A Subcategories'!H37+'Contingency Non-A Subcategories'!H37+'ECF Non-A Subcategories'!H37</f>
        <v>5956169</v>
      </c>
    </row>
    <row r="39" spans="1:8">
      <c r="A39" s="86" t="s">
        <v>44</v>
      </c>
      <c r="B39" s="78">
        <f t="shared" si="0"/>
        <v>6148127</v>
      </c>
      <c r="C39" s="78">
        <f>'SFAG Non-A Subcategories'!C38+'Contingency Non-A Subcategories'!C38+'ECF Non-A Subcategories'!C38</f>
        <v>782</v>
      </c>
      <c r="D39" s="78">
        <f>'SFAG Non-A Subcategories'!D38+'Contingency Non-A Subcategories'!D38+'ECF Non-A Subcategories'!D38</f>
        <v>3037</v>
      </c>
      <c r="E39" s="87">
        <f>'SFAG Non-A Subcategories'!E38+'Contingency Non-A Subcategories'!E38+'ECF Non-A Subcategories'!E38</f>
        <v>6144308</v>
      </c>
      <c r="F39" s="58">
        <f t="shared" si="1"/>
        <v>501657</v>
      </c>
      <c r="G39" s="78">
        <f>'SFAG Non-A Subcategories'!G38+'Contingency Non-A Subcategories'!G38+'ECF Non-A Subcategories'!G38</f>
        <v>0</v>
      </c>
      <c r="H39" s="78">
        <f>'SFAG Non-A Subcategories'!H38+'Contingency Non-A Subcategories'!H38+'ECF Non-A Subcategories'!H38</f>
        <v>501657</v>
      </c>
    </row>
    <row r="40" spans="1:8">
      <c r="A40" s="86" t="s">
        <v>45</v>
      </c>
      <c r="B40" s="78">
        <f t="shared" si="0"/>
        <v>2473551</v>
      </c>
      <c r="C40" s="78">
        <f>'SFAG Non-A Subcategories'!C39+'Contingency Non-A Subcategories'!C39+'ECF Non-A Subcategories'!C39</f>
        <v>0</v>
      </c>
      <c r="D40" s="78">
        <f>'SFAG Non-A Subcategories'!D39+'Contingency Non-A Subcategories'!D39+'ECF Non-A Subcategories'!D39</f>
        <v>16080</v>
      </c>
      <c r="E40" s="87">
        <f>'SFAG Non-A Subcategories'!E39+'Contingency Non-A Subcategories'!E39+'ECF Non-A Subcategories'!E39</f>
        <v>2457471</v>
      </c>
      <c r="F40" s="58">
        <f t="shared" si="1"/>
        <v>1468855</v>
      </c>
      <c r="G40" s="78">
        <f>'SFAG Non-A Subcategories'!G39+'Contingency Non-A Subcategories'!G39+'ECF Non-A Subcategories'!G39</f>
        <v>0</v>
      </c>
      <c r="H40" s="78">
        <f>'SFAG Non-A Subcategories'!H39+'Contingency Non-A Subcategories'!H39+'ECF Non-A Subcategories'!H39</f>
        <v>1468855</v>
      </c>
    </row>
    <row r="41" spans="1:8">
      <c r="A41" s="86" t="s">
        <v>46</v>
      </c>
      <c r="B41" s="78">
        <f t="shared" si="0"/>
        <v>35918355</v>
      </c>
      <c r="C41" s="78">
        <f>'SFAG Non-A Subcategories'!C40+'Contingency Non-A Subcategories'!C40+'ECF Non-A Subcategories'!C40</f>
        <v>16515379</v>
      </c>
      <c r="D41" s="78">
        <f>'SFAG Non-A Subcategories'!D40+'Contingency Non-A Subcategories'!D40+'ECF Non-A Subcategories'!D40</f>
        <v>1406211</v>
      </c>
      <c r="E41" s="87">
        <f>'SFAG Non-A Subcategories'!E40+'Contingency Non-A Subcategories'!E40+'ECF Non-A Subcategories'!E40</f>
        <v>17996765</v>
      </c>
      <c r="F41" s="58">
        <f t="shared" si="1"/>
        <v>6031941</v>
      </c>
      <c r="G41" s="78">
        <f>'SFAG Non-A Subcategories'!G40+'Contingency Non-A Subcategories'!G40+'ECF Non-A Subcategories'!G40</f>
        <v>698520</v>
      </c>
      <c r="H41" s="78">
        <f>'SFAG Non-A Subcategories'!H40+'Contingency Non-A Subcategories'!H40+'ECF Non-A Subcategories'!H40</f>
        <v>5333421</v>
      </c>
    </row>
    <row r="42" spans="1:8">
      <c r="A42" s="86" t="s">
        <v>47</v>
      </c>
      <c r="B42" s="78">
        <f t="shared" si="0"/>
        <v>-2</v>
      </c>
      <c r="C42" s="78">
        <f>'SFAG Non-A Subcategories'!C41+'Contingency Non-A Subcategories'!C41+'ECF Non-A Subcategories'!C41</f>
        <v>-2</v>
      </c>
      <c r="D42" s="78">
        <f>'SFAG Non-A Subcategories'!D41+'Contingency Non-A Subcategories'!D41+'ECF Non-A Subcategories'!D41</f>
        <v>0</v>
      </c>
      <c r="E42" s="87">
        <f>'SFAG Non-A Subcategories'!E41+'Contingency Non-A Subcategories'!E41+'ECF Non-A Subcategories'!E41</f>
        <v>0</v>
      </c>
      <c r="F42" s="58">
        <f t="shared" si="1"/>
        <v>0</v>
      </c>
      <c r="G42" s="78">
        <f>'SFAG Non-A Subcategories'!G41+'Contingency Non-A Subcategories'!G41+'ECF Non-A Subcategories'!G41</f>
        <v>0</v>
      </c>
      <c r="H42" s="78">
        <f>'SFAG Non-A Subcategories'!H41+'Contingency Non-A Subcategories'!H41+'ECF Non-A Subcategories'!H41</f>
        <v>0</v>
      </c>
    </row>
    <row r="43" spans="1:8">
      <c r="A43" s="86" t="s">
        <v>48</v>
      </c>
      <c r="B43" s="78">
        <f t="shared" si="0"/>
        <v>9356914</v>
      </c>
      <c r="C43" s="78">
        <f>'SFAG Non-A Subcategories'!C42+'Contingency Non-A Subcategories'!C42+'ECF Non-A Subcategories'!C42</f>
        <v>897861</v>
      </c>
      <c r="D43" s="78">
        <f>'SFAG Non-A Subcategories'!D42+'Contingency Non-A Subcategories'!D42+'ECF Non-A Subcategories'!D42</f>
        <v>523741</v>
      </c>
      <c r="E43" s="87">
        <f>'SFAG Non-A Subcategories'!E42+'Contingency Non-A Subcategories'!E42+'ECF Non-A Subcategories'!E42</f>
        <v>7935312</v>
      </c>
      <c r="F43" s="58">
        <f t="shared" si="1"/>
        <v>62639</v>
      </c>
      <c r="G43" s="78">
        <f>'SFAG Non-A Subcategories'!G42+'Contingency Non-A Subcategories'!G42+'ECF Non-A Subcategories'!G42</f>
        <v>0</v>
      </c>
      <c r="H43" s="78">
        <f>'SFAG Non-A Subcategories'!H42+'Contingency Non-A Subcategories'!H42+'ECF Non-A Subcategories'!H42</f>
        <v>62639</v>
      </c>
    </row>
    <row r="44" spans="1:8">
      <c r="A44" s="86" t="s">
        <v>49</v>
      </c>
      <c r="B44" s="78">
        <f t="shared" si="0"/>
        <v>73166936</v>
      </c>
      <c r="C44" s="78">
        <f>'SFAG Non-A Subcategories'!C43+'Contingency Non-A Subcategories'!C43+'ECF Non-A Subcategories'!C43</f>
        <v>150713</v>
      </c>
      <c r="D44" s="78">
        <f>'SFAG Non-A Subcategories'!D43+'Contingency Non-A Subcategories'!D43+'ECF Non-A Subcategories'!D43</f>
        <v>2121334</v>
      </c>
      <c r="E44" s="87">
        <f>'SFAG Non-A Subcategories'!E43+'Contingency Non-A Subcategories'!E43+'ECF Non-A Subcategories'!E43</f>
        <v>70894889</v>
      </c>
      <c r="F44" s="58">
        <f t="shared" si="1"/>
        <v>1468086</v>
      </c>
      <c r="G44" s="78">
        <f>'SFAG Non-A Subcategories'!G43+'Contingency Non-A Subcategories'!G43+'ECF Non-A Subcategories'!G43</f>
        <v>0</v>
      </c>
      <c r="H44" s="78">
        <f>'SFAG Non-A Subcategories'!H43+'Contingency Non-A Subcategories'!H43+'ECF Non-A Subcategories'!H43</f>
        <v>1468086</v>
      </c>
    </row>
    <row r="45" spans="1:8">
      <c r="A45" s="86" t="s">
        <v>50</v>
      </c>
      <c r="B45" s="78">
        <f t="shared" si="0"/>
        <v>9438554</v>
      </c>
      <c r="C45" s="78">
        <f>'SFAG Non-A Subcategories'!C44+'Contingency Non-A Subcategories'!C44+'ECF Non-A Subcategories'!C44</f>
        <v>495</v>
      </c>
      <c r="D45" s="78">
        <f>'SFAG Non-A Subcategories'!D44+'Contingency Non-A Subcategories'!D44+'ECF Non-A Subcategories'!D44</f>
        <v>0</v>
      </c>
      <c r="E45" s="87">
        <f>'SFAG Non-A Subcategories'!E44+'Contingency Non-A Subcategories'!E44+'ECF Non-A Subcategories'!E44</f>
        <v>9438059</v>
      </c>
      <c r="F45" s="58">
        <f t="shared" si="1"/>
        <v>3899738</v>
      </c>
      <c r="G45" s="78">
        <f>'SFAG Non-A Subcategories'!G44+'Contingency Non-A Subcategories'!G44+'ECF Non-A Subcategories'!G44</f>
        <v>3899738</v>
      </c>
      <c r="H45" s="78">
        <f>'SFAG Non-A Subcategories'!H44+'Contingency Non-A Subcategories'!H44+'ECF Non-A Subcategories'!H44</f>
        <v>0</v>
      </c>
    </row>
    <row r="46" spans="1:8">
      <c r="A46" s="86" t="s">
        <v>51</v>
      </c>
      <c r="B46" s="78">
        <f t="shared" si="0"/>
        <v>20003720</v>
      </c>
      <c r="C46" s="78">
        <f>'SFAG Non-A Subcategories'!C45+'Contingency Non-A Subcategories'!C45+'ECF Non-A Subcategories'!C45</f>
        <v>0</v>
      </c>
      <c r="D46" s="78">
        <f>'SFAG Non-A Subcategories'!D45+'Contingency Non-A Subcategories'!D45+'ECF Non-A Subcategories'!D45</f>
        <v>12247231</v>
      </c>
      <c r="E46" s="87">
        <f>'SFAG Non-A Subcategories'!E45+'Contingency Non-A Subcategories'!E45+'ECF Non-A Subcategories'!E45</f>
        <v>7756489</v>
      </c>
      <c r="F46" s="58">
        <f t="shared" si="1"/>
        <v>19844</v>
      </c>
      <c r="G46" s="78">
        <f>'SFAG Non-A Subcategories'!G45+'Contingency Non-A Subcategories'!G45+'ECF Non-A Subcategories'!G45</f>
        <v>0</v>
      </c>
      <c r="H46" s="78">
        <f>'SFAG Non-A Subcategories'!H45+'Contingency Non-A Subcategories'!H45+'ECF Non-A Subcategories'!H45</f>
        <v>19844</v>
      </c>
    </row>
    <row r="47" spans="1:8">
      <c r="A47" s="86" t="s">
        <v>52</v>
      </c>
      <c r="B47" s="78">
        <f t="shared" si="0"/>
        <v>2599094</v>
      </c>
      <c r="C47" s="78">
        <f>'SFAG Non-A Subcategories'!C46+'Contingency Non-A Subcategories'!C46+'ECF Non-A Subcategories'!C46</f>
        <v>0</v>
      </c>
      <c r="D47" s="78">
        <f>'SFAG Non-A Subcategories'!D46+'Contingency Non-A Subcategories'!D46+'ECF Non-A Subcategories'!D46</f>
        <v>0</v>
      </c>
      <c r="E47" s="87">
        <f>'SFAG Non-A Subcategories'!E46+'Contingency Non-A Subcategories'!E46+'ECF Non-A Subcategories'!E46</f>
        <v>2599094</v>
      </c>
      <c r="F47" s="58">
        <f t="shared" si="1"/>
        <v>53305</v>
      </c>
      <c r="G47" s="78">
        <f>'SFAG Non-A Subcategories'!G46+'Contingency Non-A Subcategories'!G46+'ECF Non-A Subcategories'!G46</f>
        <v>0</v>
      </c>
      <c r="H47" s="78">
        <f>'SFAG Non-A Subcategories'!H46+'Contingency Non-A Subcategories'!H46+'ECF Non-A Subcategories'!H46</f>
        <v>53305</v>
      </c>
    </row>
    <row r="48" spans="1:8">
      <c r="A48" s="86" t="s">
        <v>53</v>
      </c>
      <c r="B48" s="78">
        <f t="shared" si="0"/>
        <v>55348338</v>
      </c>
      <c r="C48" s="78">
        <f>'SFAG Non-A Subcategories'!C47+'Contingency Non-A Subcategories'!C47+'ECF Non-A Subcategories'!C47</f>
        <v>0</v>
      </c>
      <c r="D48" s="78">
        <f>'SFAG Non-A Subcategories'!D47+'Contingency Non-A Subcategories'!D47+'ECF Non-A Subcategories'!D47</f>
        <v>0</v>
      </c>
      <c r="E48" s="87">
        <f>'SFAG Non-A Subcategories'!E47+'Contingency Non-A Subcategories'!E47+'ECF Non-A Subcategories'!E47</f>
        <v>55348338</v>
      </c>
      <c r="F48" s="58">
        <f t="shared" si="1"/>
        <v>0</v>
      </c>
      <c r="G48" s="78">
        <f>'SFAG Non-A Subcategories'!G47+'Contingency Non-A Subcategories'!G47+'ECF Non-A Subcategories'!G47</f>
        <v>0</v>
      </c>
      <c r="H48" s="78">
        <f>'SFAG Non-A Subcategories'!H47+'Contingency Non-A Subcategories'!H47+'ECF Non-A Subcategories'!H47</f>
        <v>0</v>
      </c>
    </row>
    <row r="49" spans="1:8">
      <c r="A49" s="86" t="s">
        <v>54</v>
      </c>
      <c r="B49" s="78">
        <f t="shared" si="0"/>
        <v>80023355</v>
      </c>
      <c r="C49" s="78">
        <f>'SFAG Non-A Subcategories'!C48+'Contingency Non-A Subcategories'!C48+'ECF Non-A Subcategories'!C48</f>
        <v>3333977</v>
      </c>
      <c r="D49" s="78">
        <f>'SFAG Non-A Subcategories'!D48+'Contingency Non-A Subcategories'!D48+'ECF Non-A Subcategories'!D48</f>
        <v>7892816</v>
      </c>
      <c r="E49" s="87">
        <f>'SFAG Non-A Subcategories'!E48+'Contingency Non-A Subcategories'!E48+'ECF Non-A Subcategories'!E48</f>
        <v>68796562</v>
      </c>
      <c r="F49" s="58">
        <f t="shared" si="1"/>
        <v>4598646</v>
      </c>
      <c r="G49" s="78">
        <f>'SFAG Non-A Subcategories'!G48+'Contingency Non-A Subcategories'!G48+'ECF Non-A Subcategories'!G48</f>
        <v>120437</v>
      </c>
      <c r="H49" s="78">
        <f>'SFAG Non-A Subcategories'!H48+'Contingency Non-A Subcategories'!H48+'ECF Non-A Subcategories'!H48</f>
        <v>4478209</v>
      </c>
    </row>
    <row r="50" spans="1:8">
      <c r="A50" s="86" t="s">
        <v>55</v>
      </c>
      <c r="B50" s="78">
        <f t="shared" si="0"/>
        <v>9106546</v>
      </c>
      <c r="C50" s="78">
        <f>'SFAG Non-A Subcategories'!C49+'Contingency Non-A Subcategories'!C49+'ECF Non-A Subcategories'!C49</f>
        <v>36000</v>
      </c>
      <c r="D50" s="78">
        <f>'SFAG Non-A Subcategories'!D49+'Contingency Non-A Subcategories'!D49+'ECF Non-A Subcategories'!D49</f>
        <v>769005</v>
      </c>
      <c r="E50" s="87">
        <f>'SFAG Non-A Subcategories'!E49+'Contingency Non-A Subcategories'!E49+'ECF Non-A Subcategories'!E49</f>
        <v>8301541</v>
      </c>
      <c r="F50" s="58">
        <f t="shared" si="1"/>
        <v>5329</v>
      </c>
      <c r="G50" s="78">
        <f>'SFAG Non-A Subcategories'!G49+'Contingency Non-A Subcategories'!G49+'ECF Non-A Subcategories'!G49</f>
        <v>0</v>
      </c>
      <c r="H50" s="78">
        <f>'SFAG Non-A Subcategories'!H49+'Contingency Non-A Subcategories'!H49+'ECF Non-A Subcategories'!H49</f>
        <v>5329</v>
      </c>
    </row>
    <row r="51" spans="1:8">
      <c r="A51" s="86" t="s">
        <v>56</v>
      </c>
      <c r="B51" s="78">
        <f t="shared" si="0"/>
        <v>21926</v>
      </c>
      <c r="C51" s="78">
        <f>'SFAG Non-A Subcategories'!C50+'Contingency Non-A Subcategories'!C50+'ECF Non-A Subcategories'!C50</f>
        <v>0</v>
      </c>
      <c r="D51" s="78">
        <f>'SFAG Non-A Subcategories'!D50+'Contingency Non-A Subcategories'!D50+'ECF Non-A Subcategories'!D50</f>
        <v>0</v>
      </c>
      <c r="E51" s="87">
        <f>'SFAG Non-A Subcategories'!E50+'Contingency Non-A Subcategories'!E50+'ECF Non-A Subcategories'!E50</f>
        <v>21926</v>
      </c>
      <c r="F51" s="58">
        <f t="shared" si="1"/>
        <v>0</v>
      </c>
      <c r="G51" s="78">
        <f>'SFAG Non-A Subcategories'!G50+'Contingency Non-A Subcategories'!G50+'ECF Non-A Subcategories'!G50</f>
        <v>0</v>
      </c>
      <c r="H51" s="78">
        <f>'SFAG Non-A Subcategories'!H50+'Contingency Non-A Subcategories'!H50+'ECF Non-A Subcategories'!H50</f>
        <v>0</v>
      </c>
    </row>
    <row r="52" spans="1:8">
      <c r="A52" s="86" t="s">
        <v>57</v>
      </c>
      <c r="B52" s="78">
        <f t="shared" si="0"/>
        <v>22541488</v>
      </c>
      <c r="C52" s="78">
        <f>'SFAG Non-A Subcategories'!C51+'Contingency Non-A Subcategories'!C51+'ECF Non-A Subcategories'!C51</f>
        <v>161700</v>
      </c>
      <c r="D52" s="78">
        <f>'SFAG Non-A Subcategories'!D51+'Contingency Non-A Subcategories'!D51+'ECF Non-A Subcategories'!D51</f>
        <v>5140</v>
      </c>
      <c r="E52" s="87">
        <f>'SFAG Non-A Subcategories'!E51+'Contingency Non-A Subcategories'!E51+'ECF Non-A Subcategories'!E51</f>
        <v>22374648</v>
      </c>
      <c r="F52" s="58">
        <f t="shared" si="1"/>
        <v>4336607</v>
      </c>
      <c r="G52" s="78">
        <f>'SFAG Non-A Subcategories'!G51+'Contingency Non-A Subcategories'!G51+'ECF Non-A Subcategories'!G51</f>
        <v>0</v>
      </c>
      <c r="H52" s="78">
        <f>'SFAG Non-A Subcategories'!H51+'Contingency Non-A Subcategories'!H51+'ECF Non-A Subcategories'!H51</f>
        <v>4336607</v>
      </c>
    </row>
    <row r="53" spans="1:8">
      <c r="A53" s="86" t="s">
        <v>58</v>
      </c>
      <c r="B53" s="78">
        <f t="shared" si="0"/>
        <v>73608673</v>
      </c>
      <c r="C53" s="78">
        <f>'SFAG Non-A Subcategories'!C52+'Contingency Non-A Subcategories'!C52+'ECF Non-A Subcategories'!C52</f>
        <v>24767270</v>
      </c>
      <c r="D53" s="78">
        <f>'SFAG Non-A Subcategories'!D52+'Contingency Non-A Subcategories'!D52+'ECF Non-A Subcategories'!D52</f>
        <v>18430415</v>
      </c>
      <c r="E53" s="87">
        <f>'SFAG Non-A Subcategories'!E52+'Contingency Non-A Subcategories'!E52+'ECF Non-A Subcategories'!E52</f>
        <v>30410988</v>
      </c>
      <c r="F53" s="58">
        <f t="shared" si="1"/>
        <v>2515518</v>
      </c>
      <c r="G53" s="78">
        <f>'SFAG Non-A Subcategories'!G52+'Contingency Non-A Subcategories'!G52+'ECF Non-A Subcategories'!G52</f>
        <v>0</v>
      </c>
      <c r="H53" s="78">
        <f>'SFAG Non-A Subcategories'!H52+'Contingency Non-A Subcategories'!H52+'ECF Non-A Subcategories'!H52</f>
        <v>2515518</v>
      </c>
    </row>
    <row r="54" spans="1:8">
      <c r="A54" s="86" t="s">
        <v>59</v>
      </c>
      <c r="B54" s="78">
        <f t="shared" si="0"/>
        <v>1821453</v>
      </c>
      <c r="C54" s="78">
        <f>'SFAG Non-A Subcategories'!C53+'Contingency Non-A Subcategories'!C53+'ECF Non-A Subcategories'!C53</f>
        <v>-89448</v>
      </c>
      <c r="D54" s="78">
        <f>'SFAG Non-A Subcategories'!D53+'Contingency Non-A Subcategories'!D53+'ECF Non-A Subcategories'!D53</f>
        <v>0</v>
      </c>
      <c r="E54" s="87">
        <f>'SFAG Non-A Subcategories'!E53+'Contingency Non-A Subcategories'!E53+'ECF Non-A Subcategories'!E53</f>
        <v>1910901</v>
      </c>
      <c r="F54" s="58">
        <f t="shared" si="1"/>
        <v>0</v>
      </c>
      <c r="G54" s="78">
        <f>'SFAG Non-A Subcategories'!G53+'Contingency Non-A Subcategories'!G53+'ECF Non-A Subcategories'!G53</f>
        <v>0</v>
      </c>
      <c r="H54" s="78">
        <f>'SFAG Non-A Subcategories'!H53+'Contingency Non-A Subcategories'!H53+'ECF Non-A Subcategories'!H53</f>
        <v>0</v>
      </c>
    </row>
    <row r="55" spans="1:8">
      <c r="A55" s="86" t="s">
        <v>60</v>
      </c>
      <c r="B55" s="78">
        <f t="shared" si="0"/>
        <v>3264982</v>
      </c>
      <c r="C55" s="78">
        <f>'SFAG Non-A Subcategories'!C54+'Contingency Non-A Subcategories'!C54+'ECF Non-A Subcategories'!C54</f>
        <v>2458375</v>
      </c>
      <c r="D55" s="78">
        <f>'SFAG Non-A Subcategories'!D54+'Contingency Non-A Subcategories'!D54+'ECF Non-A Subcategories'!D54</f>
        <v>0</v>
      </c>
      <c r="E55" s="87">
        <f>'SFAG Non-A Subcategories'!E54+'Contingency Non-A Subcategories'!E54+'ECF Non-A Subcategories'!E54</f>
        <v>806607</v>
      </c>
      <c r="F55" s="58">
        <f t="shared" si="1"/>
        <v>0</v>
      </c>
      <c r="G55" s="78">
        <f>'SFAG Non-A Subcategories'!G54+'Contingency Non-A Subcategories'!G54+'ECF Non-A Subcategories'!G54</f>
        <v>0</v>
      </c>
      <c r="H55" s="78">
        <f>'SFAG Non-A Subcategories'!H54+'Contingency Non-A Subcategories'!H54+'ECF Non-A Subcategories'!H54</f>
        <v>0</v>
      </c>
    </row>
    <row r="56" spans="1:8">
      <c r="A56" s="86" t="s">
        <v>61</v>
      </c>
      <c r="B56" s="78">
        <f t="shared" si="0"/>
        <v>1784162</v>
      </c>
      <c r="C56" s="78">
        <f>'SFAG Non-A Subcategories'!C55+'Contingency Non-A Subcategories'!C55+'ECF Non-A Subcategories'!C55</f>
        <v>0</v>
      </c>
      <c r="D56" s="78">
        <f>'SFAG Non-A Subcategories'!D55+'Contingency Non-A Subcategories'!D55+'ECF Non-A Subcategories'!D55</f>
        <v>1781813</v>
      </c>
      <c r="E56" s="87">
        <f>'SFAG Non-A Subcategories'!E55+'Contingency Non-A Subcategories'!E55+'ECF Non-A Subcategories'!E55</f>
        <v>2349</v>
      </c>
      <c r="F56" s="109">
        <f t="shared" si="1"/>
        <v>0</v>
      </c>
      <c r="G56" s="78">
        <f>'SFAG Non-A Subcategories'!G55+'Contingency Non-A Subcategories'!G55+'ECF Non-A Subcategories'!G55</f>
        <v>0</v>
      </c>
      <c r="H56" s="78">
        <f>'SFAG Non-A Subcategories'!H55+'Contingency Non-A Subcategories'!H55+'ECF Non-A Subcategories'!H55</f>
        <v>0</v>
      </c>
    </row>
  </sheetData>
  <mergeCells count="4">
    <mergeCell ref="A1:H1"/>
    <mergeCell ref="A2:A4"/>
    <mergeCell ref="B2:E2"/>
    <mergeCell ref="F2:H2"/>
  </mergeCells>
  <pageMargins left="0.7" right="0.7" top="0.75" bottom="0.75" header="0.3" footer="0.3"/>
  <pageSetup scale="7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FFFF00"/>
    <pageSetUpPr fitToPage="1"/>
  </sheetPr>
  <dimension ref="A1"/>
  <sheetViews>
    <sheetView workbookViewId="0"/>
  </sheetViews>
  <sheetFormatPr defaultRowHeight="14.4"/>
  <sheetData/>
  <pageMargins left="0.7" right="0.7" top="0.75" bottom="0.75" header="0.3" footer="0.3"/>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00B050"/>
    <pageSetUpPr fitToPage="1"/>
  </sheetPr>
  <dimension ref="A1"/>
  <sheetViews>
    <sheetView workbookViewId="0">
      <selection activeCell="D11" sqref="D11"/>
    </sheetView>
  </sheetViews>
  <sheetFormatPr defaultRowHeight="14.4"/>
  <sheetData/>
  <pageMargins left="0.7" right="0.7" top="0.75" bottom="0.7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D56"/>
  <sheetViews>
    <sheetView workbookViewId="0">
      <selection activeCell="A2" sqref="A2"/>
    </sheetView>
  </sheetViews>
  <sheetFormatPr defaultColWidth="8.88671875" defaultRowHeight="14.4"/>
  <cols>
    <col min="1" max="1" width="23" customWidth="1"/>
    <col min="2" max="2" width="18.44140625" style="50" customWidth="1"/>
    <col min="3" max="4" width="16.6640625" customWidth="1"/>
  </cols>
  <sheetData>
    <row r="1" spans="1:4">
      <c r="A1" s="564" t="s">
        <v>236</v>
      </c>
      <c r="B1" s="549"/>
      <c r="C1" s="565"/>
      <c r="D1" s="565"/>
    </row>
    <row r="2" spans="1:4" s="4" customFormat="1" ht="42" customHeight="1">
      <c r="A2" s="2"/>
      <c r="B2" s="40" t="s">
        <v>0</v>
      </c>
      <c r="C2" s="43" t="s">
        <v>121</v>
      </c>
      <c r="D2" s="43" t="s">
        <v>125</v>
      </c>
    </row>
    <row r="3" spans="1:4" s="4" customFormat="1" ht="13.8">
      <c r="A3" s="9" t="s">
        <v>10</v>
      </c>
      <c r="B3" s="42"/>
      <c r="C3" s="44"/>
      <c r="D3" s="41"/>
    </row>
    <row r="4" spans="1:4" s="25" customFormat="1">
      <c r="A4" s="11" t="s">
        <v>77</v>
      </c>
      <c r="B4" s="130">
        <f>IF(SUM(B5:B55)='MOE in TANF Summary'!B5+'MOE SSP Summary'!B5,SUM(B5:B55),"ERROR")</f>
        <v>14995239118</v>
      </c>
      <c r="C4" s="130">
        <f>SUM(C5:C55)</f>
        <v>4553327580</v>
      </c>
      <c r="D4" s="130">
        <f>SUM(D5:D55)</f>
        <v>10441911538</v>
      </c>
    </row>
    <row r="5" spans="1:4" s="25" customFormat="1">
      <c r="A5" s="12" t="s">
        <v>11</v>
      </c>
      <c r="B5" s="130">
        <f>'MOE in TANF Summary'!B6+'MOE SSP Summary'!B6</f>
        <v>83006312</v>
      </c>
      <c r="C5" s="130">
        <f>'MOE in TANF Summary'!C6+'MOE SSP Summary'!C6</f>
        <v>2497322</v>
      </c>
      <c r="D5" s="130">
        <f>'MOE in TANF Summary'!D6+'MOE SSP Summary'!D6</f>
        <v>80508990</v>
      </c>
    </row>
    <row r="6" spans="1:4" s="25" customFormat="1">
      <c r="A6" s="12" t="s">
        <v>12</v>
      </c>
      <c r="B6" s="130">
        <f>'MOE in TANF Summary'!B7+'MOE SSP Summary'!B7</f>
        <v>37146118</v>
      </c>
      <c r="C6" s="130">
        <f>'MOE in TANF Summary'!C7+'MOE SSP Summary'!C7</f>
        <v>35177444</v>
      </c>
      <c r="D6" s="130">
        <f>'MOE in TANF Summary'!D7+'MOE SSP Summary'!D7</f>
        <v>1968674</v>
      </c>
    </row>
    <row r="7" spans="1:4" s="25" customFormat="1">
      <c r="A7" s="12" t="s">
        <v>13</v>
      </c>
      <c r="B7" s="130">
        <f>'MOE in TANF Summary'!B8+'MOE SSP Summary'!B8</f>
        <v>130708833</v>
      </c>
      <c r="C7" s="130">
        <f>'MOE in TANF Summary'!C8+'MOE SSP Summary'!C8</f>
        <v>1567603</v>
      </c>
      <c r="D7" s="130">
        <f>'MOE in TANF Summary'!D8+'MOE SSP Summary'!D8</f>
        <v>129141230</v>
      </c>
    </row>
    <row r="8" spans="1:4" s="25" customFormat="1">
      <c r="A8" s="12" t="s">
        <v>14</v>
      </c>
      <c r="B8" s="130">
        <f>'MOE in TANF Summary'!B9+'MOE SSP Summary'!B9</f>
        <v>88691726</v>
      </c>
      <c r="C8" s="130">
        <f>'MOE in TANF Summary'!C9+'MOE SSP Summary'!C9</f>
        <v>0</v>
      </c>
      <c r="D8" s="130">
        <f>'MOE in TANF Summary'!D9+'MOE SSP Summary'!D9</f>
        <v>88691726</v>
      </c>
    </row>
    <row r="9" spans="1:4" s="25" customFormat="1">
      <c r="A9" s="12" t="s">
        <v>15</v>
      </c>
      <c r="B9" s="130">
        <f>'MOE in TANF Summary'!B10+'MOE SSP Summary'!B10</f>
        <v>3239677720</v>
      </c>
      <c r="C9" s="130">
        <f>'MOE in TANF Summary'!C10+'MOE SSP Summary'!C10</f>
        <v>2119299855</v>
      </c>
      <c r="D9" s="130">
        <f>'MOE in TANF Summary'!D10+'MOE SSP Summary'!D10</f>
        <v>1120377865</v>
      </c>
    </row>
    <row r="10" spans="1:4" s="25" customFormat="1">
      <c r="A10" s="12" t="s">
        <v>16</v>
      </c>
      <c r="B10" s="130">
        <f>'MOE in TANF Summary'!B11+'MOE SSP Summary'!B11</f>
        <v>169213612</v>
      </c>
      <c r="C10" s="130">
        <f>'MOE in TANF Summary'!C11+'MOE SSP Summary'!C11</f>
        <v>8701104</v>
      </c>
      <c r="D10" s="130">
        <f>'MOE in TANF Summary'!D11+'MOE SSP Summary'!D11</f>
        <v>160512508</v>
      </c>
    </row>
    <row r="11" spans="1:4" s="25" customFormat="1">
      <c r="A11" s="12" t="s">
        <v>17</v>
      </c>
      <c r="B11" s="130">
        <f>'MOE in TANF Summary'!B12+'MOE SSP Summary'!B12</f>
        <v>218432166</v>
      </c>
      <c r="C11" s="130">
        <f>'MOE in TANF Summary'!C12+'MOE SSP Summary'!C12</f>
        <v>70153089</v>
      </c>
      <c r="D11" s="130">
        <f>'MOE in TANF Summary'!D12+'MOE SSP Summary'!D12</f>
        <v>148279077</v>
      </c>
    </row>
    <row r="12" spans="1:4" s="25" customFormat="1">
      <c r="A12" s="12" t="s">
        <v>18</v>
      </c>
      <c r="B12" s="130">
        <f>'MOE in TANF Summary'!B13+'MOE SSP Summary'!B13</f>
        <v>58500266</v>
      </c>
      <c r="C12" s="130">
        <f>'MOE in TANF Summary'!C13+'MOE SSP Summary'!C13</f>
        <v>14415969</v>
      </c>
      <c r="D12" s="130">
        <f>'MOE in TANF Summary'!D13+'MOE SSP Summary'!D13</f>
        <v>44084297</v>
      </c>
    </row>
    <row r="13" spans="1:4" s="25" customFormat="1">
      <c r="A13" s="12" t="s">
        <v>19</v>
      </c>
      <c r="B13" s="130">
        <f>'MOE in TANF Summary'!B14+'MOE SSP Summary'!B14</f>
        <v>144677662</v>
      </c>
      <c r="C13" s="130">
        <f>'MOE in TANF Summary'!C14+'MOE SSP Summary'!C14</f>
        <v>50502920</v>
      </c>
      <c r="D13" s="130">
        <f>'MOE in TANF Summary'!D14+'MOE SSP Summary'!D14</f>
        <v>94174742</v>
      </c>
    </row>
    <row r="14" spans="1:4" s="25" customFormat="1">
      <c r="A14" s="12" t="s">
        <v>20</v>
      </c>
      <c r="B14" s="130">
        <f>'MOE in TANF Summary'!B15+'MOE SSP Summary'!B15</f>
        <v>415658218</v>
      </c>
      <c r="C14" s="130">
        <f>'MOE in TANF Summary'!C15+'MOE SSP Summary'!C15</f>
        <v>129900296</v>
      </c>
      <c r="D14" s="130">
        <f>'MOE in TANF Summary'!D15+'MOE SSP Summary'!D15</f>
        <v>285757922</v>
      </c>
    </row>
    <row r="15" spans="1:4" s="25" customFormat="1">
      <c r="A15" s="12" t="s">
        <v>21</v>
      </c>
      <c r="B15" s="130">
        <f>'MOE in TANF Summary'!B16+'MOE SSP Summary'!B16</f>
        <v>173368527</v>
      </c>
      <c r="C15" s="130">
        <f>'MOE in TANF Summary'!C16+'MOE SSP Summary'!C16</f>
        <v>3167442</v>
      </c>
      <c r="D15" s="130">
        <f>'MOE in TANF Summary'!D16+'MOE SSP Summary'!D16</f>
        <v>170201085</v>
      </c>
    </row>
    <row r="16" spans="1:4" s="25" customFormat="1">
      <c r="A16" s="12" t="s">
        <v>22</v>
      </c>
      <c r="B16" s="130">
        <f>'MOE in TANF Summary'!B17+'MOE SSP Summary'!B17</f>
        <v>160153277</v>
      </c>
      <c r="C16" s="130">
        <f>'MOE in TANF Summary'!C17+'MOE SSP Summary'!C17</f>
        <v>19089171</v>
      </c>
      <c r="D16" s="130">
        <f>'MOE in TANF Summary'!D17+'MOE SSP Summary'!D17</f>
        <v>141064106</v>
      </c>
    </row>
    <row r="17" spans="1:4" s="25" customFormat="1">
      <c r="A17" s="12" t="s">
        <v>23</v>
      </c>
      <c r="B17" s="130">
        <f>'MOE in TANF Summary'!B18+'MOE SSP Summary'!B18</f>
        <v>14353218</v>
      </c>
      <c r="C17" s="130">
        <f>'MOE in TANF Summary'!C18+'MOE SSP Summary'!C18</f>
        <v>2305171</v>
      </c>
      <c r="D17" s="130">
        <f>'MOE in TANF Summary'!D18+'MOE SSP Summary'!D18</f>
        <v>12048047</v>
      </c>
    </row>
    <row r="18" spans="1:4" s="25" customFormat="1">
      <c r="A18" s="12" t="s">
        <v>24</v>
      </c>
      <c r="B18" s="130">
        <f>'MOE in TANF Summary'!B19+'MOE SSP Summary'!B19</f>
        <v>575865998</v>
      </c>
      <c r="C18" s="130">
        <f>'MOE in TANF Summary'!C19+'MOE SSP Summary'!C19</f>
        <v>4079053</v>
      </c>
      <c r="D18" s="130">
        <f>'MOE in TANF Summary'!D19+'MOE SSP Summary'!D19</f>
        <v>571786945</v>
      </c>
    </row>
    <row r="19" spans="1:4" s="25" customFormat="1">
      <c r="A19" s="12" t="s">
        <v>25</v>
      </c>
      <c r="B19" s="130">
        <f>'MOE in TANF Summary'!B20+'MOE SSP Summary'!B20</f>
        <v>121547499</v>
      </c>
      <c r="C19" s="130">
        <f>'MOE in TANF Summary'!C20+'MOE SSP Summary'!C20</f>
        <v>4668495</v>
      </c>
      <c r="D19" s="130">
        <f>'MOE in TANF Summary'!D20+'MOE SSP Summary'!D20</f>
        <v>116879004</v>
      </c>
    </row>
    <row r="20" spans="1:4" s="25" customFormat="1">
      <c r="A20" s="12" t="s">
        <v>26</v>
      </c>
      <c r="B20" s="130">
        <f>'MOE in TANF Summary'!B21+'MOE SSP Summary'!B21</f>
        <v>84793087</v>
      </c>
      <c r="C20" s="130">
        <f>'MOE in TANF Summary'!C21+'MOE SSP Summary'!C21</f>
        <v>54500493</v>
      </c>
      <c r="D20" s="130">
        <f>'MOE in TANF Summary'!D21+'MOE SSP Summary'!D21</f>
        <v>30292594</v>
      </c>
    </row>
    <row r="21" spans="1:4" s="25" customFormat="1">
      <c r="A21" s="12" t="s">
        <v>27</v>
      </c>
      <c r="B21" s="130">
        <f>'MOE in TANF Summary'!B22+'MOE SSP Summary'!B22</f>
        <v>74283983</v>
      </c>
      <c r="C21" s="130">
        <f>'MOE in TANF Summary'!C22+'MOE SSP Summary'!C22</f>
        <v>13080984</v>
      </c>
      <c r="D21" s="130">
        <f>'MOE in TANF Summary'!D22+'MOE SSP Summary'!D22</f>
        <v>61202999</v>
      </c>
    </row>
    <row r="22" spans="1:4" s="25" customFormat="1">
      <c r="A22" s="12" t="s">
        <v>28</v>
      </c>
      <c r="B22" s="130">
        <f>'MOE in TANF Summary'!B23+'MOE SSP Summary'!B23</f>
        <v>95381269</v>
      </c>
      <c r="C22" s="130">
        <f>'MOE in TANF Summary'!C23+'MOE SSP Summary'!C23</f>
        <v>76876367</v>
      </c>
      <c r="D22" s="130">
        <f>'MOE in TANF Summary'!D23+'MOE SSP Summary'!D23</f>
        <v>18504902</v>
      </c>
    </row>
    <row r="23" spans="1:4" s="25" customFormat="1">
      <c r="A23" s="12" t="s">
        <v>29</v>
      </c>
      <c r="B23" s="130">
        <f>'MOE in TANF Summary'!B24+'MOE SSP Summary'!B24</f>
        <v>57575776</v>
      </c>
      <c r="C23" s="130">
        <f>'MOE in TANF Summary'!C24+'MOE SSP Summary'!C24</f>
        <v>0</v>
      </c>
      <c r="D23" s="130">
        <f>'MOE in TANF Summary'!D24+'MOE SSP Summary'!D24</f>
        <v>57575776</v>
      </c>
    </row>
    <row r="24" spans="1:4" s="25" customFormat="1">
      <c r="A24" s="12" t="s">
        <v>30</v>
      </c>
      <c r="B24" s="130">
        <f>'MOE in TANF Summary'!B25+'MOE SSP Summary'!B25</f>
        <v>40296038</v>
      </c>
      <c r="C24" s="130">
        <f>'MOE in TANF Summary'!C25+'MOE SSP Summary'!C25</f>
        <v>36593051</v>
      </c>
      <c r="D24" s="130">
        <f>'MOE in TANF Summary'!D25+'MOE SSP Summary'!D25</f>
        <v>3702987</v>
      </c>
    </row>
    <row r="25" spans="1:4" s="25" customFormat="1">
      <c r="A25" s="12" t="s">
        <v>31</v>
      </c>
      <c r="B25" s="130">
        <f>'MOE in TANF Summary'!B26+'MOE SSP Summary'!B26</f>
        <v>340011846</v>
      </c>
      <c r="C25" s="130">
        <f>'MOE in TANF Summary'!C26+'MOE SSP Summary'!C26</f>
        <v>25174378</v>
      </c>
      <c r="D25" s="130">
        <f>'MOE in TANF Summary'!D26+'MOE SSP Summary'!D26</f>
        <v>314837468</v>
      </c>
    </row>
    <row r="26" spans="1:4" s="25" customFormat="1">
      <c r="A26" s="12" t="s">
        <v>32</v>
      </c>
      <c r="B26" s="130">
        <f>'MOE in TANF Summary'!B27+'MOE SSP Summary'!B27</f>
        <v>638826296</v>
      </c>
      <c r="C26" s="130">
        <f>'MOE in TANF Summary'!C27+'MOE SSP Summary'!C27</f>
        <v>315911481</v>
      </c>
      <c r="D26" s="130">
        <f>'MOE in TANF Summary'!D27+'MOE SSP Summary'!D27</f>
        <v>322914815</v>
      </c>
    </row>
    <row r="27" spans="1:4" s="25" customFormat="1">
      <c r="A27" s="12" t="s">
        <v>33</v>
      </c>
      <c r="B27" s="130">
        <f>'MOE in TANF Summary'!B28+'MOE SSP Summary'!B28</f>
        <v>577641396</v>
      </c>
      <c r="C27" s="130">
        <f>'MOE in TANF Summary'!C28+'MOE SSP Summary'!C28</f>
        <v>62119622</v>
      </c>
      <c r="D27" s="130">
        <f>'MOE in TANF Summary'!D28+'MOE SSP Summary'!D28</f>
        <v>515521774</v>
      </c>
    </row>
    <row r="28" spans="1:4" s="25" customFormat="1">
      <c r="A28" s="12" t="s">
        <v>34</v>
      </c>
      <c r="B28" s="130">
        <f>'MOE in TANF Summary'!B29+'MOE SSP Summary'!B29</f>
        <v>210666143</v>
      </c>
      <c r="C28" s="130">
        <f>'MOE in TANF Summary'!C29+'MOE SSP Summary'!C29</f>
        <v>22935305</v>
      </c>
      <c r="D28" s="130">
        <f>'MOE in TANF Summary'!D29+'MOE SSP Summary'!D29</f>
        <v>187730838</v>
      </c>
    </row>
    <row r="29" spans="1:4" s="25" customFormat="1">
      <c r="A29" s="12" t="s">
        <v>35</v>
      </c>
      <c r="B29" s="130">
        <f>'MOE in TANF Summary'!B30+'MOE SSP Summary'!B30</f>
        <v>21724308</v>
      </c>
      <c r="C29" s="130">
        <f>'MOE in TANF Summary'!C30+'MOE SSP Summary'!C30</f>
        <v>5792849</v>
      </c>
      <c r="D29" s="130">
        <f>'MOE in TANF Summary'!D30+'MOE SSP Summary'!D30</f>
        <v>15931459</v>
      </c>
    </row>
    <row r="30" spans="1:4" s="25" customFormat="1">
      <c r="A30" s="12" t="s">
        <v>36</v>
      </c>
      <c r="B30" s="130">
        <f>'MOE in TANF Summary'!B31+'MOE SSP Summary'!B31</f>
        <v>176477425</v>
      </c>
      <c r="C30" s="130">
        <f>'MOE in TANF Summary'!C31+'MOE SSP Summary'!C31</f>
        <v>70915057</v>
      </c>
      <c r="D30" s="130">
        <f>'MOE in TANF Summary'!D31+'MOE SSP Summary'!D31</f>
        <v>105562368</v>
      </c>
    </row>
    <row r="31" spans="1:4" s="25" customFormat="1">
      <c r="A31" s="12" t="s">
        <v>37</v>
      </c>
      <c r="B31" s="130">
        <f>'MOE in TANF Summary'!B32+'MOE SSP Summary'!B32</f>
        <v>14864655</v>
      </c>
      <c r="C31" s="130">
        <f>'MOE in TANF Summary'!C32+'MOE SSP Summary'!C32</f>
        <v>1313990</v>
      </c>
      <c r="D31" s="130">
        <f>'MOE in TANF Summary'!D32+'MOE SSP Summary'!D32</f>
        <v>13550665</v>
      </c>
    </row>
    <row r="32" spans="1:4" s="25" customFormat="1">
      <c r="A32" s="12" t="s">
        <v>38</v>
      </c>
      <c r="B32" s="130">
        <f>'MOE in TANF Summary'!B33+'MOE SSP Summary'!B33</f>
        <v>54598349</v>
      </c>
      <c r="C32" s="130">
        <f>'MOE in TANF Summary'!C33+'MOE SSP Summary'!C33</f>
        <v>8012774</v>
      </c>
      <c r="D32" s="130">
        <f>'MOE in TANF Summary'!D33+'MOE SSP Summary'!D33</f>
        <v>46585575</v>
      </c>
    </row>
    <row r="33" spans="1:4" s="25" customFormat="1">
      <c r="A33" s="12" t="s">
        <v>39</v>
      </c>
      <c r="B33" s="130">
        <f>'MOE in TANF Summary'!B34+'MOE SSP Summary'!B34</f>
        <v>46140210</v>
      </c>
      <c r="C33" s="130">
        <f>'MOE in TANF Summary'!C34+'MOE SSP Summary'!C34</f>
        <v>25681289</v>
      </c>
      <c r="D33" s="130">
        <f>'MOE in TANF Summary'!D34+'MOE SSP Summary'!D34</f>
        <v>20458921</v>
      </c>
    </row>
    <row r="34" spans="1:4" s="25" customFormat="1">
      <c r="A34" s="12" t="s">
        <v>40</v>
      </c>
      <c r="B34" s="130">
        <f>'MOE in TANF Summary'!B35+'MOE SSP Summary'!B35</f>
        <v>42717725</v>
      </c>
      <c r="C34" s="130">
        <f>'MOE in TANF Summary'!C35+'MOE SSP Summary'!C35</f>
        <v>22141706</v>
      </c>
      <c r="D34" s="130">
        <f>'MOE in TANF Summary'!D35+'MOE SSP Summary'!D35</f>
        <v>20576019</v>
      </c>
    </row>
    <row r="35" spans="1:4" s="25" customFormat="1">
      <c r="A35" s="12" t="s">
        <v>41</v>
      </c>
      <c r="B35" s="130">
        <f>'MOE in TANF Summary'!B36+'MOE SSP Summary'!B36</f>
        <v>789160006</v>
      </c>
      <c r="C35" s="130">
        <f>'MOE in TANF Summary'!C36+'MOE SSP Summary'!C36</f>
        <v>93843040</v>
      </c>
      <c r="D35" s="130">
        <f>'MOE in TANF Summary'!D36+'MOE SSP Summary'!D36</f>
        <v>695316966</v>
      </c>
    </row>
    <row r="36" spans="1:4" s="25" customFormat="1">
      <c r="A36" s="12" t="s">
        <v>42</v>
      </c>
      <c r="B36" s="130">
        <f>'MOE in TANF Summary'!B37+'MOE SSP Summary'!B37</f>
        <v>115554666</v>
      </c>
      <c r="C36" s="130">
        <f>'MOE in TANF Summary'!C37+'MOE SSP Summary'!C37</f>
        <v>926772</v>
      </c>
      <c r="D36" s="130">
        <f>'MOE in TANF Summary'!D37+'MOE SSP Summary'!D37</f>
        <v>114627894</v>
      </c>
    </row>
    <row r="37" spans="1:4" s="25" customFormat="1">
      <c r="A37" s="12" t="s">
        <v>43</v>
      </c>
      <c r="B37" s="130">
        <f>'MOE in TANF Summary'!B38+'MOE SSP Summary'!B38</f>
        <v>2807978106</v>
      </c>
      <c r="C37" s="130">
        <f>'MOE in TANF Summary'!C38+'MOE SSP Summary'!C38</f>
        <v>555537659</v>
      </c>
      <c r="D37" s="130">
        <f>'MOE in TANF Summary'!D38+'MOE SSP Summary'!D38</f>
        <v>2252440447</v>
      </c>
    </row>
    <row r="38" spans="1:4" s="25" customFormat="1">
      <c r="A38" s="12" t="s">
        <v>44</v>
      </c>
      <c r="B38" s="130">
        <f>'MOE in TANF Summary'!B39+'MOE SSP Summary'!B39</f>
        <v>300377832</v>
      </c>
      <c r="C38" s="130">
        <f>'MOE in TANF Summary'!C39+'MOE SSP Summary'!C39</f>
        <v>2528996</v>
      </c>
      <c r="D38" s="130">
        <f>'MOE in TANF Summary'!D39+'MOE SSP Summary'!D39</f>
        <v>297848836</v>
      </c>
    </row>
    <row r="39" spans="1:4" s="25" customFormat="1">
      <c r="A39" s="12" t="s">
        <v>45</v>
      </c>
      <c r="B39" s="130">
        <f>'MOE in TANF Summary'!B40+'MOE SSP Summary'!B40</f>
        <v>9069286</v>
      </c>
      <c r="C39" s="130">
        <f>'MOE in TANF Summary'!C40+'MOE SSP Summary'!C40</f>
        <v>6341413</v>
      </c>
      <c r="D39" s="130">
        <f>'MOE in TANF Summary'!D40+'MOE SSP Summary'!D40</f>
        <v>2727873</v>
      </c>
    </row>
    <row r="40" spans="1:4" s="25" customFormat="1">
      <c r="A40" s="12" t="s">
        <v>46</v>
      </c>
      <c r="B40" s="130">
        <f>'MOE in TANF Summary'!B41+'MOE SSP Summary'!B41</f>
        <v>449880946</v>
      </c>
      <c r="C40" s="130">
        <f>'MOE in TANF Summary'!C41+'MOE SSP Summary'!C41</f>
        <v>151761654</v>
      </c>
      <c r="D40" s="130">
        <f>'MOE in TANF Summary'!D41+'MOE SSP Summary'!D41</f>
        <v>298119292</v>
      </c>
    </row>
    <row r="41" spans="1:4" s="25" customFormat="1">
      <c r="A41" s="12" t="s">
        <v>47</v>
      </c>
      <c r="B41" s="130">
        <f>'MOE in TANF Summary'!B42+'MOE SSP Summary'!B42</f>
        <v>60119714</v>
      </c>
      <c r="C41" s="130">
        <f>'MOE in TANF Summary'!C42+'MOE SSP Summary'!C42</f>
        <v>33180114</v>
      </c>
      <c r="D41" s="130">
        <f>'MOE in TANF Summary'!D42+'MOE SSP Summary'!D42</f>
        <v>26939600</v>
      </c>
    </row>
    <row r="42" spans="1:4" s="25" customFormat="1">
      <c r="A42" s="12" t="s">
        <v>48</v>
      </c>
      <c r="B42" s="130">
        <f>'MOE in TANF Summary'!B43+'MOE SSP Summary'!B43</f>
        <v>160414827</v>
      </c>
      <c r="C42" s="130">
        <f>'MOE in TANF Summary'!C43+'MOE SSP Summary'!C43</f>
        <v>85387761</v>
      </c>
      <c r="D42" s="130">
        <f>'MOE in TANF Summary'!D43+'MOE SSP Summary'!D43</f>
        <v>75027066</v>
      </c>
    </row>
    <row r="43" spans="1:4" s="25" customFormat="1">
      <c r="A43" s="12" t="s">
        <v>49</v>
      </c>
      <c r="B43" s="130">
        <f>'MOE in TANF Summary'!B44+'MOE SSP Summary'!B44</f>
        <v>411101730</v>
      </c>
      <c r="C43" s="130">
        <f>'MOE in TANF Summary'!C44+'MOE SSP Summary'!C44</f>
        <v>51216104</v>
      </c>
      <c r="D43" s="130">
        <f>'MOE in TANF Summary'!D44+'MOE SSP Summary'!D44</f>
        <v>359885626</v>
      </c>
    </row>
    <row r="44" spans="1:4" s="25" customFormat="1">
      <c r="A44" s="12" t="s">
        <v>50</v>
      </c>
      <c r="B44" s="130">
        <f>'MOE in TANF Summary'!B45+'MOE SSP Summary'!B45</f>
        <v>77729955</v>
      </c>
      <c r="C44" s="130">
        <f>'MOE in TANF Summary'!C45+'MOE SSP Summary'!C45</f>
        <v>1378692</v>
      </c>
      <c r="D44" s="130">
        <f>'MOE in TANF Summary'!D45+'MOE SSP Summary'!D45</f>
        <v>76351263</v>
      </c>
    </row>
    <row r="45" spans="1:4" s="25" customFormat="1">
      <c r="A45" s="12" t="s">
        <v>51</v>
      </c>
      <c r="B45" s="130">
        <f>'MOE in TANF Summary'!B46+'MOE SSP Summary'!B46</f>
        <v>121742901</v>
      </c>
      <c r="C45" s="130">
        <f>'MOE in TANF Summary'!C46+'MOE SSP Summary'!C46</f>
        <v>898806</v>
      </c>
      <c r="D45" s="130">
        <f>'MOE in TANF Summary'!D46+'MOE SSP Summary'!D46</f>
        <v>120844095</v>
      </c>
    </row>
    <row r="46" spans="1:4" s="25" customFormat="1">
      <c r="A46" s="12" t="s">
        <v>52</v>
      </c>
      <c r="B46" s="130">
        <f>'MOE in TANF Summary'!B47+'MOE SSP Summary'!B47</f>
        <v>8540000</v>
      </c>
      <c r="C46" s="130">
        <f>'MOE in TANF Summary'!C47+'MOE SSP Summary'!C47</f>
        <v>6060587</v>
      </c>
      <c r="D46" s="130">
        <f>'MOE in TANF Summary'!D47+'MOE SSP Summary'!D47</f>
        <v>2479413</v>
      </c>
    </row>
    <row r="47" spans="1:4" s="25" customFormat="1">
      <c r="A47" s="12" t="s">
        <v>53</v>
      </c>
      <c r="B47" s="130">
        <f>'MOE in TANF Summary'!B48+'MOE SSP Summary'!B48</f>
        <v>148656727</v>
      </c>
      <c r="C47" s="130">
        <f>'MOE in TANF Summary'!C48+'MOE SSP Summary'!C48</f>
        <v>30941661</v>
      </c>
      <c r="D47" s="130">
        <f>'MOE in TANF Summary'!D48+'MOE SSP Summary'!D48</f>
        <v>117715066</v>
      </c>
    </row>
    <row r="48" spans="1:4" s="25" customFormat="1">
      <c r="A48" s="12" t="s">
        <v>54</v>
      </c>
      <c r="B48" s="130">
        <f>'MOE in TANF Summary'!B49+'MOE SSP Summary'!B49</f>
        <v>386384965</v>
      </c>
      <c r="C48" s="130">
        <f>'MOE in TANF Summary'!C49+'MOE SSP Summary'!C49</f>
        <v>62900305</v>
      </c>
      <c r="D48" s="130">
        <f>'MOE in TANF Summary'!D49+'MOE SSP Summary'!D49</f>
        <v>323484660</v>
      </c>
    </row>
    <row r="49" spans="1:4" s="25" customFormat="1">
      <c r="A49" s="12" t="s">
        <v>55</v>
      </c>
      <c r="B49" s="130">
        <f>'MOE in TANF Summary'!B50+'MOE SSP Summary'!B50</f>
        <v>24889035</v>
      </c>
      <c r="C49" s="130">
        <f>'MOE in TANF Summary'!C50+'MOE SSP Summary'!C50</f>
        <v>1829096</v>
      </c>
      <c r="D49" s="130">
        <f>'MOE in TANF Summary'!D50+'MOE SSP Summary'!D50</f>
        <v>23059939</v>
      </c>
    </row>
    <row r="50" spans="1:4" s="25" customFormat="1">
      <c r="A50" s="12" t="s">
        <v>56</v>
      </c>
      <c r="B50" s="130">
        <f>'MOE in TANF Summary'!B51+'MOE SSP Summary'!B51</f>
        <v>45128763</v>
      </c>
      <c r="C50" s="130">
        <f>'MOE in TANF Summary'!C51+'MOE SSP Summary'!C51</f>
        <v>21136645</v>
      </c>
      <c r="D50" s="130">
        <f>'MOE in TANF Summary'!D51+'MOE SSP Summary'!D51</f>
        <v>23992118</v>
      </c>
    </row>
    <row r="51" spans="1:4" s="25" customFormat="1">
      <c r="A51" s="12" t="s">
        <v>57</v>
      </c>
      <c r="B51" s="130">
        <f>'MOE in TANF Summary'!B52+'MOE SSP Summary'!B52</f>
        <v>136116343</v>
      </c>
      <c r="C51" s="130">
        <f>'MOE in TANF Summary'!C52+'MOE SSP Summary'!C52</f>
        <v>52811775</v>
      </c>
      <c r="D51" s="130">
        <f>'MOE in TANF Summary'!D52+'MOE SSP Summary'!D52</f>
        <v>83304568</v>
      </c>
    </row>
    <row r="52" spans="1:4" s="25" customFormat="1">
      <c r="A52" s="12" t="s">
        <v>58</v>
      </c>
      <c r="B52" s="130">
        <f>'MOE in TANF Summary'!B53+'MOE SSP Summary'!B53</f>
        <v>519838508</v>
      </c>
      <c r="C52" s="130">
        <f>'MOE in TANF Summary'!C53+'MOE SSP Summary'!C53</f>
        <v>73532671</v>
      </c>
      <c r="D52" s="130">
        <f>'MOE in TANF Summary'!D53+'MOE SSP Summary'!D53</f>
        <v>446305837</v>
      </c>
    </row>
    <row r="53" spans="1:4" s="25" customFormat="1">
      <c r="A53" s="12" t="s">
        <v>59</v>
      </c>
      <c r="B53" s="130">
        <f>'MOE in TANF Summary'!B54+'MOE SSP Summary'!B54</f>
        <v>34446446</v>
      </c>
      <c r="C53" s="130">
        <f>'MOE in TANF Summary'!C54+'MOE SSP Summary'!C54</f>
        <v>29279480</v>
      </c>
      <c r="D53" s="130">
        <f>'MOE in TANF Summary'!D54+'MOE SSP Summary'!D54</f>
        <v>5166966</v>
      </c>
    </row>
    <row r="54" spans="1:4" s="25" customFormat="1">
      <c r="A54" s="12" t="s">
        <v>60</v>
      </c>
      <c r="B54" s="130">
        <f>'MOE in TANF Summary'!B55+'MOE SSP Summary'!B55</f>
        <v>271435555</v>
      </c>
      <c r="C54" s="130">
        <f>'MOE in TANF Summary'!C55+'MOE SSP Summary'!C55</f>
        <v>81771024</v>
      </c>
      <c r="D54" s="130">
        <f>'MOE in TANF Summary'!D55+'MOE SSP Summary'!D55</f>
        <v>189664531</v>
      </c>
    </row>
    <row r="55" spans="1:4" s="25" customFormat="1">
      <c r="A55" s="12" t="s">
        <v>61</v>
      </c>
      <c r="B55" s="130">
        <f>'MOE in TANF Summary'!B56+'MOE SSP Summary'!B56</f>
        <v>9673149</v>
      </c>
      <c r="C55" s="130">
        <f>'MOE in TANF Summary'!C56+'MOE SSP Summary'!C56</f>
        <v>3489045</v>
      </c>
      <c r="D55" s="130">
        <f>'MOE in TANF Summary'!D56+'MOE SSP Summary'!D56</f>
        <v>6184104</v>
      </c>
    </row>
    <row r="56" spans="1:4">
      <c r="D56" s="26"/>
    </row>
  </sheetData>
  <mergeCells count="1">
    <mergeCell ref="A1:D1"/>
  </mergeCells>
  <phoneticPr fontId="12" type="noConversion"/>
  <pageMargins left="0.7" right="0.7" top="0.75" bottom="0.75" header="0.3" footer="0.3"/>
  <pageSetup scale="83" orientation="portrait" r:id="rId1"/>
  <extLst>
    <ext xmlns:mx="http://schemas.microsoft.com/office/mac/excel/2008/main" uri="http://schemas.microsoft.com/office/mac/excel/2008/main">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H56"/>
  <sheetViews>
    <sheetView workbookViewId="0">
      <selection activeCell="C8" sqref="C8"/>
    </sheetView>
  </sheetViews>
  <sheetFormatPr defaultColWidth="8.88671875" defaultRowHeight="14.4"/>
  <cols>
    <col min="1" max="1" width="20.6640625" bestFit="1" customWidth="1"/>
    <col min="2" max="2" width="16.109375" bestFit="1" customWidth="1"/>
    <col min="3" max="3" width="16.6640625" bestFit="1" customWidth="1"/>
    <col min="4" max="4" width="14" bestFit="1" customWidth="1"/>
    <col min="5" max="5" width="17.109375" customWidth="1"/>
    <col min="6" max="6" width="11.44140625" customWidth="1"/>
  </cols>
  <sheetData>
    <row r="1" spans="1:8">
      <c r="A1" s="568" t="s">
        <v>237</v>
      </c>
      <c r="B1" s="569"/>
      <c r="C1" s="569"/>
      <c r="D1" s="569"/>
      <c r="E1" s="569"/>
      <c r="F1" s="552"/>
    </row>
    <row r="2" spans="1:8">
      <c r="A2" s="566" t="s">
        <v>10</v>
      </c>
      <c r="B2" s="27"/>
      <c r="C2" s="27"/>
      <c r="D2" s="27"/>
      <c r="E2" s="27"/>
      <c r="F2" s="36"/>
    </row>
    <row r="3" spans="1:8" ht="25.2">
      <c r="A3" s="567"/>
      <c r="B3" s="8" t="s">
        <v>74</v>
      </c>
      <c r="C3" s="8" t="s">
        <v>62</v>
      </c>
      <c r="D3" s="8" t="s">
        <v>63</v>
      </c>
      <c r="E3" s="8" t="s">
        <v>75</v>
      </c>
      <c r="F3" s="37" t="s">
        <v>76</v>
      </c>
    </row>
    <row r="4" spans="1:8">
      <c r="A4" s="567"/>
      <c r="B4" s="8"/>
      <c r="C4" s="8"/>
      <c r="D4" s="8"/>
      <c r="E4" s="8"/>
      <c r="F4" s="37"/>
    </row>
    <row r="5" spans="1:8">
      <c r="A5" s="31" t="s">
        <v>77</v>
      </c>
      <c r="B5" s="125">
        <f>SUM(B6:B56)</f>
        <v>4553327580</v>
      </c>
      <c r="C5" s="125">
        <f>SUM(C6:C56)</f>
        <v>4252650107</v>
      </c>
      <c r="D5" s="125">
        <f>SUM(D6:D56)</f>
        <v>254467575</v>
      </c>
      <c r="E5" s="125">
        <f>SUM(E6:E56)</f>
        <v>46209898</v>
      </c>
      <c r="F5" s="53"/>
      <c r="H5" s="29"/>
    </row>
    <row r="6" spans="1:8">
      <c r="A6" s="31" t="s">
        <v>11</v>
      </c>
      <c r="B6" s="57">
        <f>'MOE in TANF Assistance'!B6+'MOE SSP Assistance'!B6</f>
        <v>2497322</v>
      </c>
      <c r="C6" s="57">
        <f>'MOE in TANF Assistance'!C6+'MOE SSP Assistance'!C6</f>
        <v>0</v>
      </c>
      <c r="D6" s="57">
        <f>'MOE in TANF Assistance'!D6+'MOE SSP Assistance'!D6</f>
        <v>62672</v>
      </c>
      <c r="E6" s="57">
        <f>'MOE in TANF Assistance'!E6+'MOE SSP Assistance'!E6</f>
        <v>2434650</v>
      </c>
      <c r="F6" s="54"/>
      <c r="H6" s="29"/>
    </row>
    <row r="7" spans="1:8">
      <c r="A7" s="18" t="s">
        <v>12</v>
      </c>
      <c r="B7" s="57">
        <f>'MOE in TANF Assistance'!B7+'MOE SSP Assistance'!B7</f>
        <v>35177444</v>
      </c>
      <c r="C7" s="57">
        <f>'MOE in TANF Assistance'!C7+'MOE SSP Assistance'!C7</f>
        <v>31660692</v>
      </c>
      <c r="D7" s="57">
        <f>'MOE in TANF Assistance'!D7+'MOE SSP Assistance'!D7</f>
        <v>3516752</v>
      </c>
      <c r="E7" s="57">
        <f>'MOE in TANF Assistance'!E7+'MOE SSP Assistance'!E7</f>
        <v>0</v>
      </c>
      <c r="F7" s="54"/>
      <c r="H7" s="29"/>
    </row>
    <row r="8" spans="1:8">
      <c r="A8" s="18" t="s">
        <v>13</v>
      </c>
      <c r="B8" s="57">
        <f>'MOE in TANF Assistance'!B8+'MOE SSP Assistance'!B8</f>
        <v>1567603</v>
      </c>
      <c r="C8" s="57">
        <f>'MOE in TANF Assistance'!C8+'MOE SSP Assistance'!C8</f>
        <v>1567603</v>
      </c>
      <c r="D8" s="57">
        <f>'MOE in TANF Assistance'!D8+'MOE SSP Assistance'!D8</f>
        <v>0</v>
      </c>
      <c r="E8" s="57">
        <f>'MOE in TANF Assistance'!E8+'MOE SSP Assistance'!E8</f>
        <v>0</v>
      </c>
      <c r="F8" s="54"/>
      <c r="H8" s="29"/>
    </row>
    <row r="9" spans="1:8">
      <c r="A9" s="18" t="s">
        <v>14</v>
      </c>
      <c r="B9" s="57">
        <f>'MOE in TANF Assistance'!B9+'MOE SSP Assistance'!B9</f>
        <v>0</v>
      </c>
      <c r="C9" s="57">
        <f>'MOE in TANF Assistance'!C9+'MOE SSP Assistance'!C9</f>
        <v>0</v>
      </c>
      <c r="D9" s="57">
        <f>'MOE in TANF Assistance'!D9+'MOE SSP Assistance'!D9</f>
        <v>0</v>
      </c>
      <c r="E9" s="57">
        <f>'MOE in TANF Assistance'!E9+'MOE SSP Assistance'!E9</f>
        <v>0</v>
      </c>
      <c r="F9" s="54"/>
      <c r="H9" s="29"/>
    </row>
    <row r="10" spans="1:8">
      <c r="A10" s="18" t="s">
        <v>15</v>
      </c>
      <c r="B10" s="57">
        <f>'MOE in TANF Assistance'!B10+'MOE SSP Assistance'!B10</f>
        <v>2119299855</v>
      </c>
      <c r="C10" s="57">
        <f>'MOE in TANF Assistance'!C10+'MOE SSP Assistance'!C10</f>
        <v>2100544914</v>
      </c>
      <c r="D10" s="57">
        <f>'MOE in TANF Assistance'!D10+'MOE SSP Assistance'!D10</f>
        <v>13590795</v>
      </c>
      <c r="E10" s="57">
        <f>'MOE in TANF Assistance'!E10+'MOE SSP Assistance'!E10</f>
        <v>5164146</v>
      </c>
      <c r="F10" s="54"/>
      <c r="H10" s="29"/>
    </row>
    <row r="11" spans="1:8">
      <c r="A11" s="18" t="s">
        <v>16</v>
      </c>
      <c r="B11" s="57">
        <f>'MOE in TANF Assistance'!B11+'MOE SSP Assistance'!B11</f>
        <v>8701104</v>
      </c>
      <c r="C11" s="57">
        <f>'MOE in TANF Assistance'!C11+'MOE SSP Assistance'!C11</f>
        <v>8385173</v>
      </c>
      <c r="D11" s="57">
        <f>'MOE in TANF Assistance'!D11+'MOE SSP Assistance'!D11</f>
        <v>0</v>
      </c>
      <c r="E11" s="57">
        <f>'MOE in TANF Assistance'!E11+'MOE SSP Assistance'!E11</f>
        <v>315931</v>
      </c>
      <c r="F11" s="54"/>
      <c r="H11" s="29"/>
    </row>
    <row r="12" spans="1:8">
      <c r="A12" s="18" t="s">
        <v>17</v>
      </c>
      <c r="B12" s="57">
        <f>'MOE in TANF Assistance'!B12+'MOE SSP Assistance'!B12</f>
        <v>70153089</v>
      </c>
      <c r="C12" s="57">
        <f>'MOE in TANF Assistance'!C12+'MOE SSP Assistance'!C12</f>
        <v>68539083</v>
      </c>
      <c r="D12" s="57">
        <f>'MOE in TANF Assistance'!D12+'MOE SSP Assistance'!D12</f>
        <v>1614006</v>
      </c>
      <c r="E12" s="57">
        <f>'MOE in TANF Assistance'!E12+'MOE SSP Assistance'!E12</f>
        <v>0</v>
      </c>
      <c r="F12" s="54"/>
      <c r="H12" s="29"/>
    </row>
    <row r="13" spans="1:8">
      <c r="A13" s="18" t="s">
        <v>18</v>
      </c>
      <c r="B13" s="57">
        <f>'MOE in TANF Assistance'!B13+'MOE SSP Assistance'!B13</f>
        <v>14415969</v>
      </c>
      <c r="C13" s="57">
        <f>'MOE in TANF Assistance'!C13+'MOE SSP Assistance'!C13</f>
        <v>13190378</v>
      </c>
      <c r="D13" s="57">
        <f>'MOE in TANF Assistance'!D13+'MOE SSP Assistance'!D13</f>
        <v>1225591</v>
      </c>
      <c r="E13" s="57">
        <f>'MOE in TANF Assistance'!E13+'MOE SSP Assistance'!E13</f>
        <v>0</v>
      </c>
      <c r="F13" s="54"/>
      <c r="H13" s="29"/>
    </row>
    <row r="14" spans="1:8">
      <c r="A14" s="18" t="s">
        <v>19</v>
      </c>
      <c r="B14" s="57">
        <f>'MOE in TANF Assistance'!B14+'MOE SSP Assistance'!B14</f>
        <v>50502920</v>
      </c>
      <c r="C14" s="57">
        <f>'MOE in TANF Assistance'!C14+'MOE SSP Assistance'!C14</f>
        <v>35202942</v>
      </c>
      <c r="D14" s="57">
        <f>'MOE in TANF Assistance'!D14+'MOE SSP Assistance'!D14</f>
        <v>14250000</v>
      </c>
      <c r="E14" s="57">
        <f>'MOE in TANF Assistance'!E14+'MOE SSP Assistance'!E14</f>
        <v>1049978</v>
      </c>
      <c r="F14" s="54"/>
      <c r="H14" s="29"/>
    </row>
    <row r="15" spans="1:8">
      <c r="A15" s="18" t="s">
        <v>20</v>
      </c>
      <c r="B15" s="57">
        <f>'MOE in TANF Assistance'!B15+'MOE SSP Assistance'!B15</f>
        <v>129900296</v>
      </c>
      <c r="C15" s="57">
        <f>'MOE in TANF Assistance'!C15+'MOE SSP Assistance'!C15</f>
        <v>129900296</v>
      </c>
      <c r="D15" s="57">
        <f>'MOE in TANF Assistance'!D15+'MOE SSP Assistance'!D15</f>
        <v>0</v>
      </c>
      <c r="E15" s="57">
        <f>'MOE in TANF Assistance'!E15+'MOE SSP Assistance'!E15</f>
        <v>0</v>
      </c>
      <c r="F15" s="54"/>
      <c r="H15" s="29"/>
    </row>
    <row r="16" spans="1:8">
      <c r="A16" s="18" t="s">
        <v>21</v>
      </c>
      <c r="B16" s="57">
        <f>'MOE in TANF Assistance'!B16+'MOE SSP Assistance'!B16</f>
        <v>3167442</v>
      </c>
      <c r="C16" s="57">
        <f>'MOE in TANF Assistance'!C16+'MOE SSP Assistance'!C16</f>
        <v>2491329</v>
      </c>
      <c r="D16" s="57">
        <f>'MOE in TANF Assistance'!D16+'MOE SSP Assistance'!D16</f>
        <v>676113</v>
      </c>
      <c r="E16" s="57">
        <f>'MOE in TANF Assistance'!E16+'MOE SSP Assistance'!E16</f>
        <v>0</v>
      </c>
      <c r="F16" s="54"/>
      <c r="H16" s="29"/>
    </row>
    <row r="17" spans="1:8">
      <c r="A17" s="18" t="s">
        <v>22</v>
      </c>
      <c r="B17" s="57">
        <f>'MOE in TANF Assistance'!B17+'MOE SSP Assistance'!B17</f>
        <v>19089171</v>
      </c>
      <c r="C17" s="57">
        <f>'MOE in TANF Assistance'!C17+'MOE SSP Assistance'!C17</f>
        <v>18436610</v>
      </c>
      <c r="D17" s="57">
        <f>'MOE in TANF Assistance'!D17+'MOE SSP Assistance'!D17</f>
        <v>0</v>
      </c>
      <c r="E17" s="57">
        <f>'MOE in TANF Assistance'!E17+'MOE SSP Assistance'!E17</f>
        <v>652561</v>
      </c>
      <c r="F17" s="54"/>
      <c r="H17" s="29"/>
    </row>
    <row r="18" spans="1:8">
      <c r="A18" s="18" t="s">
        <v>23</v>
      </c>
      <c r="B18" s="57">
        <f>'MOE in TANF Assistance'!B18+'MOE SSP Assistance'!B18</f>
        <v>2305171</v>
      </c>
      <c r="C18" s="57">
        <f>'MOE in TANF Assistance'!C18+'MOE SSP Assistance'!C18</f>
        <v>2305171</v>
      </c>
      <c r="D18" s="57">
        <f>'MOE in TANF Assistance'!D18+'MOE SSP Assistance'!D18</f>
        <v>0</v>
      </c>
      <c r="E18" s="57">
        <f>'MOE in TANF Assistance'!E18+'MOE SSP Assistance'!E18</f>
        <v>0</v>
      </c>
      <c r="F18" s="54"/>
      <c r="H18" s="29"/>
    </row>
    <row r="19" spans="1:8">
      <c r="A19" s="18" t="s">
        <v>24</v>
      </c>
      <c r="B19" s="57">
        <f>'MOE in TANF Assistance'!B19+'MOE SSP Assistance'!B19</f>
        <v>4079053</v>
      </c>
      <c r="C19" s="57">
        <f>'MOE in TANF Assistance'!C19+'MOE SSP Assistance'!C19</f>
        <v>3994697</v>
      </c>
      <c r="D19" s="57">
        <f>'MOE in TANF Assistance'!D19+'MOE SSP Assistance'!D19</f>
        <v>0</v>
      </c>
      <c r="E19" s="57">
        <f>'MOE in TANF Assistance'!E19+'MOE SSP Assistance'!E19</f>
        <v>84356</v>
      </c>
      <c r="F19" s="54"/>
      <c r="H19" s="29"/>
    </row>
    <row r="20" spans="1:8">
      <c r="A20" s="18" t="s">
        <v>25</v>
      </c>
      <c r="B20" s="57">
        <f>'MOE in TANF Assistance'!B20+'MOE SSP Assistance'!B20</f>
        <v>4668495</v>
      </c>
      <c r="C20" s="57">
        <f>'MOE in TANF Assistance'!C20+'MOE SSP Assistance'!C20</f>
        <v>4668495</v>
      </c>
      <c r="D20" s="57">
        <f>'MOE in TANF Assistance'!D20+'MOE SSP Assistance'!D20</f>
        <v>0</v>
      </c>
      <c r="E20" s="57">
        <f>'MOE in TANF Assistance'!E20+'MOE SSP Assistance'!E20</f>
        <v>0</v>
      </c>
      <c r="F20" s="54"/>
      <c r="H20" s="29"/>
    </row>
    <row r="21" spans="1:8">
      <c r="A21" s="18" t="s">
        <v>26</v>
      </c>
      <c r="B21" s="57">
        <f>'MOE in TANF Assistance'!B21+'MOE SSP Assistance'!B21</f>
        <v>54500493</v>
      </c>
      <c r="C21" s="57">
        <f>'MOE in TANF Assistance'!C21+'MOE SSP Assistance'!C21</f>
        <v>41353781</v>
      </c>
      <c r="D21" s="57">
        <f>'MOE in TANF Assistance'!D21+'MOE SSP Assistance'!D21</f>
        <v>10207533</v>
      </c>
      <c r="E21" s="57">
        <f>'MOE in TANF Assistance'!E21+'MOE SSP Assistance'!E21</f>
        <v>2939179</v>
      </c>
      <c r="F21" s="54"/>
      <c r="H21" s="29"/>
    </row>
    <row r="22" spans="1:8">
      <c r="A22" s="18" t="s">
        <v>27</v>
      </c>
      <c r="B22" s="57">
        <f>'MOE in TANF Assistance'!B22+'MOE SSP Assistance'!B22</f>
        <v>13080984</v>
      </c>
      <c r="C22" s="57">
        <f>'MOE in TANF Assistance'!C22+'MOE SSP Assistance'!C22</f>
        <v>7236094</v>
      </c>
      <c r="D22" s="57">
        <f>'MOE in TANF Assistance'!D22+'MOE SSP Assistance'!D22</f>
        <v>5844890</v>
      </c>
      <c r="E22" s="57">
        <f>'MOE in TANF Assistance'!E22+'MOE SSP Assistance'!E22</f>
        <v>0</v>
      </c>
      <c r="F22" s="54"/>
      <c r="H22" s="29"/>
    </row>
    <row r="23" spans="1:8">
      <c r="A23" s="18" t="s">
        <v>28</v>
      </c>
      <c r="B23" s="57">
        <f>'MOE in TANF Assistance'!B23+'MOE SSP Assistance'!B23</f>
        <v>76876367</v>
      </c>
      <c r="C23" s="57">
        <f>'MOE in TANF Assistance'!C23+'MOE SSP Assistance'!C23</f>
        <v>42203413</v>
      </c>
      <c r="D23" s="57">
        <f>'MOE in TANF Assistance'!D23+'MOE SSP Assistance'!D23</f>
        <v>33202954</v>
      </c>
      <c r="E23" s="57">
        <f>'MOE in TANF Assistance'!E23+'MOE SSP Assistance'!E23</f>
        <v>1470000</v>
      </c>
      <c r="F23" s="54"/>
      <c r="H23" s="29"/>
    </row>
    <row r="24" spans="1:8">
      <c r="A24" s="18" t="s">
        <v>29</v>
      </c>
      <c r="B24" s="57">
        <f>'MOE in TANF Assistance'!B24+'MOE SSP Assistance'!B24</f>
        <v>0</v>
      </c>
      <c r="C24" s="57">
        <f>'MOE in TANF Assistance'!C24+'MOE SSP Assistance'!C24</f>
        <v>0</v>
      </c>
      <c r="D24" s="57">
        <f>'MOE in TANF Assistance'!D24+'MOE SSP Assistance'!D24</f>
        <v>0</v>
      </c>
      <c r="E24" s="57">
        <f>'MOE in TANF Assistance'!E24+'MOE SSP Assistance'!E24</f>
        <v>0</v>
      </c>
      <c r="F24" s="54"/>
      <c r="H24" s="29"/>
    </row>
    <row r="25" spans="1:8">
      <c r="A25" s="18" t="s">
        <v>30</v>
      </c>
      <c r="B25" s="57">
        <f>'MOE in TANF Assistance'!B25+'MOE SSP Assistance'!B25</f>
        <v>36593051</v>
      </c>
      <c r="C25" s="57">
        <f>'MOE in TANF Assistance'!C25+'MOE SSP Assistance'!C25</f>
        <v>30863315</v>
      </c>
      <c r="D25" s="57">
        <f>'MOE in TANF Assistance'!D25+'MOE SSP Assistance'!D25</f>
        <v>2939574</v>
      </c>
      <c r="E25" s="57">
        <f>'MOE in TANF Assistance'!E25+'MOE SSP Assistance'!E25</f>
        <v>2790162</v>
      </c>
      <c r="F25" s="54"/>
      <c r="H25" s="29"/>
    </row>
    <row r="26" spans="1:8">
      <c r="A26" s="18" t="s">
        <v>31</v>
      </c>
      <c r="B26" s="57">
        <f>'MOE in TANF Assistance'!B26+'MOE SSP Assistance'!B26</f>
        <v>25174378</v>
      </c>
      <c r="C26" s="57">
        <f>'MOE in TANF Assistance'!C26+'MOE SSP Assistance'!C26</f>
        <v>25174378</v>
      </c>
      <c r="D26" s="57">
        <f>'MOE in TANF Assistance'!D26+'MOE SSP Assistance'!D26</f>
        <v>0</v>
      </c>
      <c r="E26" s="57">
        <f>'MOE in TANF Assistance'!E26+'MOE SSP Assistance'!E26</f>
        <v>0</v>
      </c>
      <c r="F26" s="54"/>
      <c r="H26" s="29"/>
    </row>
    <row r="27" spans="1:8">
      <c r="A27" s="18" t="s">
        <v>32</v>
      </c>
      <c r="B27" s="57">
        <f>'MOE in TANF Assistance'!B27+'MOE SSP Assistance'!B27</f>
        <v>315911481</v>
      </c>
      <c r="C27" s="57">
        <f>'MOE in TANF Assistance'!C27+'MOE SSP Assistance'!C27</f>
        <v>315911481</v>
      </c>
      <c r="D27" s="57">
        <f>'MOE in TANF Assistance'!D27+'MOE SSP Assistance'!D27</f>
        <v>0</v>
      </c>
      <c r="E27" s="57">
        <f>'MOE in TANF Assistance'!E27+'MOE SSP Assistance'!E27</f>
        <v>0</v>
      </c>
      <c r="F27" s="54"/>
      <c r="H27" s="29"/>
    </row>
    <row r="28" spans="1:8">
      <c r="A28" s="18" t="s">
        <v>33</v>
      </c>
      <c r="B28" s="57">
        <f>'MOE in TANF Assistance'!B28+'MOE SSP Assistance'!B28</f>
        <v>62119622</v>
      </c>
      <c r="C28" s="57">
        <f>'MOE in TANF Assistance'!C28+'MOE SSP Assistance'!C28</f>
        <v>62119622</v>
      </c>
      <c r="D28" s="57">
        <f>'MOE in TANF Assistance'!D28+'MOE SSP Assistance'!D28</f>
        <v>0</v>
      </c>
      <c r="E28" s="57">
        <f>'MOE in TANF Assistance'!E28+'MOE SSP Assistance'!E28</f>
        <v>0</v>
      </c>
      <c r="F28" s="54"/>
      <c r="H28" s="29"/>
    </row>
    <row r="29" spans="1:8">
      <c r="A29" s="18" t="s">
        <v>34</v>
      </c>
      <c r="B29" s="57">
        <f>'MOE in TANF Assistance'!B29+'MOE SSP Assistance'!B29</f>
        <v>22935305</v>
      </c>
      <c r="C29" s="57">
        <f>'MOE in TANF Assistance'!C29+'MOE SSP Assistance'!C29</f>
        <v>22935305</v>
      </c>
      <c r="D29" s="57">
        <f>'MOE in TANF Assistance'!D29+'MOE SSP Assistance'!D29</f>
        <v>0</v>
      </c>
      <c r="E29" s="57">
        <f>'MOE in TANF Assistance'!E29+'MOE SSP Assistance'!E29</f>
        <v>0</v>
      </c>
      <c r="F29" s="54"/>
      <c r="H29" s="29"/>
    </row>
    <row r="30" spans="1:8">
      <c r="A30" s="18" t="s">
        <v>35</v>
      </c>
      <c r="B30" s="57">
        <f>'MOE in TANF Assistance'!B30+'MOE SSP Assistance'!B30</f>
        <v>5792849</v>
      </c>
      <c r="C30" s="57">
        <f>'MOE in TANF Assistance'!C30+'MOE SSP Assistance'!C30</f>
        <v>5425271</v>
      </c>
      <c r="D30" s="57">
        <f>'MOE in TANF Assistance'!D30+'MOE SSP Assistance'!D30</f>
        <v>0</v>
      </c>
      <c r="E30" s="57">
        <f>'MOE in TANF Assistance'!E30+'MOE SSP Assistance'!E30</f>
        <v>367578</v>
      </c>
      <c r="F30" s="54"/>
      <c r="H30" s="29"/>
    </row>
    <row r="31" spans="1:8">
      <c r="A31" s="18" t="s">
        <v>36</v>
      </c>
      <c r="B31" s="57">
        <f>'MOE in TANF Assistance'!B31+'MOE SSP Assistance'!B31</f>
        <v>70915057</v>
      </c>
      <c r="C31" s="57">
        <f>'MOE in TANF Assistance'!C31+'MOE SSP Assistance'!C31</f>
        <v>70915057</v>
      </c>
      <c r="D31" s="57">
        <f>'MOE in TANF Assistance'!D31+'MOE SSP Assistance'!D31</f>
        <v>0</v>
      </c>
      <c r="E31" s="57">
        <f>'MOE in TANF Assistance'!E31+'MOE SSP Assistance'!E31</f>
        <v>0</v>
      </c>
      <c r="F31" s="54"/>
      <c r="H31" s="29"/>
    </row>
    <row r="32" spans="1:8">
      <c r="A32" s="18" t="s">
        <v>37</v>
      </c>
      <c r="B32" s="57">
        <f>'MOE in TANF Assistance'!B32+'MOE SSP Assistance'!B32</f>
        <v>1313990</v>
      </c>
      <c r="C32" s="57">
        <f>'MOE in TANF Assistance'!C32+'MOE SSP Assistance'!C32</f>
        <v>0</v>
      </c>
      <c r="D32" s="57">
        <f>'MOE in TANF Assistance'!D32+'MOE SSP Assistance'!D32</f>
        <v>1313990</v>
      </c>
      <c r="E32" s="57">
        <f>'MOE in TANF Assistance'!E32+'MOE SSP Assistance'!E32</f>
        <v>0</v>
      </c>
      <c r="F32" s="54"/>
      <c r="H32" s="29"/>
    </row>
    <row r="33" spans="1:8">
      <c r="A33" s="18" t="s">
        <v>38</v>
      </c>
      <c r="B33" s="57">
        <f>'MOE in TANF Assistance'!B33+'MOE SSP Assistance'!B33</f>
        <v>8012774</v>
      </c>
      <c r="C33" s="57">
        <f>'MOE in TANF Assistance'!C33+'MOE SSP Assistance'!C33</f>
        <v>8012774</v>
      </c>
      <c r="D33" s="57">
        <f>'MOE in TANF Assistance'!D33+'MOE SSP Assistance'!D33</f>
        <v>0</v>
      </c>
      <c r="E33" s="57">
        <f>'MOE in TANF Assistance'!E33+'MOE SSP Assistance'!E33</f>
        <v>0</v>
      </c>
      <c r="F33" s="54"/>
      <c r="H33" s="29"/>
    </row>
    <row r="34" spans="1:8">
      <c r="A34" s="18" t="s">
        <v>39</v>
      </c>
      <c r="B34" s="57">
        <f>'MOE in TANF Assistance'!B34+'MOE SSP Assistance'!B34</f>
        <v>25681289</v>
      </c>
      <c r="C34" s="57">
        <f>'MOE in TANF Assistance'!C34+'MOE SSP Assistance'!C34</f>
        <v>25681289</v>
      </c>
      <c r="D34" s="57">
        <f>'MOE in TANF Assistance'!D34+'MOE SSP Assistance'!D34</f>
        <v>0</v>
      </c>
      <c r="E34" s="57">
        <f>'MOE in TANF Assistance'!E34+'MOE SSP Assistance'!E34</f>
        <v>0</v>
      </c>
      <c r="F34" s="54"/>
      <c r="H34" s="29"/>
    </row>
    <row r="35" spans="1:8">
      <c r="A35" s="18" t="s">
        <v>40</v>
      </c>
      <c r="B35" s="57">
        <f>'MOE in TANF Assistance'!B35+'MOE SSP Assistance'!B35</f>
        <v>22141706</v>
      </c>
      <c r="C35" s="57">
        <f>'MOE in TANF Assistance'!C35+'MOE SSP Assistance'!C35</f>
        <v>22141706</v>
      </c>
      <c r="D35" s="57">
        <f>'MOE in TANF Assistance'!D35+'MOE SSP Assistance'!D35</f>
        <v>0</v>
      </c>
      <c r="E35" s="57">
        <f>'MOE in TANF Assistance'!E35+'MOE SSP Assistance'!E35</f>
        <v>0</v>
      </c>
      <c r="F35" s="54"/>
      <c r="H35" s="29"/>
    </row>
    <row r="36" spans="1:8">
      <c r="A36" s="18" t="s">
        <v>41</v>
      </c>
      <c r="B36" s="57">
        <f>'MOE in TANF Assistance'!B36+'MOE SSP Assistance'!B36</f>
        <v>93843040</v>
      </c>
      <c r="C36" s="57">
        <f>'MOE in TANF Assistance'!C36+'MOE SSP Assistance'!C36</f>
        <v>63431912</v>
      </c>
      <c r="D36" s="57">
        <f>'MOE in TANF Assistance'!D36+'MOE SSP Assistance'!D36</f>
        <v>26374178</v>
      </c>
      <c r="E36" s="57">
        <f>'MOE in TANF Assistance'!E36+'MOE SSP Assistance'!E36</f>
        <v>4036950</v>
      </c>
      <c r="F36" s="54"/>
      <c r="H36" s="29"/>
    </row>
    <row r="37" spans="1:8">
      <c r="A37" s="18" t="s">
        <v>42</v>
      </c>
      <c r="B37" s="57">
        <f>'MOE in TANF Assistance'!B37+'MOE SSP Assistance'!B37</f>
        <v>926772</v>
      </c>
      <c r="C37" s="57">
        <f>'MOE in TANF Assistance'!C37+'MOE SSP Assistance'!C37</f>
        <v>926772</v>
      </c>
      <c r="D37" s="57">
        <f>'MOE in TANF Assistance'!D37+'MOE SSP Assistance'!D37</f>
        <v>0</v>
      </c>
      <c r="E37" s="57">
        <f>'MOE in TANF Assistance'!E37+'MOE SSP Assistance'!E37</f>
        <v>0</v>
      </c>
      <c r="F37" s="54"/>
      <c r="H37" s="29"/>
    </row>
    <row r="38" spans="1:8">
      <c r="A38" s="18" t="s">
        <v>43</v>
      </c>
      <c r="B38" s="57">
        <f>'MOE in TANF Assistance'!B38+'MOE SSP Assistance'!B38</f>
        <v>555537659</v>
      </c>
      <c r="C38" s="57">
        <f>'MOE in TANF Assistance'!C38+'MOE SSP Assistance'!C38</f>
        <v>453553661</v>
      </c>
      <c r="D38" s="57">
        <f>'MOE in TANF Assistance'!D38+'MOE SSP Assistance'!D38</f>
        <v>101983998</v>
      </c>
      <c r="E38" s="57">
        <f>'MOE in TANF Assistance'!E38+'MOE SSP Assistance'!E38</f>
        <v>0</v>
      </c>
      <c r="F38" s="54"/>
      <c r="H38" s="29"/>
    </row>
    <row r="39" spans="1:8">
      <c r="A39" s="18" t="s">
        <v>44</v>
      </c>
      <c r="B39" s="57">
        <f>'MOE in TANF Assistance'!B39+'MOE SSP Assistance'!B39</f>
        <v>2528996</v>
      </c>
      <c r="C39" s="57">
        <f>'MOE in TANF Assistance'!C39+'MOE SSP Assistance'!C39</f>
        <v>2528996</v>
      </c>
      <c r="D39" s="57">
        <f>'MOE in TANF Assistance'!D39+'MOE SSP Assistance'!D39</f>
        <v>0</v>
      </c>
      <c r="E39" s="57">
        <f>'MOE in TANF Assistance'!E39+'MOE SSP Assistance'!E39</f>
        <v>0</v>
      </c>
      <c r="F39" s="54"/>
      <c r="H39" s="29"/>
    </row>
    <row r="40" spans="1:8">
      <c r="A40" s="18" t="s">
        <v>45</v>
      </c>
      <c r="B40" s="57">
        <f>'MOE in TANF Assistance'!B40+'MOE SSP Assistance'!B40</f>
        <v>6341413</v>
      </c>
      <c r="C40" s="57">
        <f>'MOE in TANF Assistance'!C40+'MOE SSP Assistance'!C40</f>
        <v>4945634</v>
      </c>
      <c r="D40" s="57">
        <f>'MOE in TANF Assistance'!D40+'MOE SSP Assistance'!D40</f>
        <v>1017036</v>
      </c>
      <c r="E40" s="57">
        <f>'MOE in TANF Assistance'!E40+'MOE SSP Assistance'!E40</f>
        <v>378743</v>
      </c>
      <c r="F40" s="54"/>
      <c r="H40" s="29"/>
    </row>
    <row r="41" spans="1:8">
      <c r="A41" s="18" t="s">
        <v>46</v>
      </c>
      <c r="B41" s="57">
        <f>'MOE in TANF Assistance'!B41+'MOE SSP Assistance'!B41</f>
        <v>151761654</v>
      </c>
      <c r="C41" s="57">
        <f>'MOE in TANF Assistance'!C41+'MOE SSP Assistance'!C41</f>
        <v>151761654</v>
      </c>
      <c r="D41" s="57">
        <f>'MOE in TANF Assistance'!D41+'MOE SSP Assistance'!D41</f>
        <v>0</v>
      </c>
      <c r="E41" s="57">
        <f>'MOE in TANF Assistance'!E41+'MOE SSP Assistance'!E41</f>
        <v>0</v>
      </c>
      <c r="F41" s="54"/>
      <c r="H41" s="29"/>
    </row>
    <row r="42" spans="1:8">
      <c r="A42" s="18" t="s">
        <v>47</v>
      </c>
      <c r="B42" s="57">
        <f>'MOE in TANF Assistance'!B42+'MOE SSP Assistance'!B42</f>
        <v>33180114</v>
      </c>
      <c r="C42" s="57">
        <f>'MOE in TANF Assistance'!C42+'MOE SSP Assistance'!C42</f>
        <v>11911486</v>
      </c>
      <c r="D42" s="57">
        <f>'MOE in TANF Assistance'!D42+'MOE SSP Assistance'!D42</f>
        <v>6210320</v>
      </c>
      <c r="E42" s="57">
        <f>'MOE in TANF Assistance'!E42+'MOE SSP Assistance'!E42</f>
        <v>15058308</v>
      </c>
      <c r="F42" s="54"/>
      <c r="H42" s="29"/>
    </row>
    <row r="43" spans="1:8">
      <c r="A43" s="18" t="s">
        <v>48</v>
      </c>
      <c r="B43" s="57">
        <f>'MOE in TANF Assistance'!B43+'MOE SSP Assistance'!B43</f>
        <v>85387761</v>
      </c>
      <c r="C43" s="57">
        <f>'MOE in TANF Assistance'!C43+'MOE SSP Assistance'!C43</f>
        <v>74934368</v>
      </c>
      <c r="D43" s="57">
        <f>'MOE in TANF Assistance'!D43+'MOE SSP Assistance'!D43</f>
        <v>9382255</v>
      </c>
      <c r="E43" s="57">
        <f>'MOE in TANF Assistance'!E43+'MOE SSP Assistance'!E43</f>
        <v>1071138</v>
      </c>
      <c r="F43" s="54"/>
      <c r="H43" s="29"/>
    </row>
    <row r="44" spans="1:8">
      <c r="A44" s="18" t="s">
        <v>49</v>
      </c>
      <c r="B44" s="57">
        <f>'MOE in TANF Assistance'!B44+'MOE SSP Assistance'!B44</f>
        <v>51216104</v>
      </c>
      <c r="C44" s="57">
        <f>'MOE in TANF Assistance'!C44+'MOE SSP Assistance'!C44</f>
        <v>51187165</v>
      </c>
      <c r="D44" s="57">
        <f>'MOE in TANF Assistance'!D44+'MOE SSP Assistance'!D44</f>
        <v>0</v>
      </c>
      <c r="E44" s="57">
        <f>'MOE in TANF Assistance'!E44+'MOE SSP Assistance'!E44</f>
        <v>28939</v>
      </c>
      <c r="F44" s="54"/>
      <c r="H44" s="29"/>
    </row>
    <row r="45" spans="1:8">
      <c r="A45" s="18" t="s">
        <v>50</v>
      </c>
      <c r="B45" s="57">
        <f>'MOE in TANF Assistance'!B45+'MOE SSP Assistance'!B45</f>
        <v>1378692</v>
      </c>
      <c r="C45" s="57">
        <f>'MOE in TANF Assistance'!C45+'MOE SSP Assistance'!C45</f>
        <v>491229</v>
      </c>
      <c r="D45" s="57">
        <f>'MOE in TANF Assistance'!D45+'MOE SSP Assistance'!D45</f>
        <v>887463</v>
      </c>
      <c r="E45" s="57">
        <f>'MOE in TANF Assistance'!E45+'MOE SSP Assistance'!E45</f>
        <v>0</v>
      </c>
      <c r="F45" s="54"/>
      <c r="H45" s="29"/>
    </row>
    <row r="46" spans="1:8">
      <c r="A46" s="18" t="s">
        <v>51</v>
      </c>
      <c r="B46" s="57">
        <f>'MOE in TANF Assistance'!B46+'MOE SSP Assistance'!B46</f>
        <v>898806</v>
      </c>
      <c r="C46" s="57">
        <f>'MOE in TANF Assistance'!C46+'MOE SSP Assistance'!C46</f>
        <v>898806</v>
      </c>
      <c r="D46" s="57">
        <f>'MOE in TANF Assistance'!D46+'MOE SSP Assistance'!D46</f>
        <v>0</v>
      </c>
      <c r="E46" s="57">
        <f>'MOE in TANF Assistance'!E46+'MOE SSP Assistance'!E46</f>
        <v>0</v>
      </c>
      <c r="F46" s="54"/>
      <c r="H46" s="29"/>
    </row>
    <row r="47" spans="1:8">
      <c r="A47" s="18" t="s">
        <v>52</v>
      </c>
      <c r="B47" s="57">
        <f>'MOE in TANF Assistance'!B47+'MOE SSP Assistance'!B47</f>
        <v>6060587</v>
      </c>
      <c r="C47" s="57">
        <f>'MOE in TANF Assistance'!C47+'MOE SSP Assistance'!C47</f>
        <v>5257673</v>
      </c>
      <c r="D47" s="57">
        <f>'MOE in TANF Assistance'!D47+'MOE SSP Assistance'!D47</f>
        <v>802914</v>
      </c>
      <c r="E47" s="57">
        <f>'MOE in TANF Assistance'!E47+'MOE SSP Assistance'!E47</f>
        <v>0</v>
      </c>
      <c r="F47" s="54"/>
      <c r="H47" s="29"/>
    </row>
    <row r="48" spans="1:8">
      <c r="A48" s="18" t="s">
        <v>53</v>
      </c>
      <c r="B48" s="57">
        <f>'MOE in TANF Assistance'!B48+'MOE SSP Assistance'!B48</f>
        <v>30941661</v>
      </c>
      <c r="C48" s="57">
        <f>'MOE in TANF Assistance'!C48+'MOE SSP Assistance'!C48</f>
        <v>16102219</v>
      </c>
      <c r="D48" s="57">
        <f>'MOE in TANF Assistance'!D48+'MOE SSP Assistance'!D48</f>
        <v>14839442</v>
      </c>
      <c r="E48" s="57">
        <f>'MOE in TANF Assistance'!E48+'MOE SSP Assistance'!E48</f>
        <v>0</v>
      </c>
      <c r="F48" s="54"/>
      <c r="H48" s="29"/>
    </row>
    <row r="49" spans="1:8">
      <c r="A49" s="18" t="s">
        <v>54</v>
      </c>
      <c r="B49" s="57">
        <f>'MOE in TANF Assistance'!B49+'MOE SSP Assistance'!B49</f>
        <v>62900305</v>
      </c>
      <c r="C49" s="57">
        <f>'MOE in TANF Assistance'!C49+'MOE SSP Assistance'!C49</f>
        <v>62851931</v>
      </c>
      <c r="D49" s="57">
        <f>'MOE in TANF Assistance'!D49+'MOE SSP Assistance'!D49</f>
        <v>0</v>
      </c>
      <c r="E49" s="57">
        <f>'MOE in TANF Assistance'!E49+'MOE SSP Assistance'!E49</f>
        <v>48374</v>
      </c>
      <c r="F49" s="54"/>
      <c r="H49" s="29"/>
    </row>
    <row r="50" spans="1:8">
      <c r="A50" s="18" t="s">
        <v>55</v>
      </c>
      <c r="B50" s="57">
        <f>'MOE in TANF Assistance'!B50+'MOE SSP Assistance'!B50</f>
        <v>1829096</v>
      </c>
      <c r="C50" s="57">
        <f>'MOE in TANF Assistance'!C50+'MOE SSP Assistance'!C50</f>
        <v>1829096</v>
      </c>
      <c r="D50" s="57">
        <f>'MOE in TANF Assistance'!D50+'MOE SSP Assistance'!D50</f>
        <v>0</v>
      </c>
      <c r="E50" s="57">
        <f>'MOE in TANF Assistance'!E50+'MOE SSP Assistance'!E50</f>
        <v>0</v>
      </c>
      <c r="F50" s="54"/>
      <c r="H50" s="29"/>
    </row>
    <row r="51" spans="1:8">
      <c r="A51" s="18" t="s">
        <v>56</v>
      </c>
      <c r="B51" s="57">
        <f>'MOE in TANF Assistance'!B51+'MOE SSP Assistance'!B51</f>
        <v>21136645</v>
      </c>
      <c r="C51" s="57">
        <f>'MOE in TANF Assistance'!C51+'MOE SSP Assistance'!C51</f>
        <v>17561018</v>
      </c>
      <c r="D51" s="57">
        <f>'MOE in TANF Assistance'!D51+'MOE SSP Assistance'!D51</f>
        <v>0</v>
      </c>
      <c r="E51" s="57">
        <f>'MOE in TANF Assistance'!E51+'MOE SSP Assistance'!E51</f>
        <v>3575627</v>
      </c>
      <c r="F51" s="54"/>
      <c r="H51" s="29"/>
    </row>
    <row r="52" spans="1:8">
      <c r="A52" s="18" t="s">
        <v>57</v>
      </c>
      <c r="B52" s="57">
        <f>'MOE in TANF Assistance'!B52+'MOE SSP Assistance'!B52</f>
        <v>52811775</v>
      </c>
      <c r="C52" s="57">
        <f>'MOE in TANF Assistance'!C52+'MOE SSP Assistance'!C52</f>
        <v>52811775</v>
      </c>
      <c r="D52" s="57">
        <f>'MOE in TANF Assistance'!D52+'MOE SSP Assistance'!D52</f>
        <v>0</v>
      </c>
      <c r="E52" s="57">
        <f>'MOE in TANF Assistance'!E52+'MOE SSP Assistance'!E52</f>
        <v>0</v>
      </c>
      <c r="F52" s="54"/>
      <c r="H52" s="29"/>
    </row>
    <row r="53" spans="1:8">
      <c r="A53" s="18" t="s">
        <v>58</v>
      </c>
      <c r="B53" s="57">
        <f>'MOE in TANF Assistance'!B53+'MOE SSP Assistance'!B53</f>
        <v>73532671</v>
      </c>
      <c r="C53" s="57">
        <f>'MOE in TANF Assistance'!C53+'MOE SSP Assistance'!C53</f>
        <v>73532671</v>
      </c>
      <c r="D53" s="57">
        <f>'MOE in TANF Assistance'!D53+'MOE SSP Assistance'!D53</f>
        <v>0</v>
      </c>
      <c r="E53" s="57">
        <f>'MOE in TANF Assistance'!E53+'MOE SSP Assistance'!E53</f>
        <v>0</v>
      </c>
      <c r="F53" s="54"/>
      <c r="H53" s="29"/>
    </row>
    <row r="54" spans="1:8">
      <c r="A54" s="18" t="s">
        <v>59</v>
      </c>
      <c r="B54" s="57">
        <f>'MOE in TANF Assistance'!B54+'MOE SSP Assistance'!B54</f>
        <v>29279480</v>
      </c>
      <c r="C54" s="57">
        <f>'MOE in TANF Assistance'!C54+'MOE SSP Assistance'!C54</f>
        <v>21564810</v>
      </c>
      <c r="D54" s="57">
        <f>'MOE in TANF Assistance'!D54+'MOE SSP Assistance'!D54</f>
        <v>2971392</v>
      </c>
      <c r="E54" s="57">
        <f>'MOE in TANF Assistance'!E54+'MOE SSP Assistance'!E54</f>
        <v>4743278</v>
      </c>
      <c r="F54" s="54"/>
      <c r="H54" s="29"/>
    </row>
    <row r="55" spans="1:8">
      <c r="A55" s="18" t="s">
        <v>60</v>
      </c>
      <c r="B55" s="57">
        <f>'MOE in TANF Assistance'!B55+'MOE SSP Assistance'!B55</f>
        <v>81771024</v>
      </c>
      <c r="C55" s="57">
        <f>'MOE in TANF Assistance'!C55+'MOE SSP Assistance'!C55</f>
        <v>81771024</v>
      </c>
      <c r="D55" s="57">
        <f>'MOE in TANF Assistance'!D55+'MOE SSP Assistance'!D55</f>
        <v>0</v>
      </c>
      <c r="E55" s="57">
        <f>'MOE in TANF Assistance'!E55+'MOE SSP Assistance'!E55</f>
        <v>0</v>
      </c>
      <c r="F55" s="54"/>
      <c r="H55" s="29"/>
    </row>
    <row r="56" spans="1:8">
      <c r="A56" s="18" t="s">
        <v>61</v>
      </c>
      <c r="B56" s="57">
        <f>'MOE in TANF Assistance'!B56+'MOE SSP Assistance'!B56</f>
        <v>3489045</v>
      </c>
      <c r="C56" s="57">
        <f>'MOE in TANF Assistance'!C56+'MOE SSP Assistance'!C56</f>
        <v>1935338</v>
      </c>
      <c r="D56" s="57">
        <f>'MOE in TANF Assistance'!D56+'MOE SSP Assistance'!D56</f>
        <v>1553707</v>
      </c>
      <c r="E56" s="57">
        <f>'MOE in TANF Assistance'!E56+'MOE SSP Assistance'!E56</f>
        <v>0</v>
      </c>
      <c r="F56" s="54"/>
      <c r="H56" s="29"/>
    </row>
  </sheetData>
  <mergeCells count="2">
    <mergeCell ref="A2:A4"/>
    <mergeCell ref="A1:F1"/>
  </mergeCells>
  <phoneticPr fontId="12" type="noConversion"/>
  <pageMargins left="0.7" right="0.7" top="0.75" bottom="0.75" header="0.3" footer="0.3"/>
  <pageSetup scale="82" orientation="portrait" r:id="rId1"/>
  <extLst>
    <ext xmlns:mx="http://schemas.microsoft.com/office/mac/excel/2008/main" uri="http://schemas.microsoft.com/office/mac/excel/2008/main">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A1:Q56"/>
  <sheetViews>
    <sheetView workbookViewId="0">
      <selection activeCell="A2" sqref="A2:A4"/>
    </sheetView>
  </sheetViews>
  <sheetFormatPr defaultColWidth="8.88671875" defaultRowHeight="14.4"/>
  <cols>
    <col min="1" max="1" width="20.6640625" bestFit="1" customWidth="1"/>
    <col min="2" max="2" width="16.88671875" bestFit="1" customWidth="1"/>
    <col min="3" max="3" width="14" bestFit="1" customWidth="1"/>
    <col min="4" max="4" width="15.6640625" bestFit="1" customWidth="1"/>
    <col min="5" max="5" width="16.109375" customWidth="1"/>
    <col min="6" max="6" width="12.6640625" customWidth="1"/>
    <col min="7" max="7" width="15.6640625" bestFit="1" customWidth="1"/>
    <col min="8" max="9" width="14" bestFit="1" customWidth="1"/>
    <col min="10" max="10" width="15.6640625" bestFit="1" customWidth="1"/>
    <col min="11" max="11" width="12.6640625" bestFit="1" customWidth="1"/>
    <col min="12" max="12" width="15.44140625" customWidth="1"/>
    <col min="13" max="13" width="12.6640625" bestFit="1" customWidth="1"/>
    <col min="14" max="14" width="14.5546875" customWidth="1"/>
    <col min="15" max="15" width="15.6640625" bestFit="1" customWidth="1"/>
  </cols>
  <sheetData>
    <row r="1" spans="1:17">
      <c r="A1" s="564" t="s">
        <v>238</v>
      </c>
      <c r="B1" s="571"/>
      <c r="C1" s="571"/>
      <c r="D1" s="571"/>
      <c r="E1" s="571"/>
      <c r="F1" s="571"/>
      <c r="G1" s="571"/>
      <c r="H1" s="571"/>
      <c r="I1" s="571"/>
      <c r="J1" s="571"/>
      <c r="K1" s="571"/>
      <c r="L1" s="571"/>
      <c r="M1" s="571"/>
      <c r="N1" s="571"/>
      <c r="O1" s="571"/>
    </row>
    <row r="2" spans="1:17">
      <c r="A2" s="570" t="s">
        <v>10</v>
      </c>
      <c r="B2" s="123"/>
      <c r="C2" s="8"/>
      <c r="D2" s="8"/>
      <c r="E2" s="8"/>
      <c r="F2" s="8"/>
      <c r="G2" s="8"/>
      <c r="H2" s="8"/>
      <c r="I2" s="8"/>
      <c r="J2" s="8"/>
      <c r="K2" s="8"/>
      <c r="L2" s="8"/>
      <c r="M2" s="8"/>
      <c r="N2" s="38"/>
      <c r="O2" s="8"/>
    </row>
    <row r="3" spans="1:17" ht="42">
      <c r="A3" s="570"/>
      <c r="B3" s="123" t="s">
        <v>65</v>
      </c>
      <c r="C3" s="8" t="s">
        <v>78</v>
      </c>
      <c r="D3" s="8" t="s">
        <v>63</v>
      </c>
      <c r="E3" s="8" t="s">
        <v>64</v>
      </c>
      <c r="F3" s="8" t="s">
        <v>79</v>
      </c>
      <c r="G3" s="8" t="s">
        <v>67</v>
      </c>
      <c r="H3" s="8" t="s">
        <v>80</v>
      </c>
      <c r="I3" s="8" t="s">
        <v>81</v>
      </c>
      <c r="J3" s="8" t="s">
        <v>82</v>
      </c>
      <c r="K3" s="51" t="s">
        <v>89</v>
      </c>
      <c r="L3" s="51" t="s">
        <v>88</v>
      </c>
      <c r="M3" s="8" t="s">
        <v>68</v>
      </c>
      <c r="N3" s="37" t="s">
        <v>86</v>
      </c>
      <c r="O3" s="8" t="s">
        <v>69</v>
      </c>
    </row>
    <row r="4" spans="1:17">
      <c r="A4" s="570"/>
      <c r="B4" s="124"/>
      <c r="C4" s="3"/>
      <c r="D4" s="3"/>
      <c r="E4" s="3"/>
      <c r="F4" s="3"/>
      <c r="G4" s="3"/>
      <c r="H4" s="3"/>
      <c r="I4" s="8"/>
      <c r="J4" s="3"/>
      <c r="K4" s="3"/>
      <c r="L4" s="3"/>
      <c r="M4" s="3"/>
      <c r="N4" s="39"/>
      <c r="O4" s="3"/>
    </row>
    <row r="5" spans="1:17">
      <c r="A5" s="33" t="s">
        <v>77</v>
      </c>
      <c r="B5" s="126">
        <f>SUM(B6:B56)</f>
        <v>10441911538</v>
      </c>
      <c r="C5" s="126">
        <f t="shared" ref="C5:O5" si="0">SUM(C6:C56)</f>
        <v>516937971</v>
      </c>
      <c r="D5" s="126">
        <f t="shared" si="0"/>
        <v>2274529962</v>
      </c>
      <c r="E5" s="126">
        <f t="shared" si="0"/>
        <v>31122156</v>
      </c>
      <c r="F5" s="126">
        <f t="shared" si="0"/>
        <v>169625</v>
      </c>
      <c r="G5" s="126">
        <f t="shared" si="0"/>
        <v>1728271545</v>
      </c>
      <c r="H5" s="126">
        <f t="shared" si="0"/>
        <v>543834350</v>
      </c>
      <c r="I5" s="126">
        <f t="shared" si="0"/>
        <v>423979582</v>
      </c>
      <c r="J5" s="126">
        <f t="shared" si="0"/>
        <v>1512532608</v>
      </c>
      <c r="K5" s="126">
        <f t="shared" si="0"/>
        <v>40781993</v>
      </c>
      <c r="L5" s="126">
        <f t="shared" si="0"/>
        <v>838245191</v>
      </c>
      <c r="M5" s="126">
        <f t="shared" si="0"/>
        <v>43521553</v>
      </c>
      <c r="N5" s="127"/>
      <c r="O5" s="126">
        <f t="shared" si="0"/>
        <v>2487985002</v>
      </c>
      <c r="Q5" s="29"/>
    </row>
    <row r="6" spans="1:17">
      <c r="A6" s="31" t="s">
        <v>11</v>
      </c>
      <c r="B6" s="57">
        <f>'MOE in TANF Non-Assistance'!B6+'MOE SSP Non-Assistance'!B6</f>
        <v>80508990</v>
      </c>
      <c r="C6" s="57">
        <f>'MOE in TANF Non-Assistance'!C6+'MOE SSP Non-Assistance'!C6</f>
        <v>11981003</v>
      </c>
      <c r="D6" s="57">
        <f>'MOE in TANF Non-Assistance'!D6+'MOE SSP Non-Assistance'!D6</f>
        <v>5454462</v>
      </c>
      <c r="E6" s="57">
        <f>'MOE in TANF Non-Assistance'!E6+'MOE SSP Non-Assistance'!E6</f>
        <v>0</v>
      </c>
      <c r="F6" s="57">
        <f>'MOE in TANF Non-Assistance'!F6+'MOE SSP Non-Assistance'!F6</f>
        <v>0</v>
      </c>
      <c r="G6" s="57">
        <f>'MOE in TANF Non-Assistance'!G6+'MOE SSP Non-Assistance'!G6</f>
        <v>0</v>
      </c>
      <c r="H6" s="57">
        <f>'MOE in TANF Non-Assistance'!H6+'MOE SSP Non-Assistance'!H6</f>
        <v>0</v>
      </c>
      <c r="I6" s="57">
        <f>'MOE in TANF Non-Assistance'!I6+'MOE SSP Non-Assistance'!I6</f>
        <v>23465762</v>
      </c>
      <c r="J6" s="57">
        <f>'MOE in TANF Non-Assistance'!J6+'MOE SSP Non-Assistance'!J6</f>
        <v>482057</v>
      </c>
      <c r="K6" s="57">
        <f>'MOE in TANF Non-Assistance'!K6+'MOE SSP Non-Assistance'!K6</f>
        <v>58415</v>
      </c>
      <c r="L6" s="57">
        <f>'MOE in TANF Non-Assistance'!L6+'MOE SSP Non-Assistance'!L6</f>
        <v>11858168</v>
      </c>
      <c r="M6" s="57">
        <f>'MOE in TANF Non-Assistance'!M6+'MOE SSP Non-Assistance'!M6</f>
        <v>422445</v>
      </c>
      <c r="N6" s="127"/>
      <c r="O6" s="57">
        <f>'MOE in TANF Non-Assistance'!O6+'MOE SSP Non-Assistance'!O6</f>
        <v>26786678</v>
      </c>
      <c r="Q6" s="29"/>
    </row>
    <row r="7" spans="1:17">
      <c r="A7" s="18" t="s">
        <v>12</v>
      </c>
      <c r="B7" s="57">
        <f>'MOE in TANF Non-Assistance'!B7+'MOE SSP Non-Assistance'!B7</f>
        <v>1968674</v>
      </c>
      <c r="C7" s="57">
        <f>'MOE in TANF Non-Assistance'!C7+'MOE SSP Non-Assistance'!C7</f>
        <v>0</v>
      </c>
      <c r="D7" s="57">
        <f>'MOE in TANF Non-Assistance'!D7+'MOE SSP Non-Assistance'!D7</f>
        <v>0</v>
      </c>
      <c r="E7" s="57">
        <f>'MOE in TANF Non-Assistance'!E7+'MOE SSP Non-Assistance'!E7</f>
        <v>0</v>
      </c>
      <c r="F7" s="57">
        <f>'MOE in TANF Non-Assistance'!F7+'MOE SSP Non-Assistance'!F7</f>
        <v>0</v>
      </c>
      <c r="G7" s="57">
        <f>'MOE in TANF Non-Assistance'!G7+'MOE SSP Non-Assistance'!G7</f>
        <v>0</v>
      </c>
      <c r="H7" s="57">
        <f>'MOE in TANF Non-Assistance'!H7+'MOE SSP Non-Assistance'!H7</f>
        <v>0</v>
      </c>
      <c r="I7" s="57">
        <f>'MOE in TANF Non-Assistance'!I7+'MOE SSP Non-Assistance'!I7</f>
        <v>694</v>
      </c>
      <c r="J7" s="57">
        <f>'MOE in TANF Non-Assistance'!J7+'MOE SSP Non-Assistance'!J7</f>
        <v>0</v>
      </c>
      <c r="K7" s="57">
        <f>'MOE in TANF Non-Assistance'!K7+'MOE SSP Non-Assistance'!K7</f>
        <v>0</v>
      </c>
      <c r="L7" s="57">
        <f>'MOE in TANF Non-Assistance'!L7+'MOE SSP Non-Assistance'!L7</f>
        <v>1829505</v>
      </c>
      <c r="M7" s="57">
        <f>'MOE in TANF Non-Assistance'!M7+'MOE SSP Non-Assistance'!M7</f>
        <v>138475</v>
      </c>
      <c r="N7" s="127"/>
      <c r="O7" s="57">
        <f>'MOE in TANF Non-Assistance'!O7+'MOE SSP Non-Assistance'!O7</f>
        <v>0</v>
      </c>
      <c r="Q7" s="29"/>
    </row>
    <row r="8" spans="1:17">
      <c r="A8" s="18" t="s">
        <v>13</v>
      </c>
      <c r="B8" s="57">
        <f>'MOE in TANF Non-Assistance'!B8+'MOE SSP Non-Assistance'!B8</f>
        <v>129141230</v>
      </c>
      <c r="C8" s="57">
        <f>'MOE in TANF Non-Assistance'!C8+'MOE SSP Non-Assistance'!C8</f>
        <v>2627793</v>
      </c>
      <c r="D8" s="57">
        <f>'MOE in TANF Non-Assistance'!D8+'MOE SSP Non-Assistance'!D8</f>
        <v>10032936</v>
      </c>
      <c r="E8" s="57">
        <f>'MOE in TANF Non-Assistance'!E8+'MOE SSP Non-Assistance'!E8</f>
        <v>0</v>
      </c>
      <c r="F8" s="57">
        <f>'MOE in TANF Non-Assistance'!F8+'MOE SSP Non-Assistance'!F8</f>
        <v>0</v>
      </c>
      <c r="G8" s="57">
        <f>'MOE in TANF Non-Assistance'!G8+'MOE SSP Non-Assistance'!G8</f>
        <v>0</v>
      </c>
      <c r="H8" s="57">
        <f>'MOE in TANF Non-Assistance'!H8+'MOE SSP Non-Assistance'!H8</f>
        <v>0</v>
      </c>
      <c r="I8" s="57">
        <f>'MOE in TANF Non-Assistance'!I8+'MOE SSP Non-Assistance'!I8</f>
        <v>22552483</v>
      </c>
      <c r="J8" s="57">
        <f>'MOE in TANF Non-Assistance'!J8+'MOE SSP Non-Assistance'!J8</f>
        <v>0</v>
      </c>
      <c r="K8" s="57">
        <f>'MOE in TANF Non-Assistance'!K8+'MOE SSP Non-Assistance'!K8</f>
        <v>0</v>
      </c>
      <c r="L8" s="57">
        <f>'MOE in TANF Non-Assistance'!L8+'MOE SSP Non-Assistance'!L8</f>
        <v>16424222</v>
      </c>
      <c r="M8" s="57">
        <f>'MOE in TANF Non-Assistance'!M8+'MOE SSP Non-Assistance'!M8</f>
        <v>1697253</v>
      </c>
      <c r="N8" s="127"/>
      <c r="O8" s="57">
        <f>'MOE in TANF Non-Assistance'!O8+'MOE SSP Non-Assistance'!O8</f>
        <v>75806543</v>
      </c>
      <c r="Q8" s="29"/>
    </row>
    <row r="9" spans="1:17">
      <c r="A9" s="18" t="s">
        <v>14</v>
      </c>
      <c r="B9" s="57">
        <f>'MOE in TANF Non-Assistance'!B9+'MOE SSP Non-Assistance'!B9</f>
        <v>88691726</v>
      </c>
      <c r="C9" s="57">
        <f>'MOE in TANF Non-Assistance'!C9+'MOE SSP Non-Assistance'!C9</f>
        <v>43800</v>
      </c>
      <c r="D9" s="57">
        <f>'MOE in TANF Non-Assistance'!D9+'MOE SSP Non-Assistance'!D9</f>
        <v>380797</v>
      </c>
      <c r="E9" s="57">
        <f>'MOE in TANF Non-Assistance'!E9+'MOE SSP Non-Assistance'!E9</f>
        <v>595200</v>
      </c>
      <c r="F9" s="57">
        <f>'MOE in TANF Non-Assistance'!F9+'MOE SSP Non-Assistance'!F9</f>
        <v>0</v>
      </c>
      <c r="G9" s="57">
        <f>'MOE in TANF Non-Assistance'!G9+'MOE SSP Non-Assistance'!G9</f>
        <v>0</v>
      </c>
      <c r="H9" s="57">
        <f>'MOE in TANF Non-Assistance'!H9+'MOE SSP Non-Assistance'!H9</f>
        <v>0</v>
      </c>
      <c r="I9" s="57">
        <f>'MOE in TANF Non-Assistance'!I9+'MOE SSP Non-Assistance'!I9</f>
        <v>0</v>
      </c>
      <c r="J9" s="57">
        <f>'MOE in TANF Non-Assistance'!J9+'MOE SSP Non-Assistance'!J9</f>
        <v>84623395</v>
      </c>
      <c r="K9" s="57">
        <f>'MOE in TANF Non-Assistance'!K9+'MOE SSP Non-Assistance'!K9</f>
        <v>0</v>
      </c>
      <c r="L9" s="57">
        <f>'MOE in TANF Non-Assistance'!L9+'MOE SSP Non-Assistance'!L9</f>
        <v>3048534</v>
      </c>
      <c r="M9" s="57">
        <f>'MOE in TANF Non-Assistance'!M9+'MOE SSP Non-Assistance'!M9</f>
        <v>0</v>
      </c>
      <c r="N9" s="127"/>
      <c r="O9" s="57">
        <f>'MOE in TANF Non-Assistance'!O9+'MOE SSP Non-Assistance'!O9</f>
        <v>0</v>
      </c>
      <c r="Q9" s="29"/>
    </row>
    <row r="10" spans="1:17">
      <c r="A10" s="18" t="s">
        <v>15</v>
      </c>
      <c r="B10" s="57">
        <f>'MOE in TANF Non-Assistance'!B10+'MOE SSP Non-Assistance'!B10</f>
        <v>1120377865</v>
      </c>
      <c r="C10" s="57">
        <f>'MOE in TANF Non-Assistance'!C10+'MOE SSP Non-Assistance'!C10</f>
        <v>9136241</v>
      </c>
      <c r="D10" s="57">
        <f>'MOE in TANF Non-Assistance'!D10+'MOE SSP Non-Assistance'!D10</f>
        <v>718414881</v>
      </c>
      <c r="E10" s="57">
        <f>'MOE in TANF Non-Assistance'!E10+'MOE SSP Non-Assistance'!E10</f>
        <v>9051131</v>
      </c>
      <c r="F10" s="57">
        <f>'MOE in TANF Non-Assistance'!F10+'MOE SSP Non-Assistance'!F10</f>
        <v>0</v>
      </c>
      <c r="G10" s="57">
        <f>'MOE in TANF Non-Assistance'!G10+'MOE SSP Non-Assistance'!G10</f>
        <v>0</v>
      </c>
      <c r="H10" s="57">
        <f>'MOE in TANF Non-Assistance'!H10+'MOE SSP Non-Assistance'!H10</f>
        <v>0</v>
      </c>
      <c r="I10" s="57">
        <f>'MOE in TANF Non-Assistance'!I10+'MOE SSP Non-Assistance'!I10</f>
        <v>369872</v>
      </c>
      <c r="J10" s="57">
        <f>'MOE in TANF Non-Assistance'!J10+'MOE SSP Non-Assistance'!J10</f>
        <v>7960315</v>
      </c>
      <c r="K10" s="57">
        <f>'MOE in TANF Non-Assistance'!K10+'MOE SSP Non-Assistance'!K10</f>
        <v>628641</v>
      </c>
      <c r="L10" s="57">
        <f>'MOE in TANF Non-Assistance'!L10+'MOE SSP Non-Assistance'!L10</f>
        <v>246423348</v>
      </c>
      <c r="M10" s="57">
        <f>'MOE in TANF Non-Assistance'!M10+'MOE SSP Non-Assistance'!M10</f>
        <v>3475330</v>
      </c>
      <c r="N10" s="127"/>
      <c r="O10" s="57">
        <f>'MOE in TANF Non-Assistance'!O10+'MOE SSP Non-Assistance'!O10</f>
        <v>124918106</v>
      </c>
      <c r="Q10" s="29"/>
    </row>
    <row r="11" spans="1:17">
      <c r="A11" s="18" t="s">
        <v>16</v>
      </c>
      <c r="B11" s="57">
        <f>'MOE in TANF Non-Assistance'!B11+'MOE SSP Non-Assistance'!B11</f>
        <v>160512508</v>
      </c>
      <c r="C11" s="57">
        <f>'MOE in TANF Non-Assistance'!C11+'MOE SSP Non-Assistance'!C11</f>
        <v>114349</v>
      </c>
      <c r="D11" s="57">
        <f>'MOE in TANF Non-Assistance'!D11+'MOE SSP Non-Assistance'!D11</f>
        <v>12511</v>
      </c>
      <c r="E11" s="57">
        <f>'MOE in TANF Non-Assistance'!E11+'MOE SSP Non-Assistance'!E11</f>
        <v>101611</v>
      </c>
      <c r="F11" s="57">
        <f>'MOE in TANF Non-Assistance'!F11+'MOE SSP Non-Assistance'!F11</f>
        <v>0</v>
      </c>
      <c r="G11" s="57">
        <f>'MOE in TANF Non-Assistance'!G11+'MOE SSP Non-Assistance'!G11</f>
        <v>0</v>
      </c>
      <c r="H11" s="57">
        <f>'MOE in TANF Non-Assistance'!H11+'MOE SSP Non-Assistance'!H11</f>
        <v>2954105</v>
      </c>
      <c r="I11" s="57">
        <f>'MOE in TANF Non-Assistance'!I11+'MOE SSP Non-Assistance'!I11</f>
        <v>375619</v>
      </c>
      <c r="J11" s="57">
        <f>'MOE in TANF Non-Assistance'!J11+'MOE SSP Non-Assistance'!J11</f>
        <v>5494</v>
      </c>
      <c r="K11" s="57">
        <f>'MOE in TANF Non-Assistance'!K11+'MOE SSP Non-Assistance'!K11</f>
        <v>37</v>
      </c>
      <c r="L11" s="57">
        <f>'MOE in TANF Non-Assistance'!L11+'MOE SSP Non-Assistance'!L11</f>
        <v>4548346</v>
      </c>
      <c r="M11" s="57">
        <f>'MOE in TANF Non-Assistance'!M11+'MOE SSP Non-Assistance'!M11</f>
        <v>3324077</v>
      </c>
      <c r="N11" s="127"/>
      <c r="O11" s="57">
        <f>'MOE in TANF Non-Assistance'!O11+'MOE SSP Non-Assistance'!O11</f>
        <v>149076359</v>
      </c>
      <c r="Q11" s="29"/>
    </row>
    <row r="12" spans="1:17">
      <c r="A12" s="18" t="s">
        <v>17</v>
      </c>
      <c r="B12" s="57">
        <f>'MOE in TANF Non-Assistance'!B12+'MOE SSP Non-Assistance'!B12</f>
        <v>148279077</v>
      </c>
      <c r="C12" s="57">
        <f>'MOE in TANF Non-Assistance'!C12+'MOE SSP Non-Assistance'!C12</f>
        <v>16052001</v>
      </c>
      <c r="D12" s="57">
        <f>'MOE in TANF Non-Assistance'!D12+'MOE SSP Non-Assistance'!D12</f>
        <v>33905160</v>
      </c>
      <c r="E12" s="57">
        <f>'MOE in TANF Non-Assistance'!E12+'MOE SSP Non-Assistance'!E12</f>
        <v>2230558</v>
      </c>
      <c r="F12" s="57">
        <f>'MOE in TANF Non-Assistance'!F12+'MOE SSP Non-Assistance'!F12</f>
        <v>0</v>
      </c>
      <c r="G12" s="57">
        <f>'MOE in TANF Non-Assistance'!G12+'MOE SSP Non-Assistance'!G12</f>
        <v>0</v>
      </c>
      <c r="H12" s="57">
        <f>'MOE in TANF Non-Assistance'!H12+'MOE SSP Non-Assistance'!H12</f>
        <v>0</v>
      </c>
      <c r="I12" s="57">
        <f>'MOE in TANF Non-Assistance'!I12+'MOE SSP Non-Assistance'!I12</f>
        <v>0</v>
      </c>
      <c r="J12" s="57">
        <f>'MOE in TANF Non-Assistance'!J12+'MOE SSP Non-Assistance'!J12</f>
        <v>0</v>
      </c>
      <c r="K12" s="57">
        <f>'MOE in TANF Non-Assistance'!K12+'MOE SSP Non-Assistance'!K12</f>
        <v>315202</v>
      </c>
      <c r="L12" s="57">
        <f>'MOE in TANF Non-Assistance'!L12+'MOE SSP Non-Assistance'!L12</f>
        <v>16857429</v>
      </c>
      <c r="M12" s="57">
        <f>'MOE in TANF Non-Assistance'!M12+'MOE SSP Non-Assistance'!M12</f>
        <v>363930</v>
      </c>
      <c r="N12" s="127"/>
      <c r="O12" s="57">
        <f>'MOE in TANF Non-Assistance'!O12+'MOE SSP Non-Assistance'!O12</f>
        <v>78554797</v>
      </c>
      <c r="Q12" s="29"/>
    </row>
    <row r="13" spans="1:17">
      <c r="A13" s="18" t="s">
        <v>18</v>
      </c>
      <c r="B13" s="57">
        <f>'MOE in TANF Non-Assistance'!B13+'MOE SSP Non-Assistance'!B13</f>
        <v>44084297</v>
      </c>
      <c r="C13" s="57">
        <f>'MOE in TANF Non-Assistance'!C13+'MOE SSP Non-Assistance'!C13</f>
        <v>887961</v>
      </c>
      <c r="D13" s="57">
        <f>'MOE in TANF Non-Assistance'!D13+'MOE SSP Non-Assistance'!D13</f>
        <v>32763555</v>
      </c>
      <c r="E13" s="57">
        <f>'MOE in TANF Non-Assistance'!E13+'MOE SSP Non-Assistance'!E13</f>
        <v>0</v>
      </c>
      <c r="F13" s="57">
        <f>'MOE in TANF Non-Assistance'!F13+'MOE SSP Non-Assistance'!F13</f>
        <v>0</v>
      </c>
      <c r="G13" s="57">
        <f>'MOE in TANF Non-Assistance'!G13+'MOE SSP Non-Assistance'!G13</f>
        <v>0</v>
      </c>
      <c r="H13" s="57">
        <f>'MOE in TANF Non-Assistance'!H13+'MOE SSP Non-Assistance'!H13</f>
        <v>0</v>
      </c>
      <c r="I13" s="57">
        <f>'MOE in TANF Non-Assistance'!I13+'MOE SSP Non-Assistance'!I13</f>
        <v>1035759</v>
      </c>
      <c r="J13" s="57">
        <f>'MOE in TANF Non-Assistance'!J13+'MOE SSP Non-Assistance'!J13</f>
        <v>0</v>
      </c>
      <c r="K13" s="57">
        <f>'MOE in TANF Non-Assistance'!K13+'MOE SSP Non-Assistance'!K13</f>
        <v>0</v>
      </c>
      <c r="L13" s="57">
        <f>'MOE in TANF Non-Assistance'!L13+'MOE SSP Non-Assistance'!L13</f>
        <v>41741</v>
      </c>
      <c r="M13" s="57">
        <f>'MOE in TANF Non-Assistance'!M13+'MOE SSP Non-Assistance'!M13</f>
        <v>0</v>
      </c>
      <c r="N13" s="127"/>
      <c r="O13" s="57">
        <f>'MOE in TANF Non-Assistance'!O13+'MOE SSP Non-Assistance'!O13</f>
        <v>9355281</v>
      </c>
      <c r="Q13" s="29"/>
    </row>
    <row r="14" spans="1:17">
      <c r="A14" s="18" t="s">
        <v>19</v>
      </c>
      <c r="B14" s="57">
        <f>'MOE in TANF Non-Assistance'!B14+'MOE SSP Non-Assistance'!B14</f>
        <v>94174742</v>
      </c>
      <c r="C14" s="57">
        <f>'MOE in TANF Non-Assistance'!C14+'MOE SSP Non-Assistance'!C14</f>
        <v>14206916</v>
      </c>
      <c r="D14" s="57">
        <f>'MOE in TANF Non-Assistance'!D14+'MOE SSP Non-Assistance'!D14</f>
        <v>22584565</v>
      </c>
      <c r="E14" s="57">
        <f>'MOE in TANF Non-Assistance'!E14+'MOE SSP Non-Assistance'!E14</f>
        <v>0</v>
      </c>
      <c r="F14" s="57">
        <f>'MOE in TANF Non-Assistance'!F14+'MOE SSP Non-Assistance'!F14</f>
        <v>0</v>
      </c>
      <c r="G14" s="57">
        <f>'MOE in TANF Non-Assistance'!G14+'MOE SSP Non-Assistance'!G14</f>
        <v>15000000</v>
      </c>
      <c r="H14" s="57">
        <f>'MOE in TANF Non-Assistance'!H14+'MOE SSP Non-Assistance'!H14</f>
        <v>0</v>
      </c>
      <c r="I14" s="57">
        <f>'MOE in TANF Non-Assistance'!I14+'MOE SSP Non-Assistance'!I14</f>
        <v>15854555</v>
      </c>
      <c r="J14" s="57">
        <f>'MOE in TANF Non-Assistance'!J14+'MOE SSP Non-Assistance'!J14</f>
        <v>0</v>
      </c>
      <c r="K14" s="57">
        <f>'MOE in TANF Non-Assistance'!K14+'MOE SSP Non-Assistance'!K14</f>
        <v>0</v>
      </c>
      <c r="L14" s="57">
        <f>'MOE in TANF Non-Assistance'!L14+'MOE SSP Non-Assistance'!L14</f>
        <v>0</v>
      </c>
      <c r="M14" s="57">
        <f>'MOE in TANF Non-Assistance'!M14+'MOE SSP Non-Assistance'!M14</f>
        <v>0</v>
      </c>
      <c r="N14" s="127"/>
      <c r="O14" s="57">
        <f>'MOE in TANF Non-Assistance'!O14+'MOE SSP Non-Assistance'!O14</f>
        <v>26528706</v>
      </c>
      <c r="Q14" s="29"/>
    </row>
    <row r="15" spans="1:17">
      <c r="A15" s="18" t="s">
        <v>20</v>
      </c>
      <c r="B15" s="57">
        <f>'MOE in TANF Non-Assistance'!B15+'MOE SSP Non-Assistance'!B15</f>
        <v>285757922</v>
      </c>
      <c r="C15" s="57">
        <f>'MOE in TANF Non-Assistance'!C15+'MOE SSP Non-Assistance'!C15</f>
        <v>0</v>
      </c>
      <c r="D15" s="57">
        <f>'MOE in TANF Non-Assistance'!D15+'MOE SSP Non-Assistance'!D15</f>
        <v>128925050</v>
      </c>
      <c r="E15" s="57">
        <f>'MOE in TANF Non-Assistance'!E15+'MOE SSP Non-Assistance'!E15</f>
        <v>0</v>
      </c>
      <c r="F15" s="57">
        <f>'MOE in TANF Non-Assistance'!F15+'MOE SSP Non-Assistance'!F15</f>
        <v>0</v>
      </c>
      <c r="G15" s="57">
        <f>'MOE in TANF Non-Assistance'!G15+'MOE SSP Non-Assistance'!G15</f>
        <v>0</v>
      </c>
      <c r="H15" s="57">
        <f>'MOE in TANF Non-Assistance'!H15+'MOE SSP Non-Assistance'!H15</f>
        <v>0</v>
      </c>
      <c r="I15" s="57">
        <f>'MOE in TANF Non-Assistance'!I15+'MOE SSP Non-Assistance'!I15</f>
        <v>0</v>
      </c>
      <c r="J15" s="57">
        <f>'MOE in TANF Non-Assistance'!J15+'MOE SSP Non-Assistance'!J15</f>
        <v>2400000</v>
      </c>
      <c r="K15" s="57">
        <f>'MOE in TANF Non-Assistance'!K15+'MOE SSP Non-Assistance'!K15</f>
        <v>0</v>
      </c>
      <c r="L15" s="57">
        <f>'MOE in TANF Non-Assistance'!L15+'MOE SSP Non-Assistance'!L15</f>
        <v>10338677</v>
      </c>
      <c r="M15" s="57">
        <f>'MOE in TANF Non-Assistance'!M15+'MOE SSP Non-Assistance'!M15</f>
        <v>8499907</v>
      </c>
      <c r="N15" s="127"/>
      <c r="O15" s="57">
        <f>'MOE in TANF Non-Assistance'!O15+'MOE SSP Non-Assistance'!O15</f>
        <v>135594288</v>
      </c>
      <c r="Q15" s="29"/>
    </row>
    <row r="16" spans="1:17">
      <c r="A16" s="18" t="s">
        <v>21</v>
      </c>
      <c r="B16" s="57">
        <f>'MOE in TANF Non-Assistance'!B16+'MOE SSP Non-Assistance'!B16</f>
        <v>170201085</v>
      </c>
      <c r="C16" s="57">
        <f>'MOE in TANF Non-Assistance'!C16+'MOE SSP Non-Assistance'!C16</f>
        <v>1185573</v>
      </c>
      <c r="D16" s="57">
        <f>'MOE in TANF Non-Assistance'!D16+'MOE SSP Non-Assistance'!D16</f>
        <v>21506538</v>
      </c>
      <c r="E16" s="57">
        <f>'MOE in TANF Non-Assistance'!E16+'MOE SSP Non-Assistance'!E16</f>
        <v>2111022</v>
      </c>
      <c r="F16" s="57">
        <f>'MOE in TANF Non-Assistance'!F16+'MOE SSP Non-Assistance'!F16</f>
        <v>0</v>
      </c>
      <c r="G16" s="57">
        <f>'MOE in TANF Non-Assistance'!G16+'MOE SSP Non-Assistance'!G16</f>
        <v>0</v>
      </c>
      <c r="H16" s="57">
        <f>'MOE in TANF Non-Assistance'!H16+'MOE SSP Non-Assistance'!H16</f>
        <v>0</v>
      </c>
      <c r="I16" s="57">
        <f>'MOE in TANF Non-Assistance'!I16+'MOE SSP Non-Assistance'!I16</f>
        <v>0</v>
      </c>
      <c r="J16" s="57">
        <f>'MOE in TANF Non-Assistance'!J16+'MOE SSP Non-Assistance'!J16</f>
        <v>0</v>
      </c>
      <c r="K16" s="57">
        <f>'MOE in TANF Non-Assistance'!K16+'MOE SSP Non-Assistance'!K16</f>
        <v>0</v>
      </c>
      <c r="L16" s="57">
        <f>'MOE in TANF Non-Assistance'!L16+'MOE SSP Non-Assistance'!L16</f>
        <v>1275823</v>
      </c>
      <c r="M16" s="57">
        <f>'MOE in TANF Non-Assistance'!M16+'MOE SSP Non-Assistance'!M16</f>
        <v>55227</v>
      </c>
      <c r="N16" s="127"/>
      <c r="O16" s="57">
        <f>'MOE in TANF Non-Assistance'!O16+'MOE SSP Non-Assistance'!O16</f>
        <v>144066902</v>
      </c>
      <c r="Q16" s="29"/>
    </row>
    <row r="17" spans="1:17">
      <c r="A17" s="18" t="s">
        <v>22</v>
      </c>
      <c r="B17" s="57">
        <f>'MOE in TANF Non-Assistance'!B17+'MOE SSP Non-Assistance'!B17</f>
        <v>141064106</v>
      </c>
      <c r="C17" s="57">
        <f>'MOE in TANF Non-Assistance'!C17+'MOE SSP Non-Assistance'!C17</f>
        <v>88631235</v>
      </c>
      <c r="D17" s="57">
        <f>'MOE in TANF Non-Assistance'!D17+'MOE SSP Non-Assistance'!D17</f>
        <v>4971630</v>
      </c>
      <c r="E17" s="57">
        <f>'MOE in TANF Non-Assistance'!E17+'MOE SSP Non-Assistance'!E17</f>
        <v>1307513</v>
      </c>
      <c r="F17" s="57">
        <f>'MOE in TANF Non-Assistance'!F17+'MOE SSP Non-Assistance'!F17</f>
        <v>0</v>
      </c>
      <c r="G17" s="57">
        <f>'MOE in TANF Non-Assistance'!G17+'MOE SSP Non-Assistance'!G17</f>
        <v>0</v>
      </c>
      <c r="H17" s="57">
        <f>'MOE in TANF Non-Assistance'!H17+'MOE SSP Non-Assistance'!H17</f>
        <v>0</v>
      </c>
      <c r="I17" s="57">
        <f>'MOE in TANF Non-Assistance'!I17+'MOE SSP Non-Assistance'!I17</f>
        <v>3531926</v>
      </c>
      <c r="J17" s="57">
        <f>'MOE in TANF Non-Assistance'!J17+'MOE SSP Non-Assistance'!J17</f>
        <v>5426395</v>
      </c>
      <c r="K17" s="57">
        <f>'MOE in TANF Non-Assistance'!K17+'MOE SSP Non-Assistance'!K17</f>
        <v>1612631</v>
      </c>
      <c r="L17" s="57">
        <f>'MOE in TANF Non-Assistance'!L17+'MOE SSP Non-Assistance'!L17</f>
        <v>5868163</v>
      </c>
      <c r="M17" s="57">
        <f>'MOE in TANF Non-Assistance'!M17+'MOE SSP Non-Assistance'!M17</f>
        <v>933760</v>
      </c>
      <c r="N17" s="127"/>
      <c r="O17" s="57">
        <f>'MOE in TANF Non-Assistance'!O17+'MOE SSP Non-Assistance'!O17</f>
        <v>28780853</v>
      </c>
      <c r="Q17" s="29"/>
    </row>
    <row r="18" spans="1:17">
      <c r="A18" s="18" t="s">
        <v>23</v>
      </c>
      <c r="B18" s="57">
        <f>'MOE in TANF Non-Assistance'!B18+'MOE SSP Non-Assistance'!B18</f>
        <v>12048047</v>
      </c>
      <c r="C18" s="57">
        <f>'MOE in TANF Non-Assistance'!C18+'MOE SSP Non-Assistance'!C18</f>
        <v>5570037</v>
      </c>
      <c r="D18" s="57">
        <f>'MOE in TANF Non-Assistance'!D18+'MOE SSP Non-Assistance'!D18</f>
        <v>1175820</v>
      </c>
      <c r="E18" s="57">
        <f>'MOE in TANF Non-Assistance'!E18+'MOE SSP Non-Assistance'!E18</f>
        <v>168132</v>
      </c>
      <c r="F18" s="57">
        <f>'MOE in TANF Non-Assistance'!F18+'MOE SSP Non-Assistance'!F18</f>
        <v>169625</v>
      </c>
      <c r="G18" s="57">
        <f>'MOE in TANF Non-Assistance'!G18+'MOE SSP Non-Assistance'!G18</f>
        <v>0</v>
      </c>
      <c r="H18" s="57">
        <f>'MOE in TANF Non-Assistance'!H18+'MOE SSP Non-Assistance'!H18</f>
        <v>0</v>
      </c>
      <c r="I18" s="57">
        <f>'MOE in TANF Non-Assistance'!I18+'MOE SSP Non-Assistance'!I18</f>
        <v>458152</v>
      </c>
      <c r="J18" s="57">
        <f>'MOE in TANF Non-Assistance'!J18+'MOE SSP Non-Assistance'!J18</f>
        <v>0</v>
      </c>
      <c r="K18" s="57">
        <f>'MOE in TANF Non-Assistance'!K18+'MOE SSP Non-Assistance'!K18</f>
        <v>0</v>
      </c>
      <c r="L18" s="57">
        <f>'MOE in TANF Non-Assistance'!L18+'MOE SSP Non-Assistance'!L18</f>
        <v>1281132</v>
      </c>
      <c r="M18" s="57">
        <f>'MOE in TANF Non-Assistance'!M18+'MOE SSP Non-Assistance'!M18</f>
        <v>295215</v>
      </c>
      <c r="N18" s="127"/>
      <c r="O18" s="57">
        <f>'MOE in TANF Non-Assistance'!O18+'MOE SSP Non-Assistance'!O18</f>
        <v>2929934</v>
      </c>
      <c r="Q18" s="29"/>
    </row>
    <row r="19" spans="1:17">
      <c r="A19" s="18" t="s">
        <v>24</v>
      </c>
      <c r="B19" s="57">
        <f>'MOE in TANF Non-Assistance'!B19+'MOE SSP Non-Assistance'!B19</f>
        <v>571786945</v>
      </c>
      <c r="C19" s="57">
        <f>'MOE in TANF Non-Assistance'!C19+'MOE SSP Non-Assistance'!C19</f>
        <v>107059</v>
      </c>
      <c r="D19" s="57">
        <f>'MOE in TANF Non-Assistance'!D19+'MOE SSP Non-Assistance'!D19</f>
        <v>511031765</v>
      </c>
      <c r="E19" s="57">
        <f>'MOE in TANF Non-Assistance'!E19+'MOE SSP Non-Assistance'!E19</f>
        <v>19234</v>
      </c>
      <c r="F19" s="57">
        <f>'MOE in TANF Non-Assistance'!F19+'MOE SSP Non-Assistance'!F19</f>
        <v>0</v>
      </c>
      <c r="G19" s="57">
        <f>'MOE in TANF Non-Assistance'!G19+'MOE SSP Non-Assistance'!G19</f>
        <v>0</v>
      </c>
      <c r="H19" s="57">
        <f>'MOE in TANF Non-Assistance'!H19+'MOE SSP Non-Assistance'!H19</f>
        <v>0</v>
      </c>
      <c r="I19" s="57">
        <f>'MOE in TANF Non-Assistance'!I19+'MOE SSP Non-Assistance'!I19</f>
        <v>0</v>
      </c>
      <c r="J19" s="57">
        <f>'MOE in TANF Non-Assistance'!J19+'MOE SSP Non-Assistance'!J19</f>
        <v>0</v>
      </c>
      <c r="K19" s="57">
        <f>'MOE in TANF Non-Assistance'!K19+'MOE SSP Non-Assistance'!K19</f>
        <v>0</v>
      </c>
      <c r="L19" s="57">
        <f>'MOE in TANF Non-Assistance'!L19+'MOE SSP Non-Assistance'!L19</f>
        <v>452240</v>
      </c>
      <c r="M19" s="57">
        <f>'MOE in TANF Non-Assistance'!M19+'MOE SSP Non-Assistance'!M19</f>
        <v>12302</v>
      </c>
      <c r="N19" s="127"/>
      <c r="O19" s="57">
        <f>'MOE in TANF Non-Assistance'!O19+'MOE SSP Non-Assistance'!O19</f>
        <v>60164345</v>
      </c>
      <c r="Q19" s="29"/>
    </row>
    <row r="20" spans="1:17">
      <c r="A20" s="18" t="s">
        <v>25</v>
      </c>
      <c r="B20" s="57">
        <f>'MOE in TANF Non-Assistance'!B20+'MOE SSP Non-Assistance'!B20</f>
        <v>116879004</v>
      </c>
      <c r="C20" s="57">
        <f>'MOE in TANF Non-Assistance'!C20+'MOE SSP Non-Assistance'!C20</f>
        <v>4821508</v>
      </c>
      <c r="D20" s="57">
        <f>'MOE in TANF Non-Assistance'!D20+'MOE SSP Non-Assistance'!D20</f>
        <v>15356947</v>
      </c>
      <c r="E20" s="57">
        <f>'MOE in TANF Non-Assistance'!E20+'MOE SSP Non-Assistance'!E20</f>
        <v>0</v>
      </c>
      <c r="F20" s="57">
        <f>'MOE in TANF Non-Assistance'!F20+'MOE SSP Non-Assistance'!F20</f>
        <v>0</v>
      </c>
      <c r="G20" s="57">
        <f>'MOE in TANF Non-Assistance'!G20+'MOE SSP Non-Assistance'!G20</f>
        <v>33882653</v>
      </c>
      <c r="H20" s="57">
        <f>'MOE in TANF Non-Assistance'!H20+'MOE SSP Non-Assistance'!H20</f>
        <v>0</v>
      </c>
      <c r="I20" s="57">
        <f>'MOE in TANF Non-Assistance'!I20+'MOE SSP Non-Assistance'!I20</f>
        <v>0</v>
      </c>
      <c r="J20" s="57">
        <f>'MOE in TANF Non-Assistance'!J20+'MOE SSP Non-Assistance'!J20</f>
        <v>0</v>
      </c>
      <c r="K20" s="57">
        <f>'MOE in TANF Non-Assistance'!K20+'MOE SSP Non-Assistance'!K20</f>
        <v>0</v>
      </c>
      <c r="L20" s="57">
        <f>'MOE in TANF Non-Assistance'!L20+'MOE SSP Non-Assistance'!L20</f>
        <v>0</v>
      </c>
      <c r="M20" s="57">
        <f>'MOE in TANF Non-Assistance'!M20+'MOE SSP Non-Assistance'!M20</f>
        <v>0</v>
      </c>
      <c r="N20" s="127"/>
      <c r="O20" s="57">
        <f>'MOE in TANF Non-Assistance'!O20+'MOE SSP Non-Assistance'!O20</f>
        <v>62817896</v>
      </c>
      <c r="Q20" s="29"/>
    </row>
    <row r="21" spans="1:17">
      <c r="A21" s="18" t="s">
        <v>26</v>
      </c>
      <c r="B21" s="57">
        <f>'MOE in TANF Non-Assistance'!B21+'MOE SSP Non-Assistance'!B21</f>
        <v>30292594</v>
      </c>
      <c r="C21" s="57">
        <f>'MOE in TANF Non-Assistance'!C21+'MOE SSP Non-Assistance'!C21</f>
        <v>4513535</v>
      </c>
      <c r="D21" s="57">
        <f>'MOE in TANF Non-Assistance'!D21+'MOE SSP Non-Assistance'!D21</f>
        <v>11214674</v>
      </c>
      <c r="E21" s="57">
        <f>'MOE in TANF Non-Assistance'!E21+'MOE SSP Non-Assistance'!E21</f>
        <v>465066</v>
      </c>
      <c r="F21" s="57">
        <f>'MOE in TANF Non-Assistance'!F21+'MOE SSP Non-Assistance'!F21</f>
        <v>0</v>
      </c>
      <c r="G21" s="57">
        <f>'MOE in TANF Non-Assistance'!G21+'MOE SSP Non-Assistance'!G21</f>
        <v>9584871</v>
      </c>
      <c r="H21" s="57">
        <f>'MOE in TANF Non-Assistance'!H21+'MOE SSP Non-Assistance'!H21</f>
        <v>0</v>
      </c>
      <c r="I21" s="57">
        <f>'MOE in TANF Non-Assistance'!I21+'MOE SSP Non-Assistance'!I21</f>
        <v>0</v>
      </c>
      <c r="J21" s="57">
        <f>'MOE in TANF Non-Assistance'!J21+'MOE SSP Non-Assistance'!J21</f>
        <v>0</v>
      </c>
      <c r="K21" s="57">
        <f>'MOE in TANF Non-Assistance'!K21+'MOE SSP Non-Assistance'!K21</f>
        <v>0</v>
      </c>
      <c r="L21" s="57">
        <f>'MOE in TANF Non-Assistance'!L21+'MOE SSP Non-Assistance'!L21</f>
        <v>4077461</v>
      </c>
      <c r="M21" s="57">
        <f>'MOE in TANF Non-Assistance'!M21+'MOE SSP Non-Assistance'!M21</f>
        <v>436987</v>
      </c>
      <c r="N21" s="127"/>
      <c r="O21" s="57">
        <f>'MOE in TANF Non-Assistance'!O21+'MOE SSP Non-Assistance'!O21</f>
        <v>0</v>
      </c>
      <c r="Q21" s="29"/>
    </row>
    <row r="22" spans="1:17">
      <c r="A22" s="18" t="s">
        <v>27</v>
      </c>
      <c r="B22" s="57">
        <f>'MOE in TANF Non-Assistance'!B22+'MOE SSP Non-Assistance'!B22</f>
        <v>61202999</v>
      </c>
      <c r="C22" s="57">
        <f>'MOE in TANF Non-Assistance'!C22+'MOE SSP Non-Assistance'!C22</f>
        <v>0</v>
      </c>
      <c r="D22" s="57">
        <f>'MOE in TANF Non-Assistance'!D22+'MOE SSP Non-Assistance'!D22</f>
        <v>0</v>
      </c>
      <c r="E22" s="57">
        <f>'MOE in TANF Non-Assistance'!E22+'MOE SSP Non-Assistance'!E22</f>
        <v>0</v>
      </c>
      <c r="F22" s="57">
        <f>'MOE in TANF Non-Assistance'!F22+'MOE SSP Non-Assistance'!F22</f>
        <v>0</v>
      </c>
      <c r="G22" s="57">
        <f>'MOE in TANF Non-Assistance'!G22+'MOE SSP Non-Assistance'!G22</f>
        <v>48667710</v>
      </c>
      <c r="H22" s="57">
        <f>'MOE in TANF Non-Assistance'!H22+'MOE SSP Non-Assistance'!H22</f>
        <v>0</v>
      </c>
      <c r="I22" s="57">
        <f>'MOE in TANF Non-Assistance'!I22+'MOE SSP Non-Assistance'!I22</f>
        <v>0</v>
      </c>
      <c r="J22" s="57">
        <f>'MOE in TANF Non-Assistance'!J22+'MOE SSP Non-Assistance'!J22</f>
        <v>0</v>
      </c>
      <c r="K22" s="57">
        <f>'MOE in TANF Non-Assistance'!K22+'MOE SSP Non-Assistance'!K22</f>
        <v>0</v>
      </c>
      <c r="L22" s="57">
        <f>'MOE in TANF Non-Assistance'!L22+'MOE SSP Non-Assistance'!L22</f>
        <v>0</v>
      </c>
      <c r="M22" s="57">
        <f>'MOE in TANF Non-Assistance'!M22+'MOE SSP Non-Assistance'!M22</f>
        <v>0</v>
      </c>
      <c r="N22" s="127"/>
      <c r="O22" s="57">
        <f>'MOE in TANF Non-Assistance'!O22+'MOE SSP Non-Assistance'!O22</f>
        <v>12535289</v>
      </c>
      <c r="Q22" s="29"/>
    </row>
    <row r="23" spans="1:17">
      <c r="A23" s="18" t="s">
        <v>28</v>
      </c>
      <c r="B23" s="57">
        <f>'MOE in TANF Non-Assistance'!B23+'MOE SSP Non-Assistance'!B23</f>
        <v>18504902</v>
      </c>
      <c r="C23" s="57">
        <f>'MOE in TANF Non-Assistance'!C23+'MOE SSP Non-Assistance'!C23</f>
        <v>4294722</v>
      </c>
      <c r="D23" s="57">
        <f>'MOE in TANF Non-Assistance'!D23+'MOE SSP Non-Assistance'!D23</f>
        <v>441547</v>
      </c>
      <c r="E23" s="57">
        <f>'MOE in TANF Non-Assistance'!E23+'MOE SSP Non-Assistance'!E23</f>
        <v>560000</v>
      </c>
      <c r="F23" s="57">
        <f>'MOE in TANF Non-Assistance'!F23+'MOE SSP Non-Assistance'!F23</f>
        <v>0</v>
      </c>
      <c r="G23" s="57">
        <f>'MOE in TANF Non-Assistance'!G23+'MOE SSP Non-Assistance'!G23</f>
        <v>0</v>
      </c>
      <c r="H23" s="57">
        <f>'MOE in TANF Non-Assistance'!H23+'MOE SSP Non-Assistance'!H23</f>
        <v>0</v>
      </c>
      <c r="I23" s="57">
        <f>'MOE in TANF Non-Assistance'!I23+'MOE SSP Non-Assistance'!I23</f>
        <v>0</v>
      </c>
      <c r="J23" s="57">
        <f>'MOE in TANF Non-Assistance'!J23+'MOE SSP Non-Assistance'!J23</f>
        <v>0</v>
      </c>
      <c r="K23" s="57">
        <f>'MOE in TANF Non-Assistance'!K23+'MOE SSP Non-Assistance'!K23</f>
        <v>0</v>
      </c>
      <c r="L23" s="57">
        <f>'MOE in TANF Non-Assistance'!L23+'MOE SSP Non-Assistance'!L23</f>
        <v>389489</v>
      </c>
      <c r="M23" s="57">
        <f>'MOE in TANF Non-Assistance'!M23+'MOE SSP Non-Assistance'!M23</f>
        <v>19780</v>
      </c>
      <c r="N23" s="127"/>
      <c r="O23" s="57">
        <f>'MOE in TANF Non-Assistance'!O23+'MOE SSP Non-Assistance'!O23</f>
        <v>12799364</v>
      </c>
      <c r="Q23" s="29"/>
    </row>
    <row r="24" spans="1:17">
      <c r="A24" s="18" t="s">
        <v>29</v>
      </c>
      <c r="B24" s="57">
        <f>'MOE in TANF Non-Assistance'!B24+'MOE SSP Non-Assistance'!B24</f>
        <v>57575776</v>
      </c>
      <c r="C24" s="57">
        <f>'MOE in TANF Non-Assistance'!C24+'MOE SSP Non-Assistance'!C24</f>
        <v>0</v>
      </c>
      <c r="D24" s="57">
        <f>'MOE in TANF Non-Assistance'!D24+'MOE SSP Non-Assistance'!D24</f>
        <v>5219488</v>
      </c>
      <c r="E24" s="57">
        <f>'MOE in TANF Non-Assistance'!E24+'MOE SSP Non-Assistance'!E24</f>
        <v>0</v>
      </c>
      <c r="F24" s="57">
        <f>'MOE in TANF Non-Assistance'!F24+'MOE SSP Non-Assistance'!F24</f>
        <v>0</v>
      </c>
      <c r="G24" s="57">
        <f>'MOE in TANF Non-Assistance'!G24+'MOE SSP Non-Assistance'!G24</f>
        <v>17502763</v>
      </c>
      <c r="H24" s="57">
        <f>'MOE in TANF Non-Assistance'!H24+'MOE SSP Non-Assistance'!H24</f>
        <v>0</v>
      </c>
      <c r="I24" s="57">
        <f>'MOE in TANF Non-Assistance'!I24+'MOE SSP Non-Assistance'!I24</f>
        <v>0</v>
      </c>
      <c r="J24" s="57">
        <f>'MOE in TANF Non-Assistance'!J24+'MOE SSP Non-Assistance'!J24</f>
        <v>33260978</v>
      </c>
      <c r="K24" s="57">
        <f>'MOE in TANF Non-Assistance'!K24+'MOE SSP Non-Assistance'!K24</f>
        <v>0</v>
      </c>
      <c r="L24" s="57">
        <f>'MOE in TANF Non-Assistance'!L24+'MOE SSP Non-Assistance'!L24</f>
        <v>50016</v>
      </c>
      <c r="M24" s="57">
        <f>'MOE in TANF Non-Assistance'!M24+'MOE SSP Non-Assistance'!M24</f>
        <v>0</v>
      </c>
      <c r="N24" s="127"/>
      <c r="O24" s="57">
        <f>'MOE in TANF Non-Assistance'!O24+'MOE SSP Non-Assistance'!O24</f>
        <v>1542531</v>
      </c>
      <c r="Q24" s="29"/>
    </row>
    <row r="25" spans="1:17">
      <c r="A25" s="18" t="s">
        <v>30</v>
      </c>
      <c r="B25" s="57">
        <f>'MOE in TANF Non-Assistance'!B25+'MOE SSP Non-Assistance'!B25</f>
        <v>3702987</v>
      </c>
      <c r="C25" s="57">
        <f>'MOE in TANF Non-Assistance'!C25+'MOE SSP Non-Assistance'!C25</f>
        <v>138753</v>
      </c>
      <c r="D25" s="57">
        <f>'MOE in TANF Non-Assistance'!D25+'MOE SSP Non-Assistance'!D25</f>
        <v>1626791</v>
      </c>
      <c r="E25" s="57">
        <f>'MOE in TANF Non-Assistance'!E25+'MOE SSP Non-Assistance'!E25</f>
        <v>300734</v>
      </c>
      <c r="F25" s="57">
        <f>'MOE in TANF Non-Assistance'!F25+'MOE SSP Non-Assistance'!F25</f>
        <v>0</v>
      </c>
      <c r="G25" s="57">
        <f>'MOE in TANF Non-Assistance'!G25+'MOE SSP Non-Assistance'!G25</f>
        <v>0</v>
      </c>
      <c r="H25" s="57">
        <f>'MOE in TANF Non-Assistance'!H25+'MOE SSP Non-Assistance'!H25</f>
        <v>1416403</v>
      </c>
      <c r="I25" s="57">
        <f>'MOE in TANF Non-Assistance'!I25+'MOE SSP Non-Assistance'!I25</f>
        <v>220306</v>
      </c>
      <c r="J25" s="57">
        <f>'MOE in TANF Non-Assistance'!J25+'MOE SSP Non-Assistance'!J25</f>
        <v>0</v>
      </c>
      <c r="K25" s="57">
        <f>'MOE in TANF Non-Assistance'!K25+'MOE SSP Non-Assistance'!K25</f>
        <v>0</v>
      </c>
      <c r="L25" s="57">
        <f>'MOE in TANF Non-Assistance'!L25+'MOE SSP Non-Assistance'!L25</f>
        <v>0</v>
      </c>
      <c r="M25" s="57">
        <f>'MOE in TANF Non-Assistance'!M25+'MOE SSP Non-Assistance'!M25</f>
        <v>0</v>
      </c>
      <c r="N25" s="127"/>
      <c r="O25" s="57">
        <f>'MOE in TANF Non-Assistance'!O25+'MOE SSP Non-Assistance'!O25</f>
        <v>0</v>
      </c>
      <c r="Q25" s="29"/>
    </row>
    <row r="26" spans="1:17">
      <c r="A26" s="18" t="s">
        <v>31</v>
      </c>
      <c r="B26" s="57">
        <f>'MOE in TANF Non-Assistance'!B26+'MOE SSP Non-Assistance'!B26</f>
        <v>314837468</v>
      </c>
      <c r="C26" s="57">
        <f>'MOE in TANF Non-Assistance'!C26+'MOE SSP Non-Assistance'!C26</f>
        <v>5691083</v>
      </c>
      <c r="D26" s="57">
        <f>'MOE in TANF Non-Assistance'!D26+'MOE SSP Non-Assistance'!D26</f>
        <v>23864138</v>
      </c>
      <c r="E26" s="57">
        <f>'MOE in TANF Non-Assistance'!E26+'MOE SSP Non-Assistance'!E26</f>
        <v>0</v>
      </c>
      <c r="F26" s="57">
        <f>'MOE in TANF Non-Assistance'!F26+'MOE SSP Non-Assistance'!F26</f>
        <v>0</v>
      </c>
      <c r="G26" s="57">
        <f>'MOE in TANF Non-Assistance'!G26+'MOE SSP Non-Assistance'!G26</f>
        <v>143366325</v>
      </c>
      <c r="H26" s="57">
        <f>'MOE in TANF Non-Assistance'!H26+'MOE SSP Non-Assistance'!H26</f>
        <v>0</v>
      </c>
      <c r="I26" s="57">
        <f>'MOE in TANF Non-Assistance'!I26+'MOE SSP Non-Assistance'!I26</f>
        <v>29076207</v>
      </c>
      <c r="J26" s="57">
        <f>'MOE in TANF Non-Assistance'!J26+'MOE SSP Non-Assistance'!J26</f>
        <v>0</v>
      </c>
      <c r="K26" s="57">
        <f>'MOE in TANF Non-Assistance'!K26+'MOE SSP Non-Assistance'!K26</f>
        <v>7192</v>
      </c>
      <c r="L26" s="57">
        <f>'MOE in TANF Non-Assistance'!L26+'MOE SSP Non-Assistance'!L26</f>
        <v>30052498</v>
      </c>
      <c r="M26" s="57">
        <f>'MOE in TANF Non-Assistance'!M26+'MOE SSP Non-Assistance'!M26</f>
        <v>604296</v>
      </c>
      <c r="N26" s="127"/>
      <c r="O26" s="57">
        <f>'MOE in TANF Non-Assistance'!O26+'MOE SSP Non-Assistance'!O26</f>
        <v>82175729</v>
      </c>
      <c r="Q26" s="29"/>
    </row>
    <row r="27" spans="1:17">
      <c r="A27" s="18" t="s">
        <v>32</v>
      </c>
      <c r="B27" s="57">
        <f>'MOE in TANF Non-Assistance'!B27+'MOE SSP Non-Assistance'!B27</f>
        <v>322914815</v>
      </c>
      <c r="C27" s="57">
        <f>'MOE in TANF Non-Assistance'!C27+'MOE SSP Non-Assistance'!C27</f>
        <v>6547114</v>
      </c>
      <c r="D27" s="57">
        <f>'MOE in TANF Non-Assistance'!D27+'MOE SSP Non-Assistance'!D27</f>
        <v>45212642</v>
      </c>
      <c r="E27" s="57">
        <f>'MOE in TANF Non-Assistance'!E27+'MOE SSP Non-Assistance'!E27</f>
        <v>0</v>
      </c>
      <c r="F27" s="57">
        <f>'MOE in TANF Non-Assistance'!F27+'MOE SSP Non-Assistance'!F27</f>
        <v>0</v>
      </c>
      <c r="G27" s="57">
        <f>'MOE in TANF Non-Assistance'!G27+'MOE SSP Non-Assistance'!G27</f>
        <v>109314381</v>
      </c>
      <c r="H27" s="57">
        <f>'MOE in TANF Non-Assistance'!H27+'MOE SSP Non-Assistance'!H27</f>
        <v>0</v>
      </c>
      <c r="I27" s="57">
        <f>'MOE in TANF Non-Assistance'!I27+'MOE SSP Non-Assistance'!I27</f>
        <v>64473540</v>
      </c>
      <c r="J27" s="57">
        <f>'MOE in TANF Non-Assistance'!J27+'MOE SSP Non-Assistance'!J27</f>
        <v>8527299</v>
      </c>
      <c r="K27" s="57">
        <f>'MOE in TANF Non-Assistance'!K27+'MOE SSP Non-Assistance'!K27</f>
        <v>0</v>
      </c>
      <c r="L27" s="57">
        <f>'MOE in TANF Non-Assistance'!L27+'MOE SSP Non-Assistance'!L27</f>
        <v>33251461</v>
      </c>
      <c r="M27" s="57">
        <f>'MOE in TANF Non-Assistance'!M27+'MOE SSP Non-Assistance'!M27</f>
        <v>0</v>
      </c>
      <c r="N27" s="127"/>
      <c r="O27" s="57">
        <f>'MOE in TANF Non-Assistance'!O27+'MOE SSP Non-Assistance'!O27</f>
        <v>55588378</v>
      </c>
      <c r="Q27" s="29"/>
    </row>
    <row r="28" spans="1:17">
      <c r="A28" s="18" t="s">
        <v>33</v>
      </c>
      <c r="B28" s="57">
        <f>'MOE in TANF Non-Assistance'!B28+'MOE SSP Non-Assistance'!B28</f>
        <v>515521774</v>
      </c>
      <c r="C28" s="57">
        <f>'MOE in TANF Non-Assistance'!C28+'MOE SSP Non-Assistance'!C28</f>
        <v>14372649</v>
      </c>
      <c r="D28" s="57">
        <f>'MOE in TANF Non-Assistance'!D28+'MOE SSP Non-Assistance'!D28</f>
        <v>19529091</v>
      </c>
      <c r="E28" s="57">
        <f>'MOE in TANF Non-Assistance'!E28+'MOE SSP Non-Assistance'!E28</f>
        <v>17913</v>
      </c>
      <c r="F28" s="57">
        <f>'MOE in TANF Non-Assistance'!F28+'MOE SSP Non-Assistance'!F28</f>
        <v>0</v>
      </c>
      <c r="G28" s="57">
        <f>'MOE in TANF Non-Assistance'!G28+'MOE SSP Non-Assistance'!G28</f>
        <v>50335988</v>
      </c>
      <c r="H28" s="57">
        <f>'MOE in TANF Non-Assistance'!H28+'MOE SSP Non-Assistance'!H28</f>
        <v>0</v>
      </c>
      <c r="I28" s="57">
        <f>'MOE in TANF Non-Assistance'!I28+'MOE SSP Non-Assistance'!I28</f>
        <v>52316111</v>
      </c>
      <c r="J28" s="57">
        <f>'MOE in TANF Non-Assistance'!J28+'MOE SSP Non-Assistance'!J28</f>
        <v>293635986</v>
      </c>
      <c r="K28" s="57">
        <f>'MOE in TANF Non-Assistance'!K28+'MOE SSP Non-Assistance'!K28</f>
        <v>3893952</v>
      </c>
      <c r="L28" s="57">
        <f>'MOE in TANF Non-Assistance'!L28+'MOE SSP Non-Assistance'!L28</f>
        <v>78836023</v>
      </c>
      <c r="M28" s="57">
        <f>'MOE in TANF Non-Assistance'!M28+'MOE SSP Non-Assistance'!M28</f>
        <v>3400</v>
      </c>
      <c r="N28" s="127"/>
      <c r="O28" s="57">
        <f>'MOE in TANF Non-Assistance'!O28+'MOE SSP Non-Assistance'!O28</f>
        <v>2580661</v>
      </c>
      <c r="Q28" s="29"/>
    </row>
    <row r="29" spans="1:17">
      <c r="A29" s="18" t="s">
        <v>34</v>
      </c>
      <c r="B29" s="57">
        <f>'MOE in TANF Non-Assistance'!B29+'MOE SSP Non-Assistance'!B29</f>
        <v>187730838</v>
      </c>
      <c r="C29" s="57">
        <f>'MOE in TANF Non-Assistance'!C29+'MOE SSP Non-Assistance'!C29</f>
        <v>2572489</v>
      </c>
      <c r="D29" s="57">
        <f>'MOE in TANF Non-Assistance'!D29+'MOE SSP Non-Assistance'!D29</f>
        <v>53740158</v>
      </c>
      <c r="E29" s="57">
        <f>'MOE in TANF Non-Assistance'!E29+'MOE SSP Non-Assistance'!E29</f>
        <v>0</v>
      </c>
      <c r="F29" s="57">
        <f>'MOE in TANF Non-Assistance'!F29+'MOE SSP Non-Assistance'!F29</f>
        <v>0</v>
      </c>
      <c r="G29" s="57">
        <f>'MOE in TANF Non-Assistance'!G29+'MOE SSP Non-Assistance'!G29</f>
        <v>97487875</v>
      </c>
      <c r="H29" s="57">
        <f>'MOE in TANF Non-Assistance'!H29+'MOE SSP Non-Assistance'!H29</f>
        <v>11755372</v>
      </c>
      <c r="I29" s="57">
        <f>'MOE in TANF Non-Assistance'!I29+'MOE SSP Non-Assistance'!I29</f>
        <v>256286</v>
      </c>
      <c r="J29" s="57">
        <f>'MOE in TANF Non-Assistance'!J29+'MOE SSP Non-Assistance'!J29</f>
        <v>0</v>
      </c>
      <c r="K29" s="57">
        <f>'MOE in TANF Non-Assistance'!K29+'MOE SSP Non-Assistance'!K29</f>
        <v>0</v>
      </c>
      <c r="L29" s="57">
        <f>'MOE in TANF Non-Assistance'!L29+'MOE SSP Non-Assistance'!L29</f>
        <v>16218658</v>
      </c>
      <c r="M29" s="57">
        <f>'MOE in TANF Non-Assistance'!M29+'MOE SSP Non-Assistance'!M29</f>
        <v>0</v>
      </c>
      <c r="N29" s="127"/>
      <c r="O29" s="57">
        <f>'MOE in TANF Non-Assistance'!O29+'MOE SSP Non-Assistance'!O29</f>
        <v>5700000</v>
      </c>
      <c r="Q29" s="29"/>
    </row>
    <row r="30" spans="1:17">
      <c r="A30" s="18" t="s">
        <v>35</v>
      </c>
      <c r="B30" s="57">
        <f>'MOE in TANF Non-Assistance'!B30+'MOE SSP Non-Assistance'!B30</f>
        <v>15931459</v>
      </c>
      <c r="C30" s="57">
        <f>'MOE in TANF Non-Assistance'!C30+'MOE SSP Non-Assistance'!C30</f>
        <v>13274311</v>
      </c>
      <c r="D30" s="57">
        <f>'MOE in TANF Non-Assistance'!D30+'MOE SSP Non-Assistance'!D30</f>
        <v>1715430</v>
      </c>
      <c r="E30" s="57">
        <f>'MOE in TANF Non-Assistance'!E30+'MOE SSP Non-Assistance'!E30</f>
        <v>653052</v>
      </c>
      <c r="F30" s="57">
        <f>'MOE in TANF Non-Assistance'!F30+'MOE SSP Non-Assistance'!F30</f>
        <v>0</v>
      </c>
      <c r="G30" s="57">
        <f>'MOE in TANF Non-Assistance'!G30+'MOE SSP Non-Assistance'!G30</f>
        <v>0</v>
      </c>
      <c r="H30" s="57">
        <f>'MOE in TANF Non-Assistance'!H30+'MOE SSP Non-Assistance'!H30</f>
        <v>0</v>
      </c>
      <c r="I30" s="57">
        <f>'MOE in TANF Non-Assistance'!I30+'MOE SSP Non-Assistance'!I30</f>
        <v>0</v>
      </c>
      <c r="J30" s="57">
        <f>'MOE in TANF Non-Assistance'!J30+'MOE SSP Non-Assistance'!J30</f>
        <v>0</v>
      </c>
      <c r="K30" s="57">
        <f>'MOE in TANF Non-Assistance'!K30+'MOE SSP Non-Assistance'!K30</f>
        <v>0</v>
      </c>
      <c r="L30" s="57">
        <f>'MOE in TANF Non-Assistance'!L30+'MOE SSP Non-Assistance'!L30</f>
        <v>57124</v>
      </c>
      <c r="M30" s="57">
        <f>'MOE in TANF Non-Assistance'!M30+'MOE SSP Non-Assistance'!M30</f>
        <v>223553</v>
      </c>
      <c r="N30" s="127"/>
      <c r="O30" s="57">
        <f>'MOE in TANF Non-Assistance'!O30+'MOE SSP Non-Assistance'!O30</f>
        <v>7989</v>
      </c>
      <c r="Q30" s="29"/>
    </row>
    <row r="31" spans="1:17">
      <c r="A31" s="18" t="s">
        <v>36</v>
      </c>
      <c r="B31" s="57">
        <f>'MOE in TANF Non-Assistance'!B31+'MOE SSP Non-Assistance'!B31</f>
        <v>105562368</v>
      </c>
      <c r="C31" s="57">
        <f>'MOE in TANF Non-Assistance'!C31+'MOE SSP Non-Assistance'!C31</f>
        <v>17358087</v>
      </c>
      <c r="D31" s="57">
        <f>'MOE in TANF Non-Assistance'!D31+'MOE SSP Non-Assistance'!D31</f>
        <v>16548756</v>
      </c>
      <c r="E31" s="57">
        <f>'MOE in TANF Non-Assistance'!E31+'MOE SSP Non-Assistance'!E31</f>
        <v>0</v>
      </c>
      <c r="F31" s="57">
        <f>'MOE in TANF Non-Assistance'!F31+'MOE SSP Non-Assistance'!F31</f>
        <v>0</v>
      </c>
      <c r="G31" s="57">
        <f>'MOE in TANF Non-Assistance'!G31+'MOE SSP Non-Assistance'!G31</f>
        <v>0</v>
      </c>
      <c r="H31" s="57">
        <f>'MOE in TANF Non-Assistance'!H31+'MOE SSP Non-Assistance'!H31</f>
        <v>0</v>
      </c>
      <c r="I31" s="57">
        <f>'MOE in TANF Non-Assistance'!I31+'MOE SSP Non-Assistance'!I31</f>
        <v>54563394</v>
      </c>
      <c r="J31" s="57">
        <f>'MOE in TANF Non-Assistance'!J31+'MOE SSP Non-Assistance'!J31</f>
        <v>0</v>
      </c>
      <c r="K31" s="57">
        <f>'MOE in TANF Non-Assistance'!K31+'MOE SSP Non-Assistance'!K31</f>
        <v>0</v>
      </c>
      <c r="L31" s="57">
        <f>'MOE in TANF Non-Assistance'!L31+'MOE SSP Non-Assistance'!L31</f>
        <v>8470010</v>
      </c>
      <c r="M31" s="57">
        <f>'MOE in TANF Non-Assistance'!M31+'MOE SSP Non-Assistance'!M31</f>
        <v>974150</v>
      </c>
      <c r="N31" s="127"/>
      <c r="O31" s="57">
        <f>'MOE in TANF Non-Assistance'!O31+'MOE SSP Non-Assistance'!O31</f>
        <v>7647971</v>
      </c>
      <c r="Q31" s="29"/>
    </row>
    <row r="32" spans="1:17">
      <c r="A32" s="18" t="s">
        <v>37</v>
      </c>
      <c r="B32" s="57">
        <f>'MOE in TANF Non-Assistance'!B32+'MOE SSP Non-Assistance'!B32</f>
        <v>13550665</v>
      </c>
      <c r="C32" s="57">
        <f>'MOE in TANF Non-Assistance'!C32+'MOE SSP Non-Assistance'!C32</f>
        <v>9577654</v>
      </c>
      <c r="D32" s="57">
        <f>'MOE in TANF Non-Assistance'!D32+'MOE SSP Non-Assistance'!D32</f>
        <v>637000</v>
      </c>
      <c r="E32" s="57">
        <f>'MOE in TANF Non-Assistance'!E32+'MOE SSP Non-Assistance'!E32</f>
        <v>0</v>
      </c>
      <c r="F32" s="57">
        <f>'MOE in TANF Non-Assistance'!F32+'MOE SSP Non-Assistance'!F32</f>
        <v>0</v>
      </c>
      <c r="G32" s="57">
        <f>'MOE in TANF Non-Assistance'!G32+'MOE SSP Non-Assistance'!G32</f>
        <v>0</v>
      </c>
      <c r="H32" s="57">
        <f>'MOE in TANF Non-Assistance'!H32+'MOE SSP Non-Assistance'!H32</f>
        <v>0</v>
      </c>
      <c r="I32" s="57">
        <f>'MOE in TANF Non-Assistance'!I32+'MOE SSP Non-Assistance'!I32</f>
        <v>0</v>
      </c>
      <c r="J32" s="57">
        <f>'MOE in TANF Non-Assistance'!J32+'MOE SSP Non-Assistance'!J32</f>
        <v>0</v>
      </c>
      <c r="K32" s="57">
        <f>'MOE in TANF Non-Assistance'!K32+'MOE SSP Non-Assistance'!K32</f>
        <v>0</v>
      </c>
      <c r="L32" s="57">
        <f>'MOE in TANF Non-Assistance'!L32+'MOE SSP Non-Assistance'!L32</f>
        <v>471110</v>
      </c>
      <c r="M32" s="57">
        <f>'MOE in TANF Non-Assistance'!M32+'MOE SSP Non-Assistance'!M32</f>
        <v>2065227</v>
      </c>
      <c r="N32" s="127"/>
      <c r="O32" s="57">
        <f>'MOE in TANF Non-Assistance'!O32+'MOE SSP Non-Assistance'!O32</f>
        <v>799674</v>
      </c>
      <c r="Q32" s="29"/>
    </row>
    <row r="33" spans="1:17">
      <c r="A33" s="18" t="s">
        <v>38</v>
      </c>
      <c r="B33" s="57">
        <f>'MOE in TANF Non-Assistance'!B33+'MOE SSP Non-Assistance'!B33</f>
        <v>46585575</v>
      </c>
      <c r="C33" s="57">
        <f>'MOE in TANF Non-Assistance'!C33+'MOE SSP Non-Assistance'!C33</f>
        <v>3887510</v>
      </c>
      <c r="D33" s="57">
        <f>'MOE in TANF Non-Assistance'!D33+'MOE SSP Non-Assistance'!D33</f>
        <v>6498998</v>
      </c>
      <c r="E33" s="57">
        <f>'MOE in TANF Non-Assistance'!E33+'MOE SSP Non-Assistance'!E33</f>
        <v>0</v>
      </c>
      <c r="F33" s="57">
        <f>'MOE in TANF Non-Assistance'!F33+'MOE SSP Non-Assistance'!F33</f>
        <v>0</v>
      </c>
      <c r="G33" s="57">
        <f>'MOE in TANF Non-Assistance'!G33+'MOE SSP Non-Assistance'!G33</f>
        <v>29181131</v>
      </c>
      <c r="H33" s="57">
        <f>'MOE in TANF Non-Assistance'!H33+'MOE SSP Non-Assistance'!H33</f>
        <v>6809059</v>
      </c>
      <c r="I33" s="57">
        <f>'MOE in TANF Non-Assistance'!I33+'MOE SSP Non-Assistance'!I33</f>
        <v>0</v>
      </c>
      <c r="J33" s="57">
        <f>'MOE in TANF Non-Assistance'!J33+'MOE SSP Non-Assistance'!J33</f>
        <v>0</v>
      </c>
      <c r="K33" s="57">
        <f>'MOE in TANF Non-Assistance'!K33+'MOE SSP Non-Assistance'!K33</f>
        <v>0</v>
      </c>
      <c r="L33" s="57">
        <f>'MOE in TANF Non-Assistance'!L33+'MOE SSP Non-Assistance'!L33</f>
        <v>0</v>
      </c>
      <c r="M33" s="57">
        <f>'MOE in TANF Non-Assistance'!M33+'MOE SSP Non-Assistance'!M33</f>
        <v>0</v>
      </c>
      <c r="N33" s="127"/>
      <c r="O33" s="57">
        <f>'MOE in TANF Non-Assistance'!O33+'MOE SSP Non-Assistance'!O33</f>
        <v>208877</v>
      </c>
      <c r="Q33" s="29"/>
    </row>
    <row r="34" spans="1:17">
      <c r="A34" s="18" t="s">
        <v>39</v>
      </c>
      <c r="B34" s="57">
        <f>'MOE in TANF Non-Assistance'!B34+'MOE SSP Non-Assistance'!B34</f>
        <v>20458921</v>
      </c>
      <c r="C34" s="57">
        <f>'MOE in TANF Non-Assistance'!C34+'MOE SSP Non-Assistance'!C34</f>
        <v>1703805</v>
      </c>
      <c r="D34" s="57">
        <f>'MOE in TANF Non-Assistance'!D34+'MOE SSP Non-Assistance'!D34</f>
        <v>0</v>
      </c>
      <c r="E34" s="57">
        <f>'MOE in TANF Non-Assistance'!E34+'MOE SSP Non-Assistance'!E34</f>
        <v>0</v>
      </c>
      <c r="F34" s="57">
        <f>'MOE in TANF Non-Assistance'!F34+'MOE SSP Non-Assistance'!F34</f>
        <v>0</v>
      </c>
      <c r="G34" s="57">
        <f>'MOE in TANF Non-Assistance'!G34+'MOE SSP Non-Assistance'!G34</f>
        <v>0</v>
      </c>
      <c r="H34" s="57">
        <f>'MOE in TANF Non-Assistance'!H34+'MOE SSP Non-Assistance'!H34</f>
        <v>0</v>
      </c>
      <c r="I34" s="57">
        <f>'MOE in TANF Non-Assistance'!I34+'MOE SSP Non-Assistance'!I34</f>
        <v>0</v>
      </c>
      <c r="J34" s="57">
        <f>'MOE in TANF Non-Assistance'!J34+'MOE SSP Non-Assistance'!J34</f>
        <v>0</v>
      </c>
      <c r="K34" s="57">
        <f>'MOE in TANF Non-Assistance'!K34+'MOE SSP Non-Assistance'!K34</f>
        <v>0</v>
      </c>
      <c r="L34" s="57">
        <f>'MOE in TANF Non-Assistance'!L34+'MOE SSP Non-Assistance'!L34</f>
        <v>2121878</v>
      </c>
      <c r="M34" s="57">
        <f>'MOE in TANF Non-Assistance'!M34+'MOE SSP Non-Assistance'!M34</f>
        <v>1623310</v>
      </c>
      <c r="N34" s="127"/>
      <c r="O34" s="57">
        <f>'MOE in TANF Non-Assistance'!O34+'MOE SSP Non-Assistance'!O34</f>
        <v>15009928</v>
      </c>
      <c r="Q34" s="29"/>
    </row>
    <row r="35" spans="1:17">
      <c r="A35" s="18" t="s">
        <v>40</v>
      </c>
      <c r="B35" s="57">
        <f>'MOE in TANF Non-Assistance'!B35+'MOE SSP Non-Assistance'!B35</f>
        <v>20576019</v>
      </c>
      <c r="C35" s="57">
        <f>'MOE in TANF Non-Assistance'!C35+'MOE SSP Non-Assistance'!C35</f>
        <v>1328696</v>
      </c>
      <c r="D35" s="57">
        <f>'MOE in TANF Non-Assistance'!D35+'MOE SSP Non-Assistance'!D35</f>
        <v>4581870</v>
      </c>
      <c r="E35" s="57">
        <f>'MOE in TANF Non-Assistance'!E35+'MOE SSP Non-Assistance'!E35</f>
        <v>321884</v>
      </c>
      <c r="F35" s="57">
        <f>'MOE in TANF Non-Assistance'!F35+'MOE SSP Non-Assistance'!F35</f>
        <v>0</v>
      </c>
      <c r="G35" s="57">
        <f>'MOE in TANF Non-Assistance'!G35+'MOE SSP Non-Assistance'!G35</f>
        <v>0</v>
      </c>
      <c r="H35" s="57">
        <f>'MOE in TANF Non-Assistance'!H35+'MOE SSP Non-Assistance'!H35</f>
        <v>0</v>
      </c>
      <c r="I35" s="57">
        <f>'MOE in TANF Non-Assistance'!I35+'MOE SSP Non-Assistance'!I35</f>
        <v>2595599</v>
      </c>
      <c r="J35" s="57">
        <f>'MOE in TANF Non-Assistance'!J35+'MOE SSP Non-Assistance'!J35</f>
        <v>881837</v>
      </c>
      <c r="K35" s="57">
        <f>'MOE in TANF Non-Assistance'!K35+'MOE SSP Non-Assistance'!K35</f>
        <v>1931442</v>
      </c>
      <c r="L35" s="57">
        <f>'MOE in TANF Non-Assistance'!L35+'MOE SSP Non-Assistance'!L35</f>
        <v>4560734</v>
      </c>
      <c r="M35" s="57">
        <f>'MOE in TANF Non-Assistance'!M35+'MOE SSP Non-Assistance'!M35</f>
        <v>1664370</v>
      </c>
      <c r="N35" s="127"/>
      <c r="O35" s="57">
        <f>'MOE in TANF Non-Assistance'!O35+'MOE SSP Non-Assistance'!O35</f>
        <v>2709587</v>
      </c>
      <c r="Q35" s="29"/>
    </row>
    <row r="36" spans="1:17">
      <c r="A36" s="18" t="s">
        <v>41</v>
      </c>
      <c r="B36" s="57">
        <f>'MOE in TANF Non-Assistance'!B36+'MOE SSP Non-Assistance'!B36</f>
        <v>695316966</v>
      </c>
      <c r="C36" s="57">
        <f>'MOE in TANF Non-Assistance'!C36+'MOE SSP Non-Assistance'!C36</f>
        <v>28700337</v>
      </c>
      <c r="D36" s="57">
        <f>'MOE in TANF Non-Assistance'!D36+'MOE SSP Non-Assistance'!D36</f>
        <v>0</v>
      </c>
      <c r="E36" s="57">
        <f>'MOE in TANF Non-Assistance'!E36+'MOE SSP Non-Assistance'!E36</f>
        <v>0</v>
      </c>
      <c r="F36" s="57">
        <f>'MOE in TANF Non-Assistance'!F36+'MOE SSP Non-Assistance'!F36</f>
        <v>0</v>
      </c>
      <c r="G36" s="57">
        <f>'MOE in TANF Non-Assistance'!G36+'MOE SSP Non-Assistance'!G36</f>
        <v>153524612</v>
      </c>
      <c r="H36" s="57">
        <f>'MOE in TANF Non-Assistance'!H36+'MOE SSP Non-Assistance'!H36</f>
        <v>0</v>
      </c>
      <c r="I36" s="57">
        <f>'MOE in TANF Non-Assistance'!I36+'MOE SSP Non-Assistance'!I36</f>
        <v>3531830</v>
      </c>
      <c r="J36" s="57">
        <f>'MOE in TANF Non-Assistance'!J36+'MOE SSP Non-Assistance'!J36</f>
        <v>476499939</v>
      </c>
      <c r="K36" s="57">
        <f>'MOE in TANF Non-Assistance'!K36+'MOE SSP Non-Assistance'!K36</f>
        <v>169995</v>
      </c>
      <c r="L36" s="57">
        <f>'MOE in TANF Non-Assistance'!L36+'MOE SSP Non-Assistance'!L36</f>
        <v>25156724</v>
      </c>
      <c r="M36" s="57">
        <f>'MOE in TANF Non-Assistance'!M36+'MOE SSP Non-Assistance'!M36</f>
        <v>1231450</v>
      </c>
      <c r="N36" s="127"/>
      <c r="O36" s="57">
        <f>'MOE in TANF Non-Assistance'!O36+'MOE SSP Non-Assistance'!O36</f>
        <v>6502079</v>
      </c>
      <c r="Q36" s="29"/>
    </row>
    <row r="37" spans="1:17">
      <c r="A37" s="18" t="s">
        <v>42</v>
      </c>
      <c r="B37" s="57">
        <f>'MOE in TANF Non-Assistance'!B37+'MOE SSP Non-Assistance'!B37</f>
        <v>114627894</v>
      </c>
      <c r="C37" s="57">
        <f>'MOE in TANF Non-Assistance'!C37+'MOE SSP Non-Assistance'!C37</f>
        <v>0</v>
      </c>
      <c r="D37" s="57">
        <f>'MOE in TANF Non-Assistance'!D37+'MOE SSP Non-Assistance'!D37</f>
        <v>11645300</v>
      </c>
      <c r="E37" s="57">
        <f>'MOE in TANF Non-Assistance'!E37+'MOE SSP Non-Assistance'!E37</f>
        <v>0</v>
      </c>
      <c r="F37" s="57">
        <f>'MOE in TANF Non-Assistance'!F37+'MOE SSP Non-Assistance'!F37</f>
        <v>0</v>
      </c>
      <c r="G37" s="57">
        <f>'MOE in TANF Non-Assistance'!G37+'MOE SSP Non-Assistance'!G37</f>
        <v>47440000</v>
      </c>
      <c r="H37" s="57">
        <f>'MOE in TANF Non-Assistance'!H37+'MOE SSP Non-Assistance'!H37</f>
        <v>0</v>
      </c>
      <c r="I37" s="57">
        <f>'MOE in TANF Non-Assistance'!I37+'MOE SSP Non-Assistance'!I37</f>
        <v>0</v>
      </c>
      <c r="J37" s="57">
        <f>'MOE in TANF Non-Assistance'!J37+'MOE SSP Non-Assistance'!J37</f>
        <v>3605467</v>
      </c>
      <c r="K37" s="57">
        <f>'MOE in TANF Non-Assistance'!K37+'MOE SSP Non-Assistance'!K37</f>
        <v>6500000</v>
      </c>
      <c r="L37" s="57">
        <f>'MOE in TANF Non-Assistance'!L37+'MOE SSP Non-Assistance'!L37</f>
        <v>0</v>
      </c>
      <c r="M37" s="57">
        <f>'MOE in TANF Non-Assistance'!M37+'MOE SSP Non-Assistance'!M37</f>
        <v>0</v>
      </c>
      <c r="N37" s="127"/>
      <c r="O37" s="57">
        <f>'MOE in TANF Non-Assistance'!O37+'MOE SSP Non-Assistance'!O37</f>
        <v>45437127</v>
      </c>
      <c r="Q37" s="29"/>
    </row>
    <row r="38" spans="1:17">
      <c r="A38" s="18" t="s">
        <v>43</v>
      </c>
      <c r="B38" s="57">
        <f>'MOE in TANF Non-Assistance'!B38+'MOE SSP Non-Assistance'!B38</f>
        <v>2252440447</v>
      </c>
      <c r="C38" s="57">
        <f>'MOE in TANF Non-Assistance'!C38+'MOE SSP Non-Assistance'!C38</f>
        <v>15400824</v>
      </c>
      <c r="D38" s="57">
        <f>'MOE in TANF Non-Assistance'!D38+'MOE SSP Non-Assistance'!D38</f>
        <v>0</v>
      </c>
      <c r="E38" s="57">
        <f>'MOE in TANF Non-Assistance'!E38+'MOE SSP Non-Assistance'!E38</f>
        <v>177239</v>
      </c>
      <c r="F38" s="57">
        <f>'MOE in TANF Non-Assistance'!F38+'MOE SSP Non-Assistance'!F38</f>
        <v>0</v>
      </c>
      <c r="G38" s="57">
        <f>'MOE in TANF Non-Assistance'!G38+'MOE SSP Non-Assistance'!G38</f>
        <v>910363178</v>
      </c>
      <c r="H38" s="57">
        <f>'MOE in TANF Non-Assistance'!H38+'MOE SSP Non-Assistance'!H38</f>
        <v>516137867</v>
      </c>
      <c r="I38" s="57">
        <f>'MOE in TANF Non-Assistance'!I38+'MOE SSP Non-Assistance'!I38</f>
        <v>25171827</v>
      </c>
      <c r="J38" s="57">
        <f>'MOE in TANF Non-Assistance'!J38+'MOE SSP Non-Assistance'!J38</f>
        <v>229775426</v>
      </c>
      <c r="K38" s="57">
        <f>'MOE in TANF Non-Assistance'!K38+'MOE SSP Non-Assistance'!K38</f>
        <v>0</v>
      </c>
      <c r="L38" s="57">
        <f>'MOE in TANF Non-Assistance'!L38+'MOE SSP Non-Assistance'!L38</f>
        <v>100389850</v>
      </c>
      <c r="M38" s="57">
        <f>'MOE in TANF Non-Assistance'!M38+'MOE SSP Non-Assistance'!M38</f>
        <v>1675111</v>
      </c>
      <c r="N38" s="127"/>
      <c r="O38" s="57">
        <f>'MOE in TANF Non-Assistance'!O38+'MOE SSP Non-Assistance'!O38</f>
        <v>453349125</v>
      </c>
      <c r="Q38" s="29"/>
    </row>
    <row r="39" spans="1:17">
      <c r="A39" s="18" t="s">
        <v>44</v>
      </c>
      <c r="B39" s="57">
        <f>'MOE in TANF Non-Assistance'!B39+'MOE SSP Non-Assistance'!B39</f>
        <v>297848836</v>
      </c>
      <c r="C39" s="57">
        <f>'MOE in TANF Non-Assistance'!C39+'MOE SSP Non-Assistance'!C39</f>
        <v>36437500</v>
      </c>
      <c r="D39" s="57">
        <f>'MOE in TANF Non-Assistance'!D39+'MOE SSP Non-Assistance'!D39</f>
        <v>26048648</v>
      </c>
      <c r="E39" s="57">
        <f>'MOE in TANF Non-Assistance'!E39+'MOE SSP Non-Assistance'!E39</f>
        <v>3473468</v>
      </c>
      <c r="F39" s="57">
        <f>'MOE in TANF Non-Assistance'!F39+'MOE SSP Non-Assistance'!F39</f>
        <v>0</v>
      </c>
      <c r="G39" s="57">
        <f>'MOE in TANF Non-Assistance'!G39+'MOE SSP Non-Assistance'!G39</f>
        <v>56831959</v>
      </c>
      <c r="H39" s="57">
        <f>'MOE in TANF Non-Assistance'!H39+'MOE SSP Non-Assistance'!H39</f>
        <v>0</v>
      </c>
      <c r="I39" s="57">
        <f>'MOE in TANF Non-Assistance'!I39+'MOE SSP Non-Assistance'!I39</f>
        <v>4872175</v>
      </c>
      <c r="J39" s="57">
        <f>'MOE in TANF Non-Assistance'!J39+'MOE SSP Non-Assistance'!J39</f>
        <v>114321529</v>
      </c>
      <c r="K39" s="57">
        <f>'MOE in TANF Non-Assistance'!K39+'MOE SSP Non-Assistance'!K39</f>
        <v>0</v>
      </c>
      <c r="L39" s="57">
        <f>'MOE in TANF Non-Assistance'!L39+'MOE SSP Non-Assistance'!L39</f>
        <v>21143621</v>
      </c>
      <c r="M39" s="57">
        <f>'MOE in TANF Non-Assistance'!M39+'MOE SSP Non-Assistance'!M39</f>
        <v>1461220</v>
      </c>
      <c r="N39" s="127"/>
      <c r="O39" s="57">
        <f>'MOE in TANF Non-Assistance'!O39+'MOE SSP Non-Assistance'!O39</f>
        <v>33258716</v>
      </c>
      <c r="Q39" s="29"/>
    </row>
    <row r="40" spans="1:17">
      <c r="A40" s="18" t="s">
        <v>45</v>
      </c>
      <c r="B40" s="57">
        <f>'MOE in TANF Non-Assistance'!B40+'MOE SSP Non-Assistance'!B40</f>
        <v>2727873</v>
      </c>
      <c r="C40" s="57">
        <f>'MOE in TANF Non-Assistance'!C40+'MOE SSP Non-Assistance'!C40</f>
        <v>1568058</v>
      </c>
      <c r="D40" s="57">
        <f>'MOE in TANF Non-Assistance'!D40+'MOE SSP Non-Assistance'!D40</f>
        <v>0</v>
      </c>
      <c r="E40" s="57">
        <f>'MOE in TANF Non-Assistance'!E40+'MOE SSP Non-Assistance'!E40</f>
        <v>22857</v>
      </c>
      <c r="F40" s="57">
        <f>'MOE in TANF Non-Assistance'!F40+'MOE SSP Non-Assistance'!F40</f>
        <v>0</v>
      </c>
      <c r="G40" s="57">
        <f>'MOE in TANF Non-Assistance'!G40+'MOE SSP Non-Assistance'!G40</f>
        <v>0</v>
      </c>
      <c r="H40" s="57">
        <f>'MOE in TANF Non-Assistance'!H40+'MOE SSP Non-Assistance'!H40</f>
        <v>0</v>
      </c>
      <c r="I40" s="57">
        <f>'MOE in TANF Non-Assistance'!I40+'MOE SSP Non-Assistance'!I40</f>
        <v>14682</v>
      </c>
      <c r="J40" s="57">
        <f>'MOE in TANF Non-Assistance'!J40+'MOE SSP Non-Assistance'!J40</f>
        <v>0</v>
      </c>
      <c r="K40" s="57">
        <f>'MOE in TANF Non-Assistance'!K40+'MOE SSP Non-Assistance'!K40</f>
        <v>1122276</v>
      </c>
      <c r="L40" s="57">
        <f>'MOE in TANF Non-Assistance'!L40+'MOE SSP Non-Assistance'!L40</f>
        <v>0</v>
      </c>
      <c r="M40" s="57">
        <f>'MOE in TANF Non-Assistance'!M40+'MOE SSP Non-Assistance'!M40</f>
        <v>0</v>
      </c>
      <c r="N40" s="127"/>
      <c r="O40" s="57">
        <f>'MOE in TANF Non-Assistance'!O40+'MOE SSP Non-Assistance'!O40</f>
        <v>0</v>
      </c>
      <c r="Q40" s="29"/>
    </row>
    <row r="41" spans="1:17">
      <c r="A41" s="18" t="s">
        <v>46</v>
      </c>
      <c r="B41" s="57">
        <f>'MOE in TANF Non-Assistance'!B41+'MOE SSP Non-Assistance'!B41</f>
        <v>298119292</v>
      </c>
      <c r="C41" s="57">
        <f>'MOE in TANF Non-Assistance'!C41+'MOE SSP Non-Assistance'!C41</f>
        <v>173800</v>
      </c>
      <c r="D41" s="57">
        <f>'MOE in TANF Non-Assistance'!D41+'MOE SSP Non-Assistance'!D41</f>
        <v>178393319</v>
      </c>
      <c r="E41" s="57">
        <f>'MOE in TANF Non-Assistance'!E41+'MOE SSP Non-Assistance'!E41</f>
        <v>0</v>
      </c>
      <c r="F41" s="57">
        <f>'MOE in TANF Non-Assistance'!F41+'MOE SSP Non-Assistance'!F41</f>
        <v>0</v>
      </c>
      <c r="G41" s="57">
        <f>'MOE in TANF Non-Assistance'!G41+'MOE SSP Non-Assistance'!G41</f>
        <v>0</v>
      </c>
      <c r="H41" s="57">
        <f>'MOE in TANF Non-Assistance'!H41+'MOE SSP Non-Assistance'!H41</f>
        <v>0</v>
      </c>
      <c r="I41" s="57">
        <f>'MOE in TANF Non-Assistance'!I41+'MOE SSP Non-Assistance'!I41</f>
        <v>33408833</v>
      </c>
      <c r="J41" s="57">
        <f>'MOE in TANF Non-Assistance'!J41+'MOE SSP Non-Assistance'!J41</f>
        <v>22629364</v>
      </c>
      <c r="K41" s="57">
        <f>'MOE in TANF Non-Assistance'!K41+'MOE SSP Non-Assistance'!K41</f>
        <v>0</v>
      </c>
      <c r="L41" s="57">
        <f>'MOE in TANF Non-Assistance'!L41+'MOE SSP Non-Assistance'!L41</f>
        <v>56004229</v>
      </c>
      <c r="M41" s="57">
        <f>'MOE in TANF Non-Assistance'!M41+'MOE SSP Non-Assistance'!M41</f>
        <v>1013693</v>
      </c>
      <c r="N41" s="127"/>
      <c r="O41" s="57">
        <f>'MOE in TANF Non-Assistance'!O41+'MOE SSP Non-Assistance'!O41</f>
        <v>6496054</v>
      </c>
      <c r="Q41" s="29"/>
    </row>
    <row r="42" spans="1:17">
      <c r="A42" s="18" t="s">
        <v>47</v>
      </c>
      <c r="B42" s="57">
        <f>'MOE in TANF Non-Assistance'!B42+'MOE SSP Non-Assistance'!B42</f>
        <v>26939600</v>
      </c>
      <c r="C42" s="57">
        <f>'MOE in TANF Non-Assistance'!C42+'MOE SSP Non-Assistance'!C42</f>
        <v>0</v>
      </c>
      <c r="D42" s="57">
        <f>'MOE in TANF Non-Assistance'!D42+'MOE SSP Non-Assistance'!D42</f>
        <v>0</v>
      </c>
      <c r="E42" s="57">
        <f>'MOE in TANF Non-Assistance'!E42+'MOE SSP Non-Assistance'!E42</f>
        <v>0</v>
      </c>
      <c r="F42" s="57">
        <f>'MOE in TANF Non-Assistance'!F42+'MOE SSP Non-Assistance'!F42</f>
        <v>0</v>
      </c>
      <c r="G42" s="57">
        <f>'MOE in TANF Non-Assistance'!G42+'MOE SSP Non-Assistance'!G42</f>
        <v>0</v>
      </c>
      <c r="H42" s="57">
        <f>'MOE in TANF Non-Assistance'!H42+'MOE SSP Non-Assistance'!H42</f>
        <v>0</v>
      </c>
      <c r="I42" s="57">
        <f>'MOE in TANF Non-Assistance'!I42+'MOE SSP Non-Assistance'!I42</f>
        <v>311300</v>
      </c>
      <c r="J42" s="57">
        <f>'MOE in TANF Non-Assistance'!J42+'MOE SSP Non-Assistance'!J42</f>
        <v>1270065</v>
      </c>
      <c r="K42" s="57">
        <f>'MOE in TANF Non-Assistance'!K42+'MOE SSP Non-Assistance'!K42</f>
        <v>4350044</v>
      </c>
      <c r="L42" s="57">
        <f>'MOE in TANF Non-Assistance'!L42+'MOE SSP Non-Assistance'!L42</f>
        <v>9017957</v>
      </c>
      <c r="M42" s="57">
        <f>'MOE in TANF Non-Assistance'!M42+'MOE SSP Non-Assistance'!M42</f>
        <v>1412691</v>
      </c>
      <c r="N42" s="127"/>
      <c r="O42" s="57">
        <f>'MOE in TANF Non-Assistance'!O42+'MOE SSP Non-Assistance'!O42</f>
        <v>10577543</v>
      </c>
      <c r="Q42" s="29"/>
    </row>
    <row r="43" spans="1:17">
      <c r="A43" s="18" t="s">
        <v>48</v>
      </c>
      <c r="B43" s="57">
        <f>'MOE in TANF Non-Assistance'!B43+'MOE SSP Non-Assistance'!B43</f>
        <v>75027066</v>
      </c>
      <c r="C43" s="57">
        <f>'MOE in TANF Non-Assistance'!C43+'MOE SSP Non-Assistance'!C43</f>
        <v>7730154</v>
      </c>
      <c r="D43" s="57">
        <f>'MOE in TANF Non-Assistance'!D43+'MOE SSP Non-Assistance'!D43</f>
        <v>99686</v>
      </c>
      <c r="E43" s="57">
        <f>'MOE in TANF Non-Assistance'!E43+'MOE SSP Non-Assistance'!E43</f>
        <v>23920</v>
      </c>
      <c r="F43" s="57">
        <f>'MOE in TANF Non-Assistance'!F43+'MOE SSP Non-Assistance'!F43</f>
        <v>0</v>
      </c>
      <c r="G43" s="57">
        <f>'MOE in TANF Non-Assistance'!G43+'MOE SSP Non-Assistance'!G43</f>
        <v>0</v>
      </c>
      <c r="H43" s="57">
        <f>'MOE in TANF Non-Assistance'!H43+'MOE SSP Non-Assistance'!H43</f>
        <v>1082793</v>
      </c>
      <c r="I43" s="57">
        <f>'MOE in TANF Non-Assistance'!I43+'MOE SSP Non-Assistance'!I43</f>
        <v>0</v>
      </c>
      <c r="J43" s="57">
        <f>'MOE in TANF Non-Assistance'!J43+'MOE SSP Non-Assistance'!J43</f>
        <v>0</v>
      </c>
      <c r="K43" s="57">
        <f>'MOE in TANF Non-Assistance'!K43+'MOE SSP Non-Assistance'!K43</f>
        <v>0</v>
      </c>
      <c r="L43" s="57">
        <f>'MOE in TANF Non-Assistance'!L43+'MOE SSP Non-Assistance'!L43</f>
        <v>18109717</v>
      </c>
      <c r="M43" s="57">
        <f>'MOE in TANF Non-Assistance'!M43+'MOE SSP Non-Assistance'!M43</f>
        <v>-1086793</v>
      </c>
      <c r="N43" s="127"/>
      <c r="O43" s="57">
        <f>'MOE in TANF Non-Assistance'!O43+'MOE SSP Non-Assistance'!O43</f>
        <v>49067589</v>
      </c>
      <c r="Q43" s="29"/>
    </row>
    <row r="44" spans="1:17">
      <c r="A44" s="18" t="s">
        <v>49</v>
      </c>
      <c r="B44" s="57">
        <f>'MOE in TANF Non-Assistance'!B44+'MOE SSP Non-Assistance'!B44</f>
        <v>359885626</v>
      </c>
      <c r="C44" s="57">
        <f>'MOE in TANF Non-Assistance'!C44+'MOE SSP Non-Assistance'!C44</f>
        <v>4943994</v>
      </c>
      <c r="D44" s="57">
        <f>'MOE in TANF Non-Assistance'!D44+'MOE SSP Non-Assistance'!D44</f>
        <v>228996309</v>
      </c>
      <c r="E44" s="57">
        <f>'MOE in TANF Non-Assistance'!E44+'MOE SSP Non-Assistance'!E44</f>
        <v>613654</v>
      </c>
      <c r="F44" s="57">
        <f>'MOE in TANF Non-Assistance'!F44+'MOE SSP Non-Assistance'!F44</f>
        <v>0</v>
      </c>
      <c r="G44" s="57">
        <f>'MOE in TANF Non-Assistance'!G44+'MOE SSP Non-Assistance'!G44</f>
        <v>0</v>
      </c>
      <c r="H44" s="57">
        <f>'MOE in TANF Non-Assistance'!H44+'MOE SSP Non-Assistance'!H44</f>
        <v>0</v>
      </c>
      <c r="I44" s="57">
        <f>'MOE in TANF Non-Assistance'!I44+'MOE SSP Non-Assistance'!I44</f>
        <v>10007903</v>
      </c>
      <c r="J44" s="57">
        <f>'MOE in TANF Non-Assistance'!J44+'MOE SSP Non-Assistance'!J44</f>
        <v>85190034</v>
      </c>
      <c r="K44" s="57">
        <f>'MOE in TANF Non-Assistance'!K44+'MOE SSP Non-Assistance'!K44</f>
        <v>0</v>
      </c>
      <c r="L44" s="57">
        <f>'MOE in TANF Non-Assistance'!L44+'MOE SSP Non-Assistance'!L44</f>
        <v>26492167</v>
      </c>
      <c r="M44" s="57">
        <f>'MOE in TANF Non-Assistance'!M44+'MOE SSP Non-Assistance'!M44</f>
        <v>3641565</v>
      </c>
      <c r="N44" s="127"/>
      <c r="O44" s="57">
        <f>'MOE in TANF Non-Assistance'!O44+'MOE SSP Non-Assistance'!O44</f>
        <v>0</v>
      </c>
      <c r="Q44" s="29"/>
    </row>
    <row r="45" spans="1:17">
      <c r="A45" s="18" t="s">
        <v>50</v>
      </c>
      <c r="B45" s="57">
        <f>'MOE in TANF Non-Assistance'!B45+'MOE SSP Non-Assistance'!B45</f>
        <v>76351263</v>
      </c>
      <c r="C45" s="57">
        <f>'MOE in TANF Non-Assistance'!C45+'MOE SSP Non-Assistance'!C45</f>
        <v>0</v>
      </c>
      <c r="D45" s="57">
        <f>'MOE in TANF Non-Assistance'!D45+'MOE SSP Non-Assistance'!D45</f>
        <v>4433663</v>
      </c>
      <c r="E45" s="57">
        <f>'MOE in TANF Non-Assistance'!E45+'MOE SSP Non-Assistance'!E45</f>
        <v>0</v>
      </c>
      <c r="F45" s="57">
        <f>'MOE in TANF Non-Assistance'!F45+'MOE SSP Non-Assistance'!F45</f>
        <v>0</v>
      </c>
      <c r="G45" s="57">
        <f>'MOE in TANF Non-Assistance'!G45+'MOE SSP Non-Assistance'!G45</f>
        <v>5788099</v>
      </c>
      <c r="H45" s="57">
        <f>'MOE in TANF Non-Assistance'!H45+'MOE SSP Non-Assistance'!H45</f>
        <v>3678751</v>
      </c>
      <c r="I45" s="57">
        <f>'MOE in TANF Non-Assistance'!I45+'MOE SSP Non-Assistance'!I45</f>
        <v>0</v>
      </c>
      <c r="J45" s="57">
        <f>'MOE in TANF Non-Assistance'!J45+'MOE SSP Non-Assistance'!J45</f>
        <v>0</v>
      </c>
      <c r="K45" s="57">
        <f>'MOE in TANF Non-Assistance'!K45+'MOE SSP Non-Assistance'!K45</f>
        <v>0</v>
      </c>
      <c r="L45" s="57">
        <f>'MOE in TANF Non-Assistance'!L45+'MOE SSP Non-Assistance'!L45</f>
        <v>2058298</v>
      </c>
      <c r="M45" s="57">
        <f>'MOE in TANF Non-Assistance'!M45+'MOE SSP Non-Assistance'!M45</f>
        <v>296950</v>
      </c>
      <c r="N45" s="127"/>
      <c r="O45" s="57">
        <f>'MOE in TANF Non-Assistance'!O45+'MOE SSP Non-Assistance'!O45</f>
        <v>60095502</v>
      </c>
      <c r="Q45" s="29"/>
    </row>
    <row r="46" spans="1:17">
      <c r="A46" s="18" t="s">
        <v>51</v>
      </c>
      <c r="B46" s="57">
        <f>'MOE in TANF Non-Assistance'!B46+'MOE SSP Non-Assistance'!B46</f>
        <v>120844095</v>
      </c>
      <c r="C46" s="57">
        <f>'MOE in TANF Non-Assistance'!C46+'MOE SSP Non-Assistance'!C46</f>
        <v>85886</v>
      </c>
      <c r="D46" s="57">
        <f>'MOE in TANF Non-Assistance'!D46+'MOE SSP Non-Assistance'!D46</f>
        <v>4085268</v>
      </c>
      <c r="E46" s="57">
        <f>'MOE in TANF Non-Assistance'!E46+'MOE SSP Non-Assistance'!E46</f>
        <v>0</v>
      </c>
      <c r="F46" s="57">
        <f>'MOE in TANF Non-Assistance'!F46+'MOE SSP Non-Assistance'!F46</f>
        <v>0</v>
      </c>
      <c r="G46" s="57">
        <f>'MOE in TANF Non-Assistance'!G46+'MOE SSP Non-Assistance'!G46</f>
        <v>0</v>
      </c>
      <c r="H46" s="57">
        <f>'MOE in TANF Non-Assistance'!H46+'MOE SSP Non-Assistance'!H46</f>
        <v>0</v>
      </c>
      <c r="I46" s="57">
        <f>'MOE in TANF Non-Assistance'!I46+'MOE SSP Non-Assistance'!I46</f>
        <v>0</v>
      </c>
      <c r="J46" s="57">
        <f>'MOE in TANF Non-Assistance'!J46+'MOE SSP Non-Assistance'!J46</f>
        <v>0</v>
      </c>
      <c r="K46" s="57">
        <f>'MOE in TANF Non-Assistance'!K46+'MOE SSP Non-Assistance'!K46</f>
        <v>0</v>
      </c>
      <c r="L46" s="57">
        <f>'MOE in TANF Non-Assistance'!L46+'MOE SSP Non-Assistance'!L46</f>
        <v>2532885</v>
      </c>
      <c r="M46" s="57">
        <f>'MOE in TANF Non-Assistance'!M46+'MOE SSP Non-Assistance'!M46</f>
        <v>784340</v>
      </c>
      <c r="N46" s="127"/>
      <c r="O46" s="57">
        <f>'MOE in TANF Non-Assistance'!O46+'MOE SSP Non-Assistance'!O46</f>
        <v>113355716</v>
      </c>
      <c r="Q46" s="29"/>
    </row>
    <row r="47" spans="1:17">
      <c r="A47" s="18" t="s">
        <v>52</v>
      </c>
      <c r="B47" s="57">
        <f>'MOE in TANF Non-Assistance'!B47+'MOE SSP Non-Assistance'!B47</f>
        <v>2479413</v>
      </c>
      <c r="C47" s="57">
        <f>'MOE in TANF Non-Assistance'!C47+'MOE SSP Non-Assistance'!C47</f>
        <v>1621429</v>
      </c>
      <c r="D47" s="57">
        <f>'MOE in TANF Non-Assistance'!D47+'MOE SSP Non-Assistance'!D47</f>
        <v>0</v>
      </c>
      <c r="E47" s="57">
        <f>'MOE in TANF Non-Assistance'!E47+'MOE SSP Non-Assistance'!E47</f>
        <v>53305</v>
      </c>
      <c r="F47" s="57">
        <f>'MOE in TANF Non-Assistance'!F47+'MOE SSP Non-Assistance'!F47</f>
        <v>0</v>
      </c>
      <c r="G47" s="57">
        <f>'MOE in TANF Non-Assistance'!G47+'MOE SSP Non-Assistance'!G47</f>
        <v>0</v>
      </c>
      <c r="H47" s="57">
        <f>'MOE in TANF Non-Assistance'!H47+'MOE SSP Non-Assistance'!H47</f>
        <v>0</v>
      </c>
      <c r="I47" s="57">
        <f>'MOE in TANF Non-Assistance'!I47+'MOE SSP Non-Assistance'!I47</f>
        <v>0</v>
      </c>
      <c r="J47" s="57">
        <f>'MOE in TANF Non-Assistance'!J47+'MOE SSP Non-Assistance'!J47</f>
        <v>0</v>
      </c>
      <c r="K47" s="57">
        <f>'MOE in TANF Non-Assistance'!K47+'MOE SSP Non-Assistance'!K47</f>
        <v>0</v>
      </c>
      <c r="L47" s="57">
        <f>'MOE in TANF Non-Assistance'!L47+'MOE SSP Non-Assistance'!L47</f>
        <v>804679</v>
      </c>
      <c r="M47" s="57">
        <f>'MOE in TANF Non-Assistance'!M47+'MOE SSP Non-Assistance'!M47</f>
        <v>0</v>
      </c>
      <c r="N47" s="127"/>
      <c r="O47" s="57">
        <f>'MOE in TANF Non-Assistance'!O47+'MOE SSP Non-Assistance'!O47</f>
        <v>0</v>
      </c>
      <c r="Q47" s="29"/>
    </row>
    <row r="48" spans="1:17">
      <c r="A48" s="18" t="s">
        <v>53</v>
      </c>
      <c r="B48" s="57">
        <f>'MOE in TANF Non-Assistance'!B48+'MOE SSP Non-Assistance'!B48</f>
        <v>117715066</v>
      </c>
      <c r="C48" s="57">
        <f>'MOE in TANF Non-Assistance'!C48+'MOE SSP Non-Assistance'!C48</f>
        <v>15894049</v>
      </c>
      <c r="D48" s="57">
        <f>'MOE in TANF Non-Assistance'!D48+'MOE SSP Non-Assistance'!D48</f>
        <v>4136340</v>
      </c>
      <c r="E48" s="57">
        <f>'MOE in TANF Non-Assistance'!E48+'MOE SSP Non-Assistance'!E48</f>
        <v>0</v>
      </c>
      <c r="F48" s="57">
        <f>'MOE in TANF Non-Assistance'!F48+'MOE SSP Non-Assistance'!F48</f>
        <v>0</v>
      </c>
      <c r="G48" s="57">
        <f>'MOE in TANF Non-Assistance'!G48+'MOE SSP Non-Assistance'!G48</f>
        <v>0</v>
      </c>
      <c r="H48" s="57">
        <f>'MOE in TANF Non-Assistance'!H48+'MOE SSP Non-Assistance'!H48</f>
        <v>0</v>
      </c>
      <c r="I48" s="57">
        <f>'MOE in TANF Non-Assistance'!I48+'MOE SSP Non-Assistance'!I48</f>
        <v>0</v>
      </c>
      <c r="J48" s="57">
        <f>'MOE in TANF Non-Assistance'!J48+'MOE SSP Non-Assistance'!J48</f>
        <v>0</v>
      </c>
      <c r="K48" s="57">
        <f>'MOE in TANF Non-Assistance'!K48+'MOE SSP Non-Assistance'!K48</f>
        <v>0</v>
      </c>
      <c r="L48" s="57">
        <f>'MOE in TANF Non-Assistance'!L48+'MOE SSP Non-Assistance'!L48</f>
        <v>18563983</v>
      </c>
      <c r="M48" s="57">
        <f>'MOE in TANF Non-Assistance'!M48+'MOE SSP Non-Assistance'!M48</f>
        <v>1406656</v>
      </c>
      <c r="N48" s="127"/>
      <c r="O48" s="57">
        <f>'MOE in TANF Non-Assistance'!O48+'MOE SSP Non-Assistance'!O48</f>
        <v>77714038</v>
      </c>
      <c r="Q48" s="29"/>
    </row>
    <row r="49" spans="1:17">
      <c r="A49" s="18" t="s">
        <v>54</v>
      </c>
      <c r="B49" s="57">
        <f>'MOE in TANF Non-Assistance'!B49+'MOE SSP Non-Assistance'!B49</f>
        <v>323484660</v>
      </c>
      <c r="C49" s="57">
        <f>'MOE in TANF Non-Assistance'!C49+'MOE SSP Non-Assistance'!C49</f>
        <v>7751588</v>
      </c>
      <c r="D49" s="57">
        <f>'MOE in TANF Non-Assistance'!D49+'MOE SSP Non-Assistance'!D49</f>
        <v>26787696</v>
      </c>
      <c r="E49" s="57">
        <f>'MOE in TANF Non-Assistance'!E49+'MOE SSP Non-Assistance'!E49</f>
        <v>386463</v>
      </c>
      <c r="F49" s="57">
        <f>'MOE in TANF Non-Assistance'!F49+'MOE SSP Non-Assistance'!F49</f>
        <v>0</v>
      </c>
      <c r="G49" s="57">
        <f>'MOE in TANF Non-Assistance'!G49+'MOE SSP Non-Assistance'!G49</f>
        <v>0</v>
      </c>
      <c r="H49" s="57">
        <f>'MOE in TANF Non-Assistance'!H49+'MOE SSP Non-Assistance'!H49</f>
        <v>0</v>
      </c>
      <c r="I49" s="57">
        <f>'MOE in TANF Non-Assistance'!I49+'MOE SSP Non-Assistance'!I49</f>
        <v>83688</v>
      </c>
      <c r="J49" s="57">
        <f>'MOE in TANF Non-Assistance'!J49+'MOE SSP Non-Assistance'!J49</f>
        <v>0</v>
      </c>
      <c r="K49" s="57">
        <f>'MOE in TANF Non-Assistance'!K49+'MOE SSP Non-Assistance'!K49</f>
        <v>0</v>
      </c>
      <c r="L49" s="57">
        <f>'MOE in TANF Non-Assistance'!L49+'MOE SSP Non-Assistance'!L49</f>
        <v>1430839</v>
      </c>
      <c r="M49" s="57">
        <f>'MOE in TANF Non-Assistance'!M49+'MOE SSP Non-Assistance'!M49</f>
        <v>85844</v>
      </c>
      <c r="N49" s="127"/>
      <c r="O49" s="57">
        <f>'MOE in TANF Non-Assistance'!O49+'MOE SSP Non-Assistance'!O49</f>
        <v>286958542</v>
      </c>
      <c r="Q49" s="29"/>
    </row>
    <row r="50" spans="1:17">
      <c r="A50" s="18" t="s">
        <v>55</v>
      </c>
      <c r="B50" s="57">
        <f>'MOE in TANF Non-Assistance'!B50+'MOE SSP Non-Assistance'!B50</f>
        <v>23059939</v>
      </c>
      <c r="C50" s="57">
        <f>'MOE in TANF Non-Assistance'!C50+'MOE SSP Non-Assistance'!C50</f>
        <v>8868323</v>
      </c>
      <c r="D50" s="57">
        <f>'MOE in TANF Non-Assistance'!D50+'MOE SSP Non-Assistance'!D50</f>
        <v>4474924</v>
      </c>
      <c r="E50" s="57">
        <f>'MOE in TANF Non-Assistance'!E50+'MOE SSP Non-Assistance'!E50</f>
        <v>0</v>
      </c>
      <c r="F50" s="57">
        <f>'MOE in TANF Non-Assistance'!F50+'MOE SSP Non-Assistance'!F50</f>
        <v>0</v>
      </c>
      <c r="G50" s="57">
        <f>'MOE in TANF Non-Assistance'!G50+'MOE SSP Non-Assistance'!G50</f>
        <v>0</v>
      </c>
      <c r="H50" s="57">
        <f>'MOE in TANF Non-Assistance'!H50+'MOE SSP Non-Assistance'!H50</f>
        <v>0</v>
      </c>
      <c r="I50" s="57">
        <f>'MOE in TANF Non-Assistance'!I50+'MOE SSP Non-Assistance'!I50</f>
        <v>564804</v>
      </c>
      <c r="J50" s="57">
        <f>'MOE in TANF Non-Assistance'!J50+'MOE SSP Non-Assistance'!J50</f>
        <v>899804</v>
      </c>
      <c r="K50" s="57">
        <f>'MOE in TANF Non-Assistance'!K50+'MOE SSP Non-Assistance'!K50</f>
        <v>113025</v>
      </c>
      <c r="L50" s="57">
        <f>'MOE in TANF Non-Assistance'!L50+'MOE SSP Non-Assistance'!L50</f>
        <v>3255624</v>
      </c>
      <c r="M50" s="57">
        <f>'MOE in TANF Non-Assistance'!M50+'MOE SSP Non-Assistance'!M50</f>
        <v>60520</v>
      </c>
      <c r="N50" s="127"/>
      <c r="O50" s="57">
        <f>'MOE in TANF Non-Assistance'!O50+'MOE SSP Non-Assistance'!O50</f>
        <v>4822915</v>
      </c>
      <c r="Q50" s="29"/>
    </row>
    <row r="51" spans="1:17">
      <c r="A51" s="18" t="s">
        <v>56</v>
      </c>
      <c r="B51" s="57">
        <f>'MOE in TANF Non-Assistance'!B51+'MOE SSP Non-Assistance'!B51</f>
        <v>23992118</v>
      </c>
      <c r="C51" s="57">
        <f>'MOE in TANF Non-Assistance'!C51+'MOE SSP Non-Assistance'!C51</f>
        <v>70711</v>
      </c>
      <c r="D51" s="57">
        <f>'MOE in TANF Non-Assistance'!D51+'MOE SSP Non-Assistance'!D51</f>
        <v>18165294</v>
      </c>
      <c r="E51" s="57">
        <f>'MOE in TANF Non-Assistance'!E51+'MOE SSP Non-Assistance'!E51</f>
        <v>0</v>
      </c>
      <c r="F51" s="57">
        <f>'MOE in TANF Non-Assistance'!F51+'MOE SSP Non-Assistance'!F51</f>
        <v>0</v>
      </c>
      <c r="G51" s="57">
        <f>'MOE in TANF Non-Assistance'!G51+'MOE SSP Non-Assistance'!G51</f>
        <v>0</v>
      </c>
      <c r="H51" s="57">
        <f>'MOE in TANF Non-Assistance'!H51+'MOE SSP Non-Assistance'!H51</f>
        <v>0</v>
      </c>
      <c r="I51" s="57">
        <f>'MOE in TANF Non-Assistance'!I51+'MOE SSP Non-Assistance'!I51</f>
        <v>2819328</v>
      </c>
      <c r="J51" s="57">
        <f>'MOE in TANF Non-Assistance'!J51+'MOE SSP Non-Assistance'!J51</f>
        <v>0</v>
      </c>
      <c r="K51" s="57">
        <f>'MOE in TANF Non-Assistance'!K51+'MOE SSP Non-Assistance'!K51</f>
        <v>0</v>
      </c>
      <c r="L51" s="57">
        <f>'MOE in TANF Non-Assistance'!L51+'MOE SSP Non-Assistance'!L51</f>
        <v>2583691</v>
      </c>
      <c r="M51" s="57">
        <f>'MOE in TANF Non-Assistance'!M51+'MOE SSP Non-Assistance'!M51</f>
        <v>353094</v>
      </c>
      <c r="N51" s="127"/>
      <c r="O51" s="57">
        <f>'MOE in TANF Non-Assistance'!O51+'MOE SSP Non-Assistance'!O51</f>
        <v>0</v>
      </c>
      <c r="Q51" s="29"/>
    </row>
    <row r="52" spans="1:17">
      <c r="A52" s="18" t="s">
        <v>57</v>
      </c>
      <c r="B52" s="57">
        <f>'MOE in TANF Non-Assistance'!B52+'MOE SSP Non-Assistance'!B52</f>
        <v>83304568</v>
      </c>
      <c r="C52" s="57">
        <f>'MOE in TANF Non-Assistance'!C52+'MOE SSP Non-Assistance'!C52</f>
        <v>30187262</v>
      </c>
      <c r="D52" s="57">
        <f>'MOE in TANF Non-Assistance'!D52+'MOE SSP Non-Assistance'!D52</f>
        <v>21328762</v>
      </c>
      <c r="E52" s="57">
        <f>'MOE in TANF Non-Assistance'!E52+'MOE SSP Non-Assistance'!E52</f>
        <v>4336609</v>
      </c>
      <c r="F52" s="57">
        <f>'MOE in TANF Non-Assistance'!F52+'MOE SSP Non-Assistance'!F52</f>
        <v>0</v>
      </c>
      <c r="G52" s="57">
        <f>'MOE in TANF Non-Assistance'!G52+'MOE SSP Non-Assistance'!G52</f>
        <v>0</v>
      </c>
      <c r="H52" s="57">
        <f>'MOE in TANF Non-Assistance'!H52+'MOE SSP Non-Assistance'!H52</f>
        <v>0</v>
      </c>
      <c r="I52" s="57">
        <f>'MOE in TANF Non-Assistance'!I52+'MOE SSP Non-Assistance'!I52</f>
        <v>2219</v>
      </c>
      <c r="J52" s="57">
        <f>'MOE in TANF Non-Assistance'!J52+'MOE SSP Non-Assistance'!J52</f>
        <v>0</v>
      </c>
      <c r="K52" s="57">
        <f>'MOE in TANF Non-Assistance'!K52+'MOE SSP Non-Assistance'!K52</f>
        <v>12459941</v>
      </c>
      <c r="L52" s="57">
        <f>'MOE in TANF Non-Assistance'!L52+'MOE SSP Non-Assistance'!L52</f>
        <v>14703786</v>
      </c>
      <c r="M52" s="57">
        <f>'MOE in TANF Non-Assistance'!M52+'MOE SSP Non-Assistance'!M52</f>
        <v>284269</v>
      </c>
      <c r="N52" s="127"/>
      <c r="O52" s="57">
        <f>'MOE in TANF Non-Assistance'!O52+'MOE SSP Non-Assistance'!O52</f>
        <v>1720</v>
      </c>
      <c r="Q52" s="29"/>
    </row>
    <row r="53" spans="1:17">
      <c r="A53" s="18" t="s">
        <v>58</v>
      </c>
      <c r="B53" s="57">
        <f>'MOE in TANF Non-Assistance'!B53+'MOE SSP Non-Assistance'!B53</f>
        <v>446305837</v>
      </c>
      <c r="C53" s="57">
        <f>'MOE in TANF Non-Assistance'!C53+'MOE SSP Non-Assistance'!C53</f>
        <v>85925166</v>
      </c>
      <c r="D53" s="57">
        <f>'MOE in TANF Non-Assistance'!D53+'MOE SSP Non-Assistance'!D53</f>
        <v>48587553</v>
      </c>
      <c r="E53" s="57">
        <f>'MOE in TANF Non-Assistance'!E53+'MOE SSP Non-Assistance'!E53</f>
        <v>0</v>
      </c>
      <c r="F53" s="57">
        <f>'MOE in TANF Non-Assistance'!F53+'MOE SSP Non-Assistance'!F53</f>
        <v>0</v>
      </c>
      <c r="G53" s="57">
        <f>'MOE in TANF Non-Assistance'!G53+'MOE SSP Non-Assistance'!G53</f>
        <v>0</v>
      </c>
      <c r="H53" s="57">
        <f>'MOE in TANF Non-Assistance'!H53+'MOE SSP Non-Assistance'!H53</f>
        <v>0</v>
      </c>
      <c r="I53" s="57">
        <f>'MOE in TANF Non-Assistance'!I53+'MOE SSP Non-Assistance'!I53</f>
        <v>26490477</v>
      </c>
      <c r="J53" s="57">
        <f>'MOE in TANF Non-Assistance'!J53+'MOE SSP Non-Assistance'!J53</f>
        <v>140779125</v>
      </c>
      <c r="K53" s="57">
        <f>'MOE in TANF Non-Assistance'!K53+'MOE SSP Non-Assistance'!K53</f>
        <v>0</v>
      </c>
      <c r="L53" s="57">
        <f>'MOE in TANF Non-Assistance'!L53+'MOE SSP Non-Assistance'!L53</f>
        <v>14740322</v>
      </c>
      <c r="M53" s="57">
        <f>'MOE in TANF Non-Assistance'!M53+'MOE SSP Non-Assistance'!M53</f>
        <v>3971680</v>
      </c>
      <c r="N53" s="127"/>
      <c r="O53" s="57">
        <f>'MOE in TANF Non-Assistance'!O53+'MOE SSP Non-Assistance'!O53</f>
        <v>125811514</v>
      </c>
      <c r="Q53" s="29"/>
    </row>
    <row r="54" spans="1:17">
      <c r="A54" s="18" t="s">
        <v>59</v>
      </c>
      <c r="B54" s="57">
        <f>'MOE in TANF Non-Assistance'!B54+'MOE SSP Non-Assistance'!B54</f>
        <v>5166966</v>
      </c>
      <c r="C54" s="57">
        <f>'MOE in TANF Non-Assistance'!C54+'MOE SSP Non-Assistance'!C54</f>
        <v>0</v>
      </c>
      <c r="D54" s="57">
        <f>'MOE in TANF Non-Assistance'!D54+'MOE SSP Non-Assistance'!D54</f>
        <v>0</v>
      </c>
      <c r="E54" s="57">
        <f>'MOE in TANF Non-Assistance'!E54+'MOE SSP Non-Assistance'!E54</f>
        <v>0</v>
      </c>
      <c r="F54" s="57">
        <f>'MOE in TANF Non-Assistance'!F54+'MOE SSP Non-Assistance'!F54</f>
        <v>0</v>
      </c>
      <c r="G54" s="57">
        <f>'MOE in TANF Non-Assistance'!G54+'MOE SSP Non-Assistance'!G54</f>
        <v>0</v>
      </c>
      <c r="H54" s="57">
        <f>'MOE in TANF Non-Assistance'!H54+'MOE SSP Non-Assistance'!H54</f>
        <v>0</v>
      </c>
      <c r="I54" s="57">
        <f>'MOE in TANF Non-Assistance'!I54+'MOE SSP Non-Assistance'!I54</f>
        <v>0</v>
      </c>
      <c r="J54" s="57">
        <f>'MOE in TANF Non-Assistance'!J54+'MOE SSP Non-Assistance'!J54</f>
        <v>0</v>
      </c>
      <c r="K54" s="57">
        <f>'MOE in TANF Non-Assistance'!K54+'MOE SSP Non-Assistance'!K54</f>
        <v>0</v>
      </c>
      <c r="L54" s="57">
        <f>'MOE in TANF Non-Assistance'!L54+'MOE SSP Non-Assistance'!L54</f>
        <v>5166966</v>
      </c>
      <c r="M54" s="57">
        <f>'MOE in TANF Non-Assistance'!M54+'MOE SSP Non-Assistance'!M54</f>
        <v>0</v>
      </c>
      <c r="N54" s="127"/>
      <c r="O54" s="57">
        <f>'MOE in TANF Non-Assistance'!O54+'MOE SSP Non-Assistance'!O54</f>
        <v>0</v>
      </c>
      <c r="Q54" s="29"/>
    </row>
    <row r="55" spans="1:17">
      <c r="A55" s="18" t="s">
        <v>60</v>
      </c>
      <c r="B55" s="57">
        <f>'MOE in TANF Non-Assistance'!B55+'MOE SSP Non-Assistance'!B55</f>
        <v>189664531</v>
      </c>
      <c r="C55" s="57">
        <f>'MOE in TANF Non-Assistance'!C55+'MOE SSP Non-Assistance'!C55</f>
        <v>30952994</v>
      </c>
      <c r="D55" s="57">
        <f>'MOE in TANF Non-Assistance'!D55+'MOE SSP Non-Assistance'!D55</f>
        <v>0</v>
      </c>
      <c r="E55" s="57">
        <f>'MOE in TANF Non-Assistance'!E55+'MOE SSP Non-Assistance'!E55</f>
        <v>4131591</v>
      </c>
      <c r="F55" s="57">
        <f>'MOE in TANF Non-Assistance'!F55+'MOE SSP Non-Assistance'!F55</f>
        <v>0</v>
      </c>
      <c r="G55" s="57">
        <f>'MOE in TANF Non-Assistance'!G55+'MOE SSP Non-Assistance'!G55</f>
        <v>0</v>
      </c>
      <c r="H55" s="57">
        <f>'MOE in TANF Non-Assistance'!H55+'MOE SSP Non-Assistance'!H55</f>
        <v>0</v>
      </c>
      <c r="I55" s="57">
        <f>'MOE in TANF Non-Assistance'!I55+'MOE SSP Non-Assistance'!I55</f>
        <v>45554251</v>
      </c>
      <c r="J55" s="57">
        <f>'MOE in TANF Non-Assistance'!J55+'MOE SSP Non-Assistance'!J55</f>
        <v>358099</v>
      </c>
      <c r="K55" s="57">
        <f>'MOE in TANF Non-Assistance'!K55+'MOE SSP Non-Assistance'!K55</f>
        <v>7619200</v>
      </c>
      <c r="L55" s="57">
        <f>'MOE in TANF Non-Assistance'!L55+'MOE SSP Non-Assistance'!L55</f>
        <v>11681737</v>
      </c>
      <c r="M55" s="57">
        <f>'MOE in TANF Non-Assistance'!M55+'MOE SSP Non-Assistance'!M55</f>
        <v>0</v>
      </c>
      <c r="N55" s="127"/>
      <c r="O55" s="57">
        <f>'MOE in TANF Non-Assistance'!O55+'MOE SSP Non-Assistance'!O55</f>
        <v>89366659</v>
      </c>
      <c r="Q55" s="29"/>
    </row>
    <row r="56" spans="1:17">
      <c r="A56" s="18" t="s">
        <v>61</v>
      </c>
      <c r="B56" s="57">
        <f>'MOE in TANF Non-Assistance'!B56+'MOE SSP Non-Assistance'!B56</f>
        <v>6184104</v>
      </c>
      <c r="C56" s="57">
        <f>'MOE in TANF Non-Assistance'!C56+'MOE SSP Non-Assistance'!C56</f>
        <v>12</v>
      </c>
      <c r="D56" s="57">
        <f>'MOE in TANF Non-Assistance'!D56+'MOE SSP Non-Assistance'!D56</f>
        <v>0</v>
      </c>
      <c r="E56" s="57">
        <f>'MOE in TANF Non-Assistance'!E56+'MOE SSP Non-Assistance'!E56</f>
        <v>0</v>
      </c>
      <c r="F56" s="57">
        <f>'MOE in TANF Non-Assistance'!F56+'MOE SSP Non-Assistance'!F56</f>
        <v>0</v>
      </c>
      <c r="G56" s="57">
        <f>'MOE in TANF Non-Assistance'!G56+'MOE SSP Non-Assistance'!G56</f>
        <v>0</v>
      </c>
      <c r="H56" s="57">
        <f>'MOE in TANF Non-Assistance'!H56+'MOE SSP Non-Assistance'!H56</f>
        <v>0</v>
      </c>
      <c r="I56" s="57">
        <f>'MOE in TANF Non-Assistance'!I56+'MOE SSP Non-Assistance'!I56</f>
        <v>0</v>
      </c>
      <c r="J56" s="57">
        <f>'MOE in TANF Non-Assistance'!J56+'MOE SSP Non-Assistance'!J56</f>
        <v>0</v>
      </c>
      <c r="K56" s="57">
        <f>'MOE in TANF Non-Assistance'!K56+'MOE SSP Non-Assistance'!K56</f>
        <v>0</v>
      </c>
      <c r="L56" s="57">
        <f>'MOE in TANF Non-Assistance'!L56+'MOE SSP Non-Assistance'!L56</f>
        <v>5604326</v>
      </c>
      <c r="M56" s="57">
        <f>'MOE in TANF Non-Assistance'!M56+'MOE SSP Non-Assistance'!M56</f>
        <v>96269</v>
      </c>
      <c r="N56" s="127"/>
      <c r="O56" s="57">
        <f>'MOE in TANF Non-Assistance'!O56+'MOE SSP Non-Assistance'!O56</f>
        <v>483497</v>
      </c>
      <c r="Q56" s="29"/>
    </row>
  </sheetData>
  <mergeCells count="2">
    <mergeCell ref="A2:A4"/>
    <mergeCell ref="A1:O1"/>
  </mergeCells>
  <phoneticPr fontId="12" type="noConversion"/>
  <pageMargins left="0.7" right="0.7" top="0.75" bottom="0.75" header="0.3" footer="0.3"/>
  <pageSetup scale="53" orientation="landscape" r:id="rId1"/>
  <extLst>
    <ext xmlns:mx="http://schemas.microsoft.com/office/mac/excel/2008/main" uri="http://schemas.microsoft.com/office/mac/excel/2008/main">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pageSetUpPr fitToPage="1"/>
  </sheetPr>
  <dimension ref="A1:K55"/>
  <sheetViews>
    <sheetView workbookViewId="0">
      <selection activeCell="F21" sqref="F21"/>
    </sheetView>
  </sheetViews>
  <sheetFormatPr defaultColWidth="8.88671875" defaultRowHeight="14.4"/>
  <cols>
    <col min="1" max="1" width="22.44140625" customWidth="1"/>
    <col min="2" max="5" width="15.33203125" bestFit="1" customWidth="1"/>
    <col min="6" max="6" width="14.88671875" customWidth="1"/>
    <col min="7" max="7" width="13.33203125" bestFit="1" customWidth="1"/>
    <col min="8" max="8" width="14.33203125" bestFit="1" customWidth="1"/>
  </cols>
  <sheetData>
    <row r="1" spans="1:11" ht="15" customHeight="1">
      <c r="A1" s="564" t="s">
        <v>239</v>
      </c>
      <c r="B1" s="565"/>
      <c r="C1" s="565"/>
      <c r="D1" s="565"/>
      <c r="E1" s="565"/>
      <c r="F1" s="565"/>
      <c r="G1" s="565"/>
      <c r="H1" s="565"/>
    </row>
    <row r="2" spans="1:11">
      <c r="A2" s="572" t="s">
        <v>10</v>
      </c>
      <c r="B2" s="573" t="s">
        <v>66</v>
      </c>
      <c r="C2" s="556"/>
      <c r="D2" s="556"/>
      <c r="E2" s="557"/>
      <c r="F2" s="574" t="s">
        <v>64</v>
      </c>
      <c r="G2" s="574"/>
      <c r="H2" s="575"/>
    </row>
    <row r="3" spans="1:11" ht="40.5" customHeight="1">
      <c r="A3" s="572"/>
      <c r="B3" s="7" t="s">
        <v>83</v>
      </c>
      <c r="C3" s="7" t="s">
        <v>71</v>
      </c>
      <c r="D3" s="7" t="s">
        <v>72</v>
      </c>
      <c r="E3" s="35" t="s">
        <v>73</v>
      </c>
      <c r="F3" s="34" t="s">
        <v>83</v>
      </c>
      <c r="G3" s="7" t="s">
        <v>70</v>
      </c>
      <c r="H3" s="7" t="s">
        <v>69</v>
      </c>
    </row>
    <row r="4" spans="1:11">
      <c r="A4" s="30" t="s">
        <v>77</v>
      </c>
      <c r="B4" s="125">
        <f>IF(SUM(B5:B55)='MOE in TANF Non-A Subcategories'!B4+'MOE SSP Non-A Subcategories'!B4,SUM(B5:B55),"ERROR")</f>
        <v>516937971</v>
      </c>
      <c r="C4" s="125">
        <f t="shared" ref="C4:H4" si="0">SUM(C5:C55)</f>
        <v>25208159</v>
      </c>
      <c r="D4" s="125">
        <f t="shared" si="0"/>
        <v>155742152</v>
      </c>
      <c r="E4" s="128">
        <f t="shared" si="0"/>
        <v>335987660</v>
      </c>
      <c r="F4" s="129">
        <f>IF(SUM(F5:F55)='MOE in TANF Non-A Subcategories'!F4+'MOE SSP Non-A Subcategories'!F4,SUM(F5:F55),"ERROR")</f>
        <v>31122156</v>
      </c>
      <c r="G4" s="125">
        <f t="shared" si="0"/>
        <v>2526466</v>
      </c>
      <c r="H4" s="125">
        <f t="shared" si="0"/>
        <v>28595690</v>
      </c>
      <c r="J4" s="28"/>
      <c r="K4" s="28"/>
    </row>
    <row r="5" spans="1:11">
      <c r="A5" s="31" t="s">
        <v>11</v>
      </c>
      <c r="B5" s="57">
        <f>'MOE in TANF Non-A Subcategories'!B5+'MOE SSP Non-A Subcategories'!B5</f>
        <v>11981003</v>
      </c>
      <c r="C5" s="57">
        <f>'MOE in TANF Non-A Subcategories'!C5+'MOE SSP Non-A Subcategories'!C5</f>
        <v>0</v>
      </c>
      <c r="D5" s="57">
        <f>'MOE in TANF Non-A Subcategories'!D5+'MOE SSP Non-A Subcategories'!D5</f>
        <v>0</v>
      </c>
      <c r="E5" s="87">
        <f>'MOE in TANF Non-A Subcategories'!E5+'MOE SSP Non-A Subcategories'!E5</f>
        <v>11981003</v>
      </c>
      <c r="F5" s="58">
        <f>'MOE in TANF Non-A Subcategories'!F5+'MOE SSP Non-A Subcategories'!F5</f>
        <v>0</v>
      </c>
      <c r="G5" s="57">
        <f>'MOE in TANF Non-A Subcategories'!G5+'MOE SSP Non-A Subcategories'!G5</f>
        <v>0</v>
      </c>
      <c r="H5" s="57">
        <f>'MOE in TANF Non-A Subcategories'!H5+'MOE SSP Non-A Subcategories'!H5</f>
        <v>0</v>
      </c>
      <c r="J5" s="28"/>
      <c r="K5" s="28"/>
    </row>
    <row r="6" spans="1:11">
      <c r="A6" s="18" t="s">
        <v>12</v>
      </c>
      <c r="B6" s="57">
        <f>'MOE in TANF Non-A Subcategories'!B6+'MOE SSP Non-A Subcategories'!B6</f>
        <v>0</v>
      </c>
      <c r="C6" s="57">
        <f>'MOE in TANF Non-A Subcategories'!C6+'MOE SSP Non-A Subcategories'!C6</f>
        <v>0</v>
      </c>
      <c r="D6" s="57">
        <f>'MOE in TANF Non-A Subcategories'!D6+'MOE SSP Non-A Subcategories'!D6</f>
        <v>0</v>
      </c>
      <c r="E6" s="87">
        <f>'MOE in TANF Non-A Subcategories'!E6+'MOE SSP Non-A Subcategories'!E6</f>
        <v>0</v>
      </c>
      <c r="F6" s="58">
        <f>'MOE in TANF Non-A Subcategories'!F6+'MOE SSP Non-A Subcategories'!F6</f>
        <v>0</v>
      </c>
      <c r="G6" s="57">
        <f>'MOE in TANF Non-A Subcategories'!G6+'MOE SSP Non-A Subcategories'!G6</f>
        <v>0</v>
      </c>
      <c r="H6" s="57">
        <f>'MOE in TANF Non-A Subcategories'!H6+'MOE SSP Non-A Subcategories'!H6</f>
        <v>0</v>
      </c>
      <c r="J6" s="28"/>
      <c r="K6" s="28"/>
    </row>
    <row r="7" spans="1:11">
      <c r="A7" s="18" t="s">
        <v>13</v>
      </c>
      <c r="B7" s="57">
        <f>'MOE in TANF Non-A Subcategories'!B7+'MOE SSP Non-A Subcategories'!B7</f>
        <v>2627793</v>
      </c>
      <c r="C7" s="57">
        <f>'MOE in TANF Non-A Subcategories'!C7+'MOE SSP Non-A Subcategories'!C7</f>
        <v>5993</v>
      </c>
      <c r="D7" s="57">
        <f>'MOE in TANF Non-A Subcategories'!D7+'MOE SSP Non-A Subcategories'!D7</f>
        <v>0</v>
      </c>
      <c r="E7" s="87">
        <f>'MOE in TANF Non-A Subcategories'!E7+'MOE SSP Non-A Subcategories'!E7</f>
        <v>2621800</v>
      </c>
      <c r="F7" s="58">
        <f>'MOE in TANF Non-A Subcategories'!F7+'MOE SSP Non-A Subcategories'!F7</f>
        <v>0</v>
      </c>
      <c r="G7" s="57">
        <f>'MOE in TANF Non-A Subcategories'!G7+'MOE SSP Non-A Subcategories'!G7</f>
        <v>0</v>
      </c>
      <c r="H7" s="57">
        <f>'MOE in TANF Non-A Subcategories'!H7+'MOE SSP Non-A Subcategories'!H7</f>
        <v>0</v>
      </c>
      <c r="J7" s="28"/>
      <c r="K7" s="28"/>
    </row>
    <row r="8" spans="1:11">
      <c r="A8" s="18" t="s">
        <v>14</v>
      </c>
      <c r="B8" s="57">
        <f>'MOE in TANF Non-A Subcategories'!B8+'MOE SSP Non-A Subcategories'!B8</f>
        <v>43800</v>
      </c>
      <c r="C8" s="57">
        <f>'MOE in TANF Non-A Subcategories'!C8+'MOE SSP Non-A Subcategories'!C8</f>
        <v>0</v>
      </c>
      <c r="D8" s="57">
        <f>'MOE in TANF Non-A Subcategories'!D8+'MOE SSP Non-A Subcategories'!D8</f>
        <v>0</v>
      </c>
      <c r="E8" s="87">
        <f>'MOE in TANF Non-A Subcategories'!E8+'MOE SSP Non-A Subcategories'!E8</f>
        <v>43800</v>
      </c>
      <c r="F8" s="58">
        <f>'MOE in TANF Non-A Subcategories'!F8+'MOE SSP Non-A Subcategories'!F8</f>
        <v>595200</v>
      </c>
      <c r="G8" s="57">
        <f>'MOE in TANF Non-A Subcategories'!G8+'MOE SSP Non-A Subcategories'!G8</f>
        <v>0</v>
      </c>
      <c r="H8" s="57">
        <f>'MOE in TANF Non-A Subcategories'!H8+'MOE SSP Non-A Subcategories'!H8</f>
        <v>595200</v>
      </c>
      <c r="J8" s="28"/>
      <c r="K8" s="28"/>
    </row>
    <row r="9" spans="1:11">
      <c r="A9" s="18" t="s">
        <v>15</v>
      </c>
      <c r="B9" s="57">
        <f>'MOE in TANF Non-A Subcategories'!B9+'MOE SSP Non-A Subcategories'!B9</f>
        <v>9136241</v>
      </c>
      <c r="C9" s="57">
        <f>'MOE in TANF Non-A Subcategories'!C9+'MOE SSP Non-A Subcategories'!C9</f>
        <v>369707</v>
      </c>
      <c r="D9" s="57">
        <f>'MOE in TANF Non-A Subcategories'!D9+'MOE SSP Non-A Subcategories'!D9</f>
        <v>4215387</v>
      </c>
      <c r="E9" s="87">
        <f>'MOE in TANF Non-A Subcategories'!E9+'MOE SSP Non-A Subcategories'!E9</f>
        <v>4551147</v>
      </c>
      <c r="F9" s="58">
        <f>'MOE in TANF Non-A Subcategories'!F9+'MOE SSP Non-A Subcategories'!F9</f>
        <v>9051131</v>
      </c>
      <c r="G9" s="57">
        <f>'MOE in TANF Non-A Subcategories'!G9+'MOE SSP Non-A Subcategories'!G9</f>
        <v>118271</v>
      </c>
      <c r="H9" s="57">
        <f>'MOE in TANF Non-A Subcategories'!H9+'MOE SSP Non-A Subcategories'!H9</f>
        <v>8932860</v>
      </c>
      <c r="J9" s="28"/>
      <c r="K9" s="28"/>
    </row>
    <row r="10" spans="1:11">
      <c r="A10" s="18" t="s">
        <v>16</v>
      </c>
      <c r="B10" s="57">
        <f>'MOE in TANF Non-A Subcategories'!B10+'MOE SSP Non-A Subcategories'!B10</f>
        <v>114349</v>
      </c>
      <c r="C10" s="57">
        <f>'MOE in TANF Non-A Subcategories'!C10+'MOE SSP Non-A Subcategories'!C10</f>
        <v>10231</v>
      </c>
      <c r="D10" s="57">
        <f>'MOE in TANF Non-A Subcategories'!D10+'MOE SSP Non-A Subcategories'!D10</f>
        <v>96640</v>
      </c>
      <c r="E10" s="87">
        <f>'MOE in TANF Non-A Subcategories'!E10+'MOE SSP Non-A Subcategories'!E10</f>
        <v>7478</v>
      </c>
      <c r="F10" s="58">
        <f>'MOE in TANF Non-A Subcategories'!F10+'MOE SSP Non-A Subcategories'!F10</f>
        <v>101611</v>
      </c>
      <c r="G10" s="57">
        <f>'MOE in TANF Non-A Subcategories'!G10+'MOE SSP Non-A Subcategories'!G10</f>
        <v>0</v>
      </c>
      <c r="H10" s="57">
        <f>'MOE in TANF Non-A Subcategories'!H10+'MOE SSP Non-A Subcategories'!H10</f>
        <v>101611</v>
      </c>
      <c r="J10" s="28"/>
      <c r="K10" s="28"/>
    </row>
    <row r="11" spans="1:11">
      <c r="A11" s="18" t="s">
        <v>17</v>
      </c>
      <c r="B11" s="57">
        <f>'MOE in TANF Non-A Subcategories'!B11+'MOE SSP Non-A Subcategories'!B11</f>
        <v>16052001</v>
      </c>
      <c r="C11" s="57">
        <f>'MOE in TANF Non-A Subcategories'!C11+'MOE SSP Non-A Subcategories'!C11</f>
        <v>0</v>
      </c>
      <c r="D11" s="57">
        <f>'MOE in TANF Non-A Subcategories'!D11+'MOE SSP Non-A Subcategories'!D11</f>
        <v>52123</v>
      </c>
      <c r="E11" s="87">
        <f>'MOE in TANF Non-A Subcategories'!E11+'MOE SSP Non-A Subcategories'!E11</f>
        <v>15999878</v>
      </c>
      <c r="F11" s="58">
        <f>'MOE in TANF Non-A Subcategories'!F11+'MOE SSP Non-A Subcategories'!F11</f>
        <v>2230558</v>
      </c>
      <c r="G11" s="57">
        <f>'MOE in TANF Non-A Subcategories'!G11+'MOE SSP Non-A Subcategories'!G11</f>
        <v>2230558</v>
      </c>
      <c r="H11" s="57">
        <f>'MOE in TANF Non-A Subcategories'!H11+'MOE SSP Non-A Subcategories'!H11</f>
        <v>0</v>
      </c>
      <c r="J11" s="28"/>
      <c r="K11" s="28"/>
    </row>
    <row r="12" spans="1:11">
      <c r="A12" s="18" t="s">
        <v>18</v>
      </c>
      <c r="B12" s="57">
        <f>'MOE in TANF Non-A Subcategories'!B12+'MOE SSP Non-A Subcategories'!B12</f>
        <v>887961</v>
      </c>
      <c r="C12" s="57">
        <f>'MOE in TANF Non-A Subcategories'!C12+'MOE SSP Non-A Subcategories'!C12</f>
        <v>0</v>
      </c>
      <c r="D12" s="57">
        <f>'MOE in TANF Non-A Subcategories'!D12+'MOE SSP Non-A Subcategories'!D12</f>
        <v>0</v>
      </c>
      <c r="E12" s="87">
        <f>'MOE in TANF Non-A Subcategories'!E12+'MOE SSP Non-A Subcategories'!E12</f>
        <v>887961</v>
      </c>
      <c r="F12" s="58">
        <f>'MOE in TANF Non-A Subcategories'!F12+'MOE SSP Non-A Subcategories'!F12</f>
        <v>0</v>
      </c>
      <c r="G12" s="57">
        <f>'MOE in TANF Non-A Subcategories'!G12+'MOE SSP Non-A Subcategories'!G12</f>
        <v>0</v>
      </c>
      <c r="H12" s="57">
        <f>'MOE in TANF Non-A Subcategories'!H12+'MOE SSP Non-A Subcategories'!H12</f>
        <v>0</v>
      </c>
      <c r="J12" s="28"/>
      <c r="K12" s="28"/>
    </row>
    <row r="13" spans="1:11">
      <c r="A13" s="18" t="s">
        <v>19</v>
      </c>
      <c r="B13" s="57">
        <f>'MOE in TANF Non-A Subcategories'!B13+'MOE SSP Non-A Subcategories'!B13</f>
        <v>14206916</v>
      </c>
      <c r="C13" s="57">
        <f>'MOE in TANF Non-A Subcategories'!C13+'MOE SSP Non-A Subcategories'!C13</f>
        <v>8135783</v>
      </c>
      <c r="D13" s="57">
        <f>'MOE in TANF Non-A Subcategories'!D13+'MOE SSP Non-A Subcategories'!D13</f>
        <v>500000</v>
      </c>
      <c r="E13" s="87">
        <f>'MOE in TANF Non-A Subcategories'!E13+'MOE SSP Non-A Subcategories'!E13</f>
        <v>5571133</v>
      </c>
      <c r="F13" s="58">
        <f>'MOE in TANF Non-A Subcategories'!F13+'MOE SSP Non-A Subcategories'!F13</f>
        <v>0</v>
      </c>
      <c r="G13" s="57">
        <f>'MOE in TANF Non-A Subcategories'!G13+'MOE SSP Non-A Subcategories'!G13</f>
        <v>0</v>
      </c>
      <c r="H13" s="57">
        <f>'MOE in TANF Non-A Subcategories'!H13+'MOE SSP Non-A Subcategories'!H13</f>
        <v>0</v>
      </c>
      <c r="J13" s="28"/>
      <c r="K13" s="28"/>
    </row>
    <row r="14" spans="1:11">
      <c r="A14" s="18" t="s">
        <v>20</v>
      </c>
      <c r="B14" s="57">
        <f>'MOE in TANF Non-A Subcategories'!B14+'MOE SSP Non-A Subcategories'!B14</f>
        <v>0</v>
      </c>
      <c r="C14" s="57">
        <f>'MOE in TANF Non-A Subcategories'!C14+'MOE SSP Non-A Subcategories'!C14</f>
        <v>0</v>
      </c>
      <c r="D14" s="57">
        <f>'MOE in TANF Non-A Subcategories'!D14+'MOE SSP Non-A Subcategories'!D14</f>
        <v>0</v>
      </c>
      <c r="E14" s="87">
        <f>'MOE in TANF Non-A Subcategories'!E14+'MOE SSP Non-A Subcategories'!E14</f>
        <v>0</v>
      </c>
      <c r="F14" s="58">
        <f>'MOE in TANF Non-A Subcategories'!F14+'MOE SSP Non-A Subcategories'!F14</f>
        <v>0</v>
      </c>
      <c r="G14" s="57">
        <f>'MOE in TANF Non-A Subcategories'!G14+'MOE SSP Non-A Subcategories'!G14</f>
        <v>0</v>
      </c>
      <c r="H14" s="57">
        <f>'MOE in TANF Non-A Subcategories'!H14+'MOE SSP Non-A Subcategories'!H14</f>
        <v>0</v>
      </c>
      <c r="J14" s="28"/>
      <c r="K14" s="28"/>
    </row>
    <row r="15" spans="1:11">
      <c r="A15" s="18" t="s">
        <v>21</v>
      </c>
      <c r="B15" s="57">
        <f>'MOE in TANF Non-A Subcategories'!B15+'MOE SSP Non-A Subcategories'!B15</f>
        <v>1185573</v>
      </c>
      <c r="C15" s="57">
        <f>'MOE in TANF Non-A Subcategories'!C15+'MOE SSP Non-A Subcategories'!C15</f>
        <v>0</v>
      </c>
      <c r="D15" s="57">
        <f>'MOE in TANF Non-A Subcategories'!D15+'MOE SSP Non-A Subcategories'!D15</f>
        <v>1105255</v>
      </c>
      <c r="E15" s="87">
        <f>'MOE in TANF Non-A Subcategories'!E15+'MOE SSP Non-A Subcategories'!E15</f>
        <v>80318</v>
      </c>
      <c r="F15" s="58">
        <f>'MOE in TANF Non-A Subcategories'!F15+'MOE SSP Non-A Subcategories'!F15</f>
        <v>2111022</v>
      </c>
      <c r="G15" s="57">
        <f>'MOE in TANF Non-A Subcategories'!G15+'MOE SSP Non-A Subcategories'!G15</f>
        <v>0</v>
      </c>
      <c r="H15" s="57">
        <f>'MOE in TANF Non-A Subcategories'!H15+'MOE SSP Non-A Subcategories'!H15</f>
        <v>2111022</v>
      </c>
      <c r="J15" s="28"/>
      <c r="K15" s="28"/>
    </row>
    <row r="16" spans="1:11">
      <c r="A16" s="18" t="s">
        <v>22</v>
      </c>
      <c r="B16" s="57">
        <f>'MOE in TANF Non-A Subcategories'!B16+'MOE SSP Non-A Subcategories'!B16</f>
        <v>88631235</v>
      </c>
      <c r="C16" s="57">
        <f>'MOE in TANF Non-A Subcategories'!C16+'MOE SSP Non-A Subcategories'!C16</f>
        <v>1244801</v>
      </c>
      <c r="D16" s="57">
        <f>'MOE in TANF Non-A Subcategories'!D16+'MOE SSP Non-A Subcategories'!D16</f>
        <v>43535456</v>
      </c>
      <c r="E16" s="87">
        <f>'MOE in TANF Non-A Subcategories'!E16+'MOE SSP Non-A Subcategories'!E16</f>
        <v>43850978</v>
      </c>
      <c r="F16" s="58">
        <f>'MOE in TANF Non-A Subcategories'!F16+'MOE SSP Non-A Subcategories'!F16</f>
        <v>1307513</v>
      </c>
      <c r="G16" s="57">
        <f>'MOE in TANF Non-A Subcategories'!G16+'MOE SSP Non-A Subcategories'!G16</f>
        <v>0</v>
      </c>
      <c r="H16" s="57">
        <f>'MOE in TANF Non-A Subcategories'!H16+'MOE SSP Non-A Subcategories'!H16</f>
        <v>1307513</v>
      </c>
      <c r="J16" s="28"/>
      <c r="K16" s="28"/>
    </row>
    <row r="17" spans="1:11">
      <c r="A17" s="18" t="s">
        <v>23</v>
      </c>
      <c r="B17" s="57">
        <f>'MOE in TANF Non-A Subcategories'!B17+'MOE SSP Non-A Subcategories'!B17</f>
        <v>5570037</v>
      </c>
      <c r="C17" s="57">
        <f>'MOE in TANF Non-A Subcategories'!C17+'MOE SSP Non-A Subcategories'!C17</f>
        <v>0</v>
      </c>
      <c r="D17" s="57">
        <f>'MOE in TANF Non-A Subcategories'!D17+'MOE SSP Non-A Subcategories'!D17</f>
        <v>0</v>
      </c>
      <c r="E17" s="87">
        <f>'MOE in TANF Non-A Subcategories'!E17+'MOE SSP Non-A Subcategories'!E17</f>
        <v>5570037</v>
      </c>
      <c r="F17" s="58">
        <f>'MOE in TANF Non-A Subcategories'!F17+'MOE SSP Non-A Subcategories'!F17</f>
        <v>168132</v>
      </c>
      <c r="G17" s="57">
        <f>'MOE in TANF Non-A Subcategories'!G17+'MOE SSP Non-A Subcategories'!G17</f>
        <v>168132</v>
      </c>
      <c r="H17" s="57">
        <f>'MOE in TANF Non-A Subcategories'!H17+'MOE SSP Non-A Subcategories'!H17</f>
        <v>0</v>
      </c>
      <c r="J17" s="28"/>
      <c r="K17" s="28"/>
    </row>
    <row r="18" spans="1:11">
      <c r="A18" s="18" t="s">
        <v>24</v>
      </c>
      <c r="B18" s="57">
        <f>'MOE in TANF Non-A Subcategories'!B18+'MOE SSP Non-A Subcategories'!B18</f>
        <v>107059</v>
      </c>
      <c r="C18" s="57">
        <f>'MOE in TANF Non-A Subcategories'!C18+'MOE SSP Non-A Subcategories'!C18</f>
        <v>0</v>
      </c>
      <c r="D18" s="57">
        <f>'MOE in TANF Non-A Subcategories'!D18+'MOE SSP Non-A Subcategories'!D18</f>
        <v>0</v>
      </c>
      <c r="E18" s="87">
        <f>'MOE in TANF Non-A Subcategories'!E18+'MOE SSP Non-A Subcategories'!E18</f>
        <v>107059</v>
      </c>
      <c r="F18" s="58">
        <f>'MOE in TANF Non-A Subcategories'!F18+'MOE SSP Non-A Subcategories'!F18</f>
        <v>19234</v>
      </c>
      <c r="G18" s="57">
        <f>'MOE in TANF Non-A Subcategories'!G18+'MOE SSP Non-A Subcategories'!G18</f>
        <v>0</v>
      </c>
      <c r="H18" s="57">
        <f>'MOE in TANF Non-A Subcategories'!H18+'MOE SSP Non-A Subcategories'!H18</f>
        <v>19234</v>
      </c>
      <c r="J18" s="28"/>
      <c r="K18" s="28"/>
    </row>
    <row r="19" spans="1:11">
      <c r="A19" s="18" t="s">
        <v>25</v>
      </c>
      <c r="B19" s="57">
        <f>'MOE in TANF Non-A Subcategories'!B19+'MOE SSP Non-A Subcategories'!B19</f>
        <v>4821508</v>
      </c>
      <c r="C19" s="57">
        <f>'MOE in TANF Non-A Subcategories'!C19+'MOE SSP Non-A Subcategories'!C19</f>
        <v>0</v>
      </c>
      <c r="D19" s="57">
        <f>'MOE in TANF Non-A Subcategories'!D19+'MOE SSP Non-A Subcategories'!D19</f>
        <v>4821508</v>
      </c>
      <c r="E19" s="87">
        <f>'MOE in TANF Non-A Subcategories'!E19+'MOE SSP Non-A Subcategories'!E19</f>
        <v>0</v>
      </c>
      <c r="F19" s="58">
        <f>'MOE in TANF Non-A Subcategories'!F19+'MOE SSP Non-A Subcategories'!F19</f>
        <v>0</v>
      </c>
      <c r="G19" s="57">
        <f>'MOE in TANF Non-A Subcategories'!G19+'MOE SSP Non-A Subcategories'!G19</f>
        <v>0</v>
      </c>
      <c r="H19" s="57">
        <f>'MOE in TANF Non-A Subcategories'!H19+'MOE SSP Non-A Subcategories'!H19</f>
        <v>0</v>
      </c>
      <c r="J19" s="28"/>
      <c r="K19" s="28"/>
    </row>
    <row r="20" spans="1:11">
      <c r="A20" s="18" t="s">
        <v>26</v>
      </c>
      <c r="B20" s="57">
        <f>'MOE in TANF Non-A Subcategories'!B20+'MOE SSP Non-A Subcategories'!B20</f>
        <v>4513535</v>
      </c>
      <c r="C20" s="57">
        <f>'MOE in TANF Non-A Subcategories'!C20+'MOE SSP Non-A Subcategories'!C20</f>
        <v>0</v>
      </c>
      <c r="D20" s="57">
        <f>'MOE in TANF Non-A Subcategories'!D20+'MOE SSP Non-A Subcategories'!D20</f>
        <v>99137</v>
      </c>
      <c r="E20" s="87">
        <f>'MOE in TANF Non-A Subcategories'!E20+'MOE SSP Non-A Subcategories'!E20</f>
        <v>4414398</v>
      </c>
      <c r="F20" s="58">
        <f>'MOE in TANF Non-A Subcategories'!F20+'MOE SSP Non-A Subcategories'!F20</f>
        <v>465066</v>
      </c>
      <c r="G20" s="57">
        <f>'MOE in TANF Non-A Subcategories'!G20+'MOE SSP Non-A Subcategories'!G20</f>
        <v>0</v>
      </c>
      <c r="H20" s="57">
        <f>'MOE in TANF Non-A Subcategories'!H20+'MOE SSP Non-A Subcategories'!H20</f>
        <v>465066</v>
      </c>
      <c r="J20" s="28"/>
      <c r="K20" s="28"/>
    </row>
    <row r="21" spans="1:11">
      <c r="A21" s="18" t="s">
        <v>27</v>
      </c>
      <c r="B21" s="57">
        <f>'MOE in TANF Non-A Subcategories'!B21+'MOE SSP Non-A Subcategories'!B21</f>
        <v>0</v>
      </c>
      <c r="C21" s="57">
        <f>'MOE in TANF Non-A Subcategories'!C21+'MOE SSP Non-A Subcategories'!C21</f>
        <v>0</v>
      </c>
      <c r="D21" s="57">
        <f>'MOE in TANF Non-A Subcategories'!D21+'MOE SSP Non-A Subcategories'!D21</f>
        <v>0</v>
      </c>
      <c r="E21" s="87">
        <f>'MOE in TANF Non-A Subcategories'!E21+'MOE SSP Non-A Subcategories'!E21</f>
        <v>0</v>
      </c>
      <c r="F21" s="58">
        <f>'MOE in TANF Non-A Subcategories'!F21+'MOE SSP Non-A Subcategories'!F21</f>
        <v>0</v>
      </c>
      <c r="G21" s="57">
        <f>'MOE in TANF Non-A Subcategories'!G21+'MOE SSP Non-A Subcategories'!G21</f>
        <v>0</v>
      </c>
      <c r="H21" s="57">
        <f>'MOE in TANF Non-A Subcategories'!H21+'MOE SSP Non-A Subcategories'!H21</f>
        <v>0</v>
      </c>
      <c r="J21" s="28"/>
      <c r="K21" s="28"/>
    </row>
    <row r="22" spans="1:11">
      <c r="A22" s="18" t="s">
        <v>28</v>
      </c>
      <c r="B22" s="57">
        <f>'MOE in TANF Non-A Subcategories'!B22+'MOE SSP Non-A Subcategories'!B22</f>
        <v>4294722</v>
      </c>
      <c r="C22" s="57">
        <f>'MOE in TANF Non-A Subcategories'!C22+'MOE SSP Non-A Subcategories'!C22</f>
        <v>3533480</v>
      </c>
      <c r="D22" s="57">
        <f>'MOE in TANF Non-A Subcategories'!D22+'MOE SSP Non-A Subcategories'!D22</f>
        <v>0</v>
      </c>
      <c r="E22" s="87">
        <f>'MOE in TANF Non-A Subcategories'!E22+'MOE SSP Non-A Subcategories'!E22</f>
        <v>761242</v>
      </c>
      <c r="F22" s="58">
        <f>'MOE in TANF Non-A Subcategories'!F22+'MOE SSP Non-A Subcategories'!F22</f>
        <v>560000</v>
      </c>
      <c r="G22" s="57">
        <f>'MOE in TANF Non-A Subcategories'!G22+'MOE SSP Non-A Subcategories'!G22</f>
        <v>0</v>
      </c>
      <c r="H22" s="57">
        <f>'MOE in TANF Non-A Subcategories'!H22+'MOE SSP Non-A Subcategories'!H22</f>
        <v>560000</v>
      </c>
      <c r="J22" s="28"/>
      <c r="K22" s="28"/>
    </row>
    <row r="23" spans="1:11">
      <c r="A23" s="18" t="s">
        <v>29</v>
      </c>
      <c r="B23" s="57">
        <f>'MOE in TANF Non-A Subcategories'!B23+'MOE SSP Non-A Subcategories'!B23</f>
        <v>0</v>
      </c>
      <c r="C23" s="57">
        <f>'MOE in TANF Non-A Subcategories'!C23+'MOE SSP Non-A Subcategories'!C23</f>
        <v>0</v>
      </c>
      <c r="D23" s="57">
        <f>'MOE in TANF Non-A Subcategories'!D23+'MOE SSP Non-A Subcategories'!D23</f>
        <v>0</v>
      </c>
      <c r="E23" s="87">
        <f>'MOE in TANF Non-A Subcategories'!E23+'MOE SSP Non-A Subcategories'!E23</f>
        <v>0</v>
      </c>
      <c r="F23" s="58">
        <f>'MOE in TANF Non-A Subcategories'!F23+'MOE SSP Non-A Subcategories'!F23</f>
        <v>0</v>
      </c>
      <c r="G23" s="57">
        <f>'MOE in TANF Non-A Subcategories'!G23+'MOE SSP Non-A Subcategories'!G23</f>
        <v>0</v>
      </c>
      <c r="H23" s="57">
        <f>'MOE in TANF Non-A Subcategories'!H23+'MOE SSP Non-A Subcategories'!H23</f>
        <v>0</v>
      </c>
      <c r="J23" s="28"/>
      <c r="K23" s="28"/>
    </row>
    <row r="24" spans="1:11">
      <c r="A24" s="18" t="s">
        <v>30</v>
      </c>
      <c r="B24" s="57">
        <f>'MOE in TANF Non-A Subcategories'!B24+'MOE SSP Non-A Subcategories'!B24</f>
        <v>138753</v>
      </c>
      <c r="C24" s="57">
        <f>'MOE in TANF Non-A Subcategories'!C24+'MOE SSP Non-A Subcategories'!C24</f>
        <v>0</v>
      </c>
      <c r="D24" s="57">
        <f>'MOE in TANF Non-A Subcategories'!D24+'MOE SSP Non-A Subcategories'!D24</f>
        <v>138753</v>
      </c>
      <c r="E24" s="87">
        <f>'MOE in TANF Non-A Subcategories'!E24+'MOE SSP Non-A Subcategories'!E24</f>
        <v>0</v>
      </c>
      <c r="F24" s="58">
        <f>'MOE in TANF Non-A Subcategories'!F24+'MOE SSP Non-A Subcategories'!F24</f>
        <v>300734</v>
      </c>
      <c r="G24" s="57">
        <f>'MOE in TANF Non-A Subcategories'!G24+'MOE SSP Non-A Subcategories'!G24</f>
        <v>0</v>
      </c>
      <c r="H24" s="57">
        <f>'MOE in TANF Non-A Subcategories'!H24+'MOE SSP Non-A Subcategories'!H24</f>
        <v>300734</v>
      </c>
      <c r="J24" s="28"/>
      <c r="K24" s="28"/>
    </row>
    <row r="25" spans="1:11">
      <c r="A25" s="18" t="s">
        <v>31</v>
      </c>
      <c r="B25" s="57">
        <f>'MOE in TANF Non-A Subcategories'!B25+'MOE SSP Non-A Subcategories'!B25</f>
        <v>5691083</v>
      </c>
      <c r="C25" s="57">
        <f>'MOE in TANF Non-A Subcategories'!C25+'MOE SSP Non-A Subcategories'!C25</f>
        <v>1043356</v>
      </c>
      <c r="D25" s="57">
        <f>'MOE in TANF Non-A Subcategories'!D25+'MOE SSP Non-A Subcategories'!D25</f>
        <v>0</v>
      </c>
      <c r="E25" s="87">
        <f>'MOE in TANF Non-A Subcategories'!E25+'MOE SSP Non-A Subcategories'!E25</f>
        <v>4647727</v>
      </c>
      <c r="F25" s="58">
        <f>'MOE in TANF Non-A Subcategories'!F25+'MOE SSP Non-A Subcategories'!F25</f>
        <v>0</v>
      </c>
      <c r="G25" s="57">
        <f>'MOE in TANF Non-A Subcategories'!G25+'MOE SSP Non-A Subcategories'!G25</f>
        <v>0</v>
      </c>
      <c r="H25" s="57">
        <f>'MOE in TANF Non-A Subcategories'!H25+'MOE SSP Non-A Subcategories'!H25</f>
        <v>0</v>
      </c>
      <c r="J25" s="28"/>
      <c r="K25" s="28"/>
    </row>
    <row r="26" spans="1:11">
      <c r="A26" s="18" t="s">
        <v>32</v>
      </c>
      <c r="B26" s="57">
        <f>'MOE in TANF Non-A Subcategories'!B26+'MOE SSP Non-A Subcategories'!B26</f>
        <v>6547114</v>
      </c>
      <c r="C26" s="57">
        <f>'MOE in TANF Non-A Subcategories'!C26+'MOE SSP Non-A Subcategories'!C26</f>
        <v>1608254</v>
      </c>
      <c r="D26" s="57">
        <f>'MOE in TANF Non-A Subcategories'!D26+'MOE SSP Non-A Subcategories'!D26</f>
        <v>5051263</v>
      </c>
      <c r="E26" s="87">
        <f>'MOE in TANF Non-A Subcategories'!E26+'MOE SSP Non-A Subcategories'!E26</f>
        <v>-112403</v>
      </c>
      <c r="F26" s="58">
        <f>'MOE in TANF Non-A Subcategories'!F26+'MOE SSP Non-A Subcategories'!F26</f>
        <v>0</v>
      </c>
      <c r="G26" s="57">
        <f>'MOE in TANF Non-A Subcategories'!G26+'MOE SSP Non-A Subcategories'!G26</f>
        <v>0</v>
      </c>
      <c r="H26" s="57">
        <f>'MOE in TANF Non-A Subcategories'!H26+'MOE SSP Non-A Subcategories'!H26</f>
        <v>0</v>
      </c>
      <c r="J26" s="28"/>
      <c r="K26" s="28"/>
    </row>
    <row r="27" spans="1:11">
      <c r="A27" s="18" t="s">
        <v>33</v>
      </c>
      <c r="B27" s="57">
        <f>'MOE in TANF Non-A Subcategories'!B27+'MOE SSP Non-A Subcategories'!B27</f>
        <v>14372649</v>
      </c>
      <c r="C27" s="57">
        <f>'MOE in TANF Non-A Subcategories'!C27+'MOE SSP Non-A Subcategories'!C27</f>
        <v>198132</v>
      </c>
      <c r="D27" s="57">
        <f>'MOE in TANF Non-A Subcategories'!D27+'MOE SSP Non-A Subcategories'!D27</f>
        <v>1053710</v>
      </c>
      <c r="E27" s="87">
        <f>'MOE in TANF Non-A Subcategories'!E27+'MOE SSP Non-A Subcategories'!E27</f>
        <v>13120807</v>
      </c>
      <c r="F27" s="58">
        <f>'MOE in TANF Non-A Subcategories'!F27+'MOE SSP Non-A Subcategories'!F27</f>
        <v>17913</v>
      </c>
      <c r="G27" s="57">
        <f>'MOE in TANF Non-A Subcategories'!G27+'MOE SSP Non-A Subcategories'!G27</f>
        <v>0</v>
      </c>
      <c r="H27" s="57">
        <f>'MOE in TANF Non-A Subcategories'!H27+'MOE SSP Non-A Subcategories'!H27</f>
        <v>17913</v>
      </c>
      <c r="J27" s="28"/>
      <c r="K27" s="28"/>
    </row>
    <row r="28" spans="1:11">
      <c r="A28" s="18" t="s">
        <v>34</v>
      </c>
      <c r="B28" s="57">
        <f>'MOE in TANF Non-A Subcategories'!B28+'MOE SSP Non-A Subcategories'!B28</f>
        <v>2572489</v>
      </c>
      <c r="C28" s="57">
        <f>'MOE in TANF Non-A Subcategories'!C28+'MOE SSP Non-A Subcategories'!C28</f>
        <v>0</v>
      </c>
      <c r="D28" s="57">
        <f>'MOE in TANF Non-A Subcategories'!D28+'MOE SSP Non-A Subcategories'!D28</f>
        <v>0</v>
      </c>
      <c r="E28" s="87">
        <f>'MOE in TANF Non-A Subcategories'!E28+'MOE SSP Non-A Subcategories'!E28</f>
        <v>2572489</v>
      </c>
      <c r="F28" s="58">
        <f>'MOE in TANF Non-A Subcategories'!F28+'MOE SSP Non-A Subcategories'!F28</f>
        <v>0</v>
      </c>
      <c r="G28" s="57">
        <f>'MOE in TANF Non-A Subcategories'!G28+'MOE SSP Non-A Subcategories'!G28</f>
        <v>0</v>
      </c>
      <c r="H28" s="57">
        <f>'MOE in TANF Non-A Subcategories'!H28+'MOE SSP Non-A Subcategories'!H28</f>
        <v>0</v>
      </c>
      <c r="J28" s="28"/>
      <c r="K28" s="28"/>
    </row>
    <row r="29" spans="1:11">
      <c r="A29" s="18" t="s">
        <v>35</v>
      </c>
      <c r="B29" s="57">
        <f>'MOE in TANF Non-A Subcategories'!B29+'MOE SSP Non-A Subcategories'!B29</f>
        <v>13274311</v>
      </c>
      <c r="C29" s="57">
        <f>'MOE in TANF Non-A Subcategories'!C29+'MOE SSP Non-A Subcategories'!C29</f>
        <v>0</v>
      </c>
      <c r="D29" s="57">
        <f>'MOE in TANF Non-A Subcategories'!D29+'MOE SSP Non-A Subcategories'!D29</f>
        <v>7113167</v>
      </c>
      <c r="E29" s="87">
        <f>'MOE in TANF Non-A Subcategories'!E29+'MOE SSP Non-A Subcategories'!E29</f>
        <v>6161144</v>
      </c>
      <c r="F29" s="58">
        <f>'MOE in TANF Non-A Subcategories'!F29+'MOE SSP Non-A Subcategories'!F29</f>
        <v>653052</v>
      </c>
      <c r="G29" s="57">
        <f>'MOE in TANF Non-A Subcategories'!G29+'MOE SSP Non-A Subcategories'!G29</f>
        <v>0</v>
      </c>
      <c r="H29" s="57">
        <f>'MOE in TANF Non-A Subcategories'!H29+'MOE SSP Non-A Subcategories'!H29</f>
        <v>653052</v>
      </c>
      <c r="J29" s="28"/>
      <c r="K29" s="28"/>
    </row>
    <row r="30" spans="1:11">
      <c r="A30" s="18" t="s">
        <v>36</v>
      </c>
      <c r="B30" s="57">
        <f>'MOE in TANF Non-A Subcategories'!B30+'MOE SSP Non-A Subcategories'!B30</f>
        <v>17358087</v>
      </c>
      <c r="C30" s="57">
        <f>'MOE in TANF Non-A Subcategories'!C30+'MOE SSP Non-A Subcategories'!C30</f>
        <v>0</v>
      </c>
      <c r="D30" s="57">
        <f>'MOE in TANF Non-A Subcategories'!D30+'MOE SSP Non-A Subcategories'!D30</f>
        <v>0</v>
      </c>
      <c r="E30" s="87">
        <f>'MOE in TANF Non-A Subcategories'!E30+'MOE SSP Non-A Subcategories'!E30</f>
        <v>17358087</v>
      </c>
      <c r="F30" s="58">
        <f>'MOE in TANF Non-A Subcategories'!F30+'MOE SSP Non-A Subcategories'!F30</f>
        <v>0</v>
      </c>
      <c r="G30" s="57">
        <f>'MOE in TANF Non-A Subcategories'!G30+'MOE SSP Non-A Subcategories'!G30</f>
        <v>0</v>
      </c>
      <c r="H30" s="57">
        <f>'MOE in TANF Non-A Subcategories'!H30+'MOE SSP Non-A Subcategories'!H30</f>
        <v>0</v>
      </c>
      <c r="J30" s="28"/>
      <c r="K30" s="28"/>
    </row>
    <row r="31" spans="1:11">
      <c r="A31" s="18" t="s">
        <v>37</v>
      </c>
      <c r="B31" s="57">
        <f>'MOE in TANF Non-A Subcategories'!B31+'MOE SSP Non-A Subcategories'!B31</f>
        <v>9577654</v>
      </c>
      <c r="C31" s="57">
        <f>'MOE in TANF Non-A Subcategories'!C31+'MOE SSP Non-A Subcategories'!C31</f>
        <v>0</v>
      </c>
      <c r="D31" s="57">
        <f>'MOE in TANF Non-A Subcategories'!D31+'MOE SSP Non-A Subcategories'!D31</f>
        <v>8125477</v>
      </c>
      <c r="E31" s="87">
        <f>'MOE in TANF Non-A Subcategories'!E31+'MOE SSP Non-A Subcategories'!E31</f>
        <v>1452177</v>
      </c>
      <c r="F31" s="58">
        <f>'MOE in TANF Non-A Subcategories'!F31+'MOE SSP Non-A Subcategories'!F31</f>
        <v>0</v>
      </c>
      <c r="G31" s="57">
        <f>'MOE in TANF Non-A Subcategories'!G31+'MOE SSP Non-A Subcategories'!G31</f>
        <v>0</v>
      </c>
      <c r="H31" s="57">
        <f>'MOE in TANF Non-A Subcategories'!H31+'MOE SSP Non-A Subcategories'!H31</f>
        <v>0</v>
      </c>
      <c r="J31" s="28"/>
      <c r="K31" s="28"/>
    </row>
    <row r="32" spans="1:11">
      <c r="A32" s="18" t="s">
        <v>38</v>
      </c>
      <c r="B32" s="57">
        <f>'MOE in TANF Non-A Subcategories'!B32+'MOE SSP Non-A Subcategories'!B32</f>
        <v>3887510</v>
      </c>
      <c r="C32" s="57">
        <f>'MOE in TANF Non-A Subcategories'!C32+'MOE SSP Non-A Subcategories'!C32</f>
        <v>0</v>
      </c>
      <c r="D32" s="57">
        <f>'MOE in TANF Non-A Subcategories'!D32+'MOE SSP Non-A Subcategories'!D32</f>
        <v>0</v>
      </c>
      <c r="E32" s="87">
        <f>'MOE in TANF Non-A Subcategories'!E32+'MOE SSP Non-A Subcategories'!E32</f>
        <v>3887510</v>
      </c>
      <c r="F32" s="58">
        <f>'MOE in TANF Non-A Subcategories'!F32+'MOE SSP Non-A Subcategories'!F32</f>
        <v>0</v>
      </c>
      <c r="G32" s="57">
        <f>'MOE in TANF Non-A Subcategories'!G32+'MOE SSP Non-A Subcategories'!G32</f>
        <v>0</v>
      </c>
      <c r="H32" s="57">
        <f>'MOE in TANF Non-A Subcategories'!H32+'MOE SSP Non-A Subcategories'!H32</f>
        <v>0</v>
      </c>
      <c r="J32" s="28"/>
      <c r="K32" s="28"/>
    </row>
    <row r="33" spans="1:11">
      <c r="A33" s="18" t="s">
        <v>39</v>
      </c>
      <c r="B33" s="57">
        <f>'MOE in TANF Non-A Subcategories'!B33+'MOE SSP Non-A Subcategories'!B33</f>
        <v>1703805</v>
      </c>
      <c r="C33" s="57">
        <f>'MOE in TANF Non-A Subcategories'!C33+'MOE SSP Non-A Subcategories'!C33</f>
        <v>0</v>
      </c>
      <c r="D33" s="57">
        <f>'MOE in TANF Non-A Subcategories'!D33+'MOE SSP Non-A Subcategories'!D33</f>
        <v>0</v>
      </c>
      <c r="E33" s="87">
        <f>'MOE in TANF Non-A Subcategories'!E33+'MOE SSP Non-A Subcategories'!E33</f>
        <v>1703805</v>
      </c>
      <c r="F33" s="58">
        <f>'MOE in TANF Non-A Subcategories'!F33+'MOE SSP Non-A Subcategories'!F33</f>
        <v>0</v>
      </c>
      <c r="G33" s="57">
        <f>'MOE in TANF Non-A Subcategories'!G33+'MOE SSP Non-A Subcategories'!G33</f>
        <v>0</v>
      </c>
      <c r="H33" s="57">
        <f>'MOE in TANF Non-A Subcategories'!H33+'MOE SSP Non-A Subcategories'!H33</f>
        <v>0</v>
      </c>
      <c r="J33" s="28"/>
      <c r="K33" s="28"/>
    </row>
    <row r="34" spans="1:11">
      <c r="A34" s="18" t="s">
        <v>40</v>
      </c>
      <c r="B34" s="57">
        <f>'MOE in TANF Non-A Subcategories'!B34+'MOE SSP Non-A Subcategories'!B34</f>
        <v>1328696</v>
      </c>
      <c r="C34" s="57">
        <f>'MOE in TANF Non-A Subcategories'!C34+'MOE SSP Non-A Subcategories'!C34</f>
        <v>0</v>
      </c>
      <c r="D34" s="57">
        <f>'MOE in TANF Non-A Subcategories'!D34+'MOE SSP Non-A Subcategories'!D34</f>
        <v>48691</v>
      </c>
      <c r="E34" s="87">
        <f>'MOE in TANF Non-A Subcategories'!E34+'MOE SSP Non-A Subcategories'!E34</f>
        <v>1280005</v>
      </c>
      <c r="F34" s="58">
        <f>'MOE in TANF Non-A Subcategories'!F34+'MOE SSP Non-A Subcategories'!F34</f>
        <v>321884</v>
      </c>
      <c r="G34" s="57">
        <f>'MOE in TANF Non-A Subcategories'!G34+'MOE SSP Non-A Subcategories'!G34</f>
        <v>0</v>
      </c>
      <c r="H34" s="57">
        <f>'MOE in TANF Non-A Subcategories'!H34+'MOE SSP Non-A Subcategories'!H34</f>
        <v>321884</v>
      </c>
      <c r="J34" s="28"/>
      <c r="K34" s="28"/>
    </row>
    <row r="35" spans="1:11">
      <c r="A35" s="18" t="s">
        <v>41</v>
      </c>
      <c r="B35" s="57">
        <f>'MOE in TANF Non-A Subcategories'!B35+'MOE SSP Non-A Subcategories'!B35</f>
        <v>28700337</v>
      </c>
      <c r="C35" s="57">
        <f>'MOE in TANF Non-A Subcategories'!C35+'MOE SSP Non-A Subcategories'!C35</f>
        <v>168742</v>
      </c>
      <c r="D35" s="57">
        <f>'MOE in TANF Non-A Subcategories'!D35+'MOE SSP Non-A Subcategories'!D35</f>
        <v>6469688</v>
      </c>
      <c r="E35" s="87">
        <f>'MOE in TANF Non-A Subcategories'!E35+'MOE SSP Non-A Subcategories'!E35</f>
        <v>22061907</v>
      </c>
      <c r="F35" s="58">
        <f>'MOE in TANF Non-A Subcategories'!F35+'MOE SSP Non-A Subcategories'!F35</f>
        <v>0</v>
      </c>
      <c r="G35" s="57">
        <f>'MOE in TANF Non-A Subcategories'!G35+'MOE SSP Non-A Subcategories'!G35</f>
        <v>0</v>
      </c>
      <c r="H35" s="57">
        <f>'MOE in TANF Non-A Subcategories'!H35+'MOE SSP Non-A Subcategories'!H35</f>
        <v>0</v>
      </c>
      <c r="J35" s="28"/>
      <c r="K35" s="28"/>
    </row>
    <row r="36" spans="1:11">
      <c r="A36" s="18" t="s">
        <v>42</v>
      </c>
      <c r="B36" s="57">
        <f>'MOE in TANF Non-A Subcategories'!B36+'MOE SSP Non-A Subcategories'!B36</f>
        <v>0</v>
      </c>
      <c r="C36" s="57">
        <f>'MOE in TANF Non-A Subcategories'!C36+'MOE SSP Non-A Subcategories'!C36</f>
        <v>0</v>
      </c>
      <c r="D36" s="57">
        <f>'MOE in TANF Non-A Subcategories'!D36+'MOE SSP Non-A Subcategories'!D36</f>
        <v>0</v>
      </c>
      <c r="E36" s="87">
        <f>'MOE in TANF Non-A Subcategories'!E36+'MOE SSP Non-A Subcategories'!E36</f>
        <v>0</v>
      </c>
      <c r="F36" s="58">
        <f>'MOE in TANF Non-A Subcategories'!F36+'MOE SSP Non-A Subcategories'!F36</f>
        <v>0</v>
      </c>
      <c r="G36" s="57">
        <f>'MOE in TANF Non-A Subcategories'!G36+'MOE SSP Non-A Subcategories'!G36</f>
        <v>0</v>
      </c>
      <c r="H36" s="57">
        <f>'MOE in TANF Non-A Subcategories'!H36+'MOE SSP Non-A Subcategories'!H36</f>
        <v>0</v>
      </c>
      <c r="J36" s="28"/>
      <c r="K36" s="28"/>
    </row>
    <row r="37" spans="1:11">
      <c r="A37" s="18" t="s">
        <v>43</v>
      </c>
      <c r="B37" s="57">
        <f>'MOE in TANF Non-A Subcategories'!B37+'MOE SSP Non-A Subcategories'!B37</f>
        <v>15400824</v>
      </c>
      <c r="C37" s="57">
        <f>'MOE in TANF Non-A Subcategories'!C37+'MOE SSP Non-A Subcategories'!C37</f>
        <v>0</v>
      </c>
      <c r="D37" s="57">
        <f>'MOE in TANF Non-A Subcategories'!D37+'MOE SSP Non-A Subcategories'!D37</f>
        <v>52964</v>
      </c>
      <c r="E37" s="87">
        <f>'MOE in TANF Non-A Subcategories'!E37+'MOE SSP Non-A Subcategories'!E37</f>
        <v>15347860</v>
      </c>
      <c r="F37" s="58">
        <f>'MOE in TANF Non-A Subcategories'!F37+'MOE SSP Non-A Subcategories'!F37</f>
        <v>177239</v>
      </c>
      <c r="G37" s="57">
        <f>'MOE in TANF Non-A Subcategories'!G37+'MOE SSP Non-A Subcategories'!G37</f>
        <v>0</v>
      </c>
      <c r="H37" s="57">
        <f>'MOE in TANF Non-A Subcategories'!H37+'MOE SSP Non-A Subcategories'!H37</f>
        <v>177239</v>
      </c>
      <c r="J37" s="28"/>
      <c r="K37" s="28"/>
    </row>
    <row r="38" spans="1:11">
      <c r="A38" s="18" t="s">
        <v>44</v>
      </c>
      <c r="B38" s="57">
        <f>'MOE in TANF Non-A Subcategories'!B38+'MOE SSP Non-A Subcategories'!B38</f>
        <v>36437500</v>
      </c>
      <c r="C38" s="57">
        <f>'MOE in TANF Non-A Subcategories'!C38+'MOE SSP Non-A Subcategories'!C38</f>
        <v>610</v>
      </c>
      <c r="D38" s="57">
        <f>'MOE in TANF Non-A Subcategories'!D38+'MOE SSP Non-A Subcategories'!D38</f>
        <v>794197</v>
      </c>
      <c r="E38" s="87">
        <f>'MOE in TANF Non-A Subcategories'!E38+'MOE SSP Non-A Subcategories'!E38</f>
        <v>35642693</v>
      </c>
      <c r="F38" s="58">
        <f>'MOE in TANF Non-A Subcategories'!F38+'MOE SSP Non-A Subcategories'!F38</f>
        <v>3473468</v>
      </c>
      <c r="G38" s="57">
        <f>'MOE in TANF Non-A Subcategories'!G38+'MOE SSP Non-A Subcategories'!G38</f>
        <v>0</v>
      </c>
      <c r="H38" s="57">
        <f>'MOE in TANF Non-A Subcategories'!H38+'MOE SSP Non-A Subcategories'!H38</f>
        <v>3473468</v>
      </c>
      <c r="J38" s="28"/>
      <c r="K38" s="28"/>
    </row>
    <row r="39" spans="1:11">
      <c r="A39" s="18" t="s">
        <v>45</v>
      </c>
      <c r="B39" s="57">
        <f>'MOE in TANF Non-A Subcategories'!B39+'MOE SSP Non-A Subcategories'!B39</f>
        <v>1568058</v>
      </c>
      <c r="C39" s="57">
        <f>'MOE in TANF Non-A Subcategories'!C39+'MOE SSP Non-A Subcategories'!C39</f>
        <v>0</v>
      </c>
      <c r="D39" s="57">
        <f>'MOE in TANF Non-A Subcategories'!D39+'MOE SSP Non-A Subcategories'!D39</f>
        <v>0</v>
      </c>
      <c r="E39" s="87">
        <f>'MOE in TANF Non-A Subcategories'!E39+'MOE SSP Non-A Subcategories'!E39</f>
        <v>1568058</v>
      </c>
      <c r="F39" s="58">
        <f>'MOE in TANF Non-A Subcategories'!F39+'MOE SSP Non-A Subcategories'!F39</f>
        <v>22857</v>
      </c>
      <c r="G39" s="57">
        <f>'MOE in TANF Non-A Subcategories'!G39+'MOE SSP Non-A Subcategories'!G39</f>
        <v>0</v>
      </c>
      <c r="H39" s="57">
        <f>'MOE in TANF Non-A Subcategories'!H39+'MOE SSP Non-A Subcategories'!H39</f>
        <v>22857</v>
      </c>
      <c r="J39" s="28"/>
      <c r="K39" s="28"/>
    </row>
    <row r="40" spans="1:11">
      <c r="A40" s="18" t="s">
        <v>46</v>
      </c>
      <c r="B40" s="57">
        <f>'MOE in TANF Non-A Subcategories'!B40+'MOE SSP Non-A Subcategories'!B40</f>
        <v>173800</v>
      </c>
      <c r="C40" s="57">
        <f>'MOE in TANF Non-A Subcategories'!C40+'MOE SSP Non-A Subcategories'!C40</f>
        <v>0</v>
      </c>
      <c r="D40" s="57">
        <f>'MOE in TANF Non-A Subcategories'!D40+'MOE SSP Non-A Subcategories'!D40</f>
        <v>0</v>
      </c>
      <c r="E40" s="87">
        <f>'MOE in TANF Non-A Subcategories'!E40+'MOE SSP Non-A Subcategories'!E40</f>
        <v>173800</v>
      </c>
      <c r="F40" s="58">
        <f>'MOE in TANF Non-A Subcategories'!F40+'MOE SSP Non-A Subcategories'!F40</f>
        <v>0</v>
      </c>
      <c r="G40" s="57">
        <f>'MOE in TANF Non-A Subcategories'!G40+'MOE SSP Non-A Subcategories'!G40</f>
        <v>0</v>
      </c>
      <c r="H40" s="57">
        <f>'MOE in TANF Non-A Subcategories'!H40+'MOE SSP Non-A Subcategories'!H40</f>
        <v>0</v>
      </c>
      <c r="J40" s="28"/>
      <c r="K40" s="28"/>
    </row>
    <row r="41" spans="1:11">
      <c r="A41" s="18" t="s">
        <v>47</v>
      </c>
      <c r="B41" s="57">
        <f>'MOE in TANF Non-A Subcategories'!B41+'MOE SSP Non-A Subcategories'!B41</f>
        <v>0</v>
      </c>
      <c r="C41" s="57">
        <f>'MOE in TANF Non-A Subcategories'!C41+'MOE SSP Non-A Subcategories'!C41</f>
        <v>0</v>
      </c>
      <c r="D41" s="57">
        <f>'MOE in TANF Non-A Subcategories'!D41+'MOE SSP Non-A Subcategories'!D41</f>
        <v>0</v>
      </c>
      <c r="E41" s="87">
        <f>'MOE in TANF Non-A Subcategories'!E41+'MOE SSP Non-A Subcategories'!E41</f>
        <v>0</v>
      </c>
      <c r="F41" s="58">
        <f>'MOE in TANF Non-A Subcategories'!F41+'MOE SSP Non-A Subcategories'!F41</f>
        <v>0</v>
      </c>
      <c r="G41" s="57">
        <f>'MOE in TANF Non-A Subcategories'!G41+'MOE SSP Non-A Subcategories'!G41</f>
        <v>0</v>
      </c>
      <c r="H41" s="57">
        <f>'MOE in TANF Non-A Subcategories'!H41+'MOE SSP Non-A Subcategories'!H41</f>
        <v>0</v>
      </c>
      <c r="J41" s="28"/>
      <c r="K41" s="28"/>
    </row>
    <row r="42" spans="1:11">
      <c r="A42" s="18" t="s">
        <v>48</v>
      </c>
      <c r="B42" s="57">
        <f>'MOE in TANF Non-A Subcategories'!B42+'MOE SSP Non-A Subcategories'!B42</f>
        <v>7730154</v>
      </c>
      <c r="C42" s="57">
        <f>'MOE in TANF Non-A Subcategories'!C42+'MOE SSP Non-A Subcategories'!C42</f>
        <v>1662991</v>
      </c>
      <c r="D42" s="57">
        <f>'MOE in TANF Non-A Subcategories'!D42+'MOE SSP Non-A Subcategories'!D42</f>
        <v>1150612</v>
      </c>
      <c r="E42" s="87">
        <f>'MOE in TANF Non-A Subcategories'!E42+'MOE SSP Non-A Subcategories'!E42</f>
        <v>4916551</v>
      </c>
      <c r="F42" s="58">
        <f>'MOE in TANF Non-A Subcategories'!F42+'MOE SSP Non-A Subcategories'!F42</f>
        <v>23920</v>
      </c>
      <c r="G42" s="57">
        <f>'MOE in TANF Non-A Subcategories'!G42+'MOE SSP Non-A Subcategories'!G42</f>
        <v>0</v>
      </c>
      <c r="H42" s="57">
        <f>'MOE in TANF Non-A Subcategories'!H42+'MOE SSP Non-A Subcategories'!H42</f>
        <v>23920</v>
      </c>
      <c r="J42" s="28"/>
      <c r="K42" s="28"/>
    </row>
    <row r="43" spans="1:11">
      <c r="A43" s="18" t="s">
        <v>49</v>
      </c>
      <c r="B43" s="57">
        <f>'MOE in TANF Non-A Subcategories'!B43+'MOE SSP Non-A Subcategories'!B43</f>
        <v>4943994</v>
      </c>
      <c r="C43" s="57">
        <f>'MOE in TANF Non-A Subcategories'!C43+'MOE SSP Non-A Subcategories'!C43</f>
        <v>0</v>
      </c>
      <c r="D43" s="57">
        <f>'MOE in TANF Non-A Subcategories'!D43+'MOE SSP Non-A Subcategories'!D43</f>
        <v>0</v>
      </c>
      <c r="E43" s="87">
        <f>'MOE in TANF Non-A Subcategories'!E43+'MOE SSP Non-A Subcategories'!E43</f>
        <v>4943994</v>
      </c>
      <c r="F43" s="58">
        <f>'MOE in TANF Non-A Subcategories'!F43+'MOE SSP Non-A Subcategories'!F43</f>
        <v>613654</v>
      </c>
      <c r="G43" s="57">
        <f>'MOE in TANF Non-A Subcategories'!G43+'MOE SSP Non-A Subcategories'!G43</f>
        <v>0</v>
      </c>
      <c r="H43" s="57">
        <f>'MOE in TANF Non-A Subcategories'!H43+'MOE SSP Non-A Subcategories'!H43</f>
        <v>613654</v>
      </c>
      <c r="J43" s="28"/>
      <c r="K43" s="28"/>
    </row>
    <row r="44" spans="1:11">
      <c r="A44" s="18" t="s">
        <v>50</v>
      </c>
      <c r="B44" s="57">
        <f>'MOE in TANF Non-A Subcategories'!B44+'MOE SSP Non-A Subcategories'!B44</f>
        <v>0</v>
      </c>
      <c r="C44" s="57">
        <f>'MOE in TANF Non-A Subcategories'!C44+'MOE SSP Non-A Subcategories'!C44</f>
        <v>0</v>
      </c>
      <c r="D44" s="57">
        <f>'MOE in TANF Non-A Subcategories'!D44+'MOE SSP Non-A Subcategories'!D44</f>
        <v>0</v>
      </c>
      <c r="E44" s="87">
        <f>'MOE in TANF Non-A Subcategories'!E44+'MOE SSP Non-A Subcategories'!E44</f>
        <v>0</v>
      </c>
      <c r="F44" s="58">
        <f>'MOE in TANF Non-A Subcategories'!F44+'MOE SSP Non-A Subcategories'!F44</f>
        <v>0</v>
      </c>
      <c r="G44" s="57">
        <f>'MOE in TANF Non-A Subcategories'!G44+'MOE SSP Non-A Subcategories'!G44</f>
        <v>0</v>
      </c>
      <c r="H44" s="57">
        <f>'MOE in TANF Non-A Subcategories'!H44+'MOE SSP Non-A Subcategories'!H44</f>
        <v>0</v>
      </c>
      <c r="J44" s="28"/>
      <c r="K44" s="28"/>
    </row>
    <row r="45" spans="1:11">
      <c r="A45" s="18" t="s">
        <v>51</v>
      </c>
      <c r="B45" s="57">
        <f>'MOE in TANF Non-A Subcategories'!B45+'MOE SSP Non-A Subcategories'!B45</f>
        <v>85886</v>
      </c>
      <c r="C45" s="57">
        <f>'MOE in TANF Non-A Subcategories'!C45+'MOE SSP Non-A Subcategories'!C45</f>
        <v>0</v>
      </c>
      <c r="D45" s="57">
        <f>'MOE in TANF Non-A Subcategories'!D45+'MOE SSP Non-A Subcategories'!D45</f>
        <v>85886</v>
      </c>
      <c r="E45" s="87">
        <f>'MOE in TANF Non-A Subcategories'!E45+'MOE SSP Non-A Subcategories'!E45</f>
        <v>0</v>
      </c>
      <c r="F45" s="58">
        <f>'MOE in TANF Non-A Subcategories'!F45+'MOE SSP Non-A Subcategories'!F45</f>
        <v>0</v>
      </c>
      <c r="G45" s="57">
        <f>'MOE in TANF Non-A Subcategories'!G45+'MOE SSP Non-A Subcategories'!G45</f>
        <v>0</v>
      </c>
      <c r="H45" s="57">
        <f>'MOE in TANF Non-A Subcategories'!H45+'MOE SSP Non-A Subcategories'!H45</f>
        <v>0</v>
      </c>
      <c r="J45" s="28"/>
      <c r="K45" s="28"/>
    </row>
    <row r="46" spans="1:11">
      <c r="A46" s="18" t="s">
        <v>52</v>
      </c>
      <c r="B46" s="57">
        <f>'MOE in TANF Non-A Subcategories'!B46+'MOE SSP Non-A Subcategories'!B46</f>
        <v>1621429</v>
      </c>
      <c r="C46" s="57">
        <f>'MOE in TANF Non-A Subcategories'!C46+'MOE SSP Non-A Subcategories'!C46</f>
        <v>0</v>
      </c>
      <c r="D46" s="57">
        <f>'MOE in TANF Non-A Subcategories'!D46+'MOE SSP Non-A Subcategories'!D46</f>
        <v>0</v>
      </c>
      <c r="E46" s="87">
        <f>'MOE in TANF Non-A Subcategories'!E46+'MOE SSP Non-A Subcategories'!E46</f>
        <v>1621429</v>
      </c>
      <c r="F46" s="58">
        <f>'MOE in TANF Non-A Subcategories'!F46+'MOE SSP Non-A Subcategories'!F46</f>
        <v>53305</v>
      </c>
      <c r="G46" s="57">
        <f>'MOE in TANF Non-A Subcategories'!G46+'MOE SSP Non-A Subcategories'!G46</f>
        <v>0</v>
      </c>
      <c r="H46" s="57">
        <f>'MOE in TANF Non-A Subcategories'!H46+'MOE SSP Non-A Subcategories'!H46</f>
        <v>53305</v>
      </c>
      <c r="J46" s="28"/>
      <c r="K46" s="28"/>
    </row>
    <row r="47" spans="1:11">
      <c r="A47" s="18" t="s">
        <v>53</v>
      </c>
      <c r="B47" s="57">
        <f>'MOE in TANF Non-A Subcategories'!B47+'MOE SSP Non-A Subcategories'!B47</f>
        <v>15894049</v>
      </c>
      <c r="C47" s="57">
        <f>'MOE in TANF Non-A Subcategories'!C47+'MOE SSP Non-A Subcategories'!C47</f>
        <v>0</v>
      </c>
      <c r="D47" s="57">
        <f>'MOE in TANF Non-A Subcategories'!D47+'MOE SSP Non-A Subcategories'!D47</f>
        <v>0</v>
      </c>
      <c r="E47" s="87">
        <f>'MOE in TANF Non-A Subcategories'!E47+'MOE SSP Non-A Subcategories'!E47</f>
        <v>15894049</v>
      </c>
      <c r="F47" s="58">
        <f>'MOE in TANF Non-A Subcategories'!F47+'MOE SSP Non-A Subcategories'!F47</f>
        <v>0</v>
      </c>
      <c r="G47" s="57">
        <f>'MOE in TANF Non-A Subcategories'!G47+'MOE SSP Non-A Subcategories'!G47</f>
        <v>0</v>
      </c>
      <c r="H47" s="57">
        <f>'MOE in TANF Non-A Subcategories'!H47+'MOE SSP Non-A Subcategories'!H47</f>
        <v>0</v>
      </c>
      <c r="J47" s="28"/>
      <c r="K47" s="28"/>
    </row>
    <row r="48" spans="1:11">
      <c r="A48" s="18" t="s">
        <v>54</v>
      </c>
      <c r="B48" s="57">
        <f>'MOE in TANF Non-A Subcategories'!B48+'MOE SSP Non-A Subcategories'!B48</f>
        <v>7751588</v>
      </c>
      <c r="C48" s="57">
        <f>'MOE in TANF Non-A Subcategories'!C48+'MOE SSP Non-A Subcategories'!C48</f>
        <v>289453</v>
      </c>
      <c r="D48" s="57">
        <f>'MOE in TANF Non-A Subcategories'!D48+'MOE SSP Non-A Subcategories'!D48</f>
        <v>2134639</v>
      </c>
      <c r="E48" s="87">
        <f>'MOE in TANF Non-A Subcategories'!E48+'MOE SSP Non-A Subcategories'!E48</f>
        <v>5327496</v>
      </c>
      <c r="F48" s="58">
        <f>'MOE in TANF Non-A Subcategories'!F48+'MOE SSP Non-A Subcategories'!F48</f>
        <v>386463</v>
      </c>
      <c r="G48" s="57">
        <f>'MOE in TANF Non-A Subcategories'!G48+'MOE SSP Non-A Subcategories'!G48</f>
        <v>9505</v>
      </c>
      <c r="H48" s="57">
        <f>'MOE in TANF Non-A Subcategories'!H48+'MOE SSP Non-A Subcategories'!H48</f>
        <v>376958</v>
      </c>
      <c r="J48" s="28"/>
      <c r="K48" s="28"/>
    </row>
    <row r="49" spans="1:11">
      <c r="A49" s="18" t="s">
        <v>55</v>
      </c>
      <c r="B49" s="57">
        <f>'MOE in TANF Non-A Subcategories'!B49+'MOE SSP Non-A Subcategories'!B49</f>
        <v>8868323</v>
      </c>
      <c r="C49" s="57">
        <f>'MOE in TANF Non-A Subcategories'!C49+'MOE SSP Non-A Subcategories'!C49</f>
        <v>6931533</v>
      </c>
      <c r="D49" s="57">
        <f>'MOE in TANF Non-A Subcategories'!D49+'MOE SSP Non-A Subcategories'!D49</f>
        <v>4564</v>
      </c>
      <c r="E49" s="87">
        <f>'MOE in TANF Non-A Subcategories'!E49+'MOE SSP Non-A Subcategories'!E49</f>
        <v>1932226</v>
      </c>
      <c r="F49" s="58">
        <f>'MOE in TANF Non-A Subcategories'!F49+'MOE SSP Non-A Subcategories'!F49</f>
        <v>0</v>
      </c>
      <c r="G49" s="57">
        <f>'MOE in TANF Non-A Subcategories'!G49+'MOE SSP Non-A Subcategories'!G49</f>
        <v>0</v>
      </c>
      <c r="H49" s="57">
        <f>'MOE in TANF Non-A Subcategories'!H49+'MOE SSP Non-A Subcategories'!H49</f>
        <v>0</v>
      </c>
      <c r="J49" s="28"/>
      <c r="K49" s="28"/>
    </row>
    <row r="50" spans="1:11">
      <c r="A50" s="18" t="s">
        <v>56</v>
      </c>
      <c r="B50" s="57">
        <f>'MOE in TANF Non-A Subcategories'!B50+'MOE SSP Non-A Subcategories'!B50</f>
        <v>70711</v>
      </c>
      <c r="C50" s="57">
        <f>'MOE in TANF Non-A Subcategories'!C50+'MOE SSP Non-A Subcategories'!C50</f>
        <v>0</v>
      </c>
      <c r="D50" s="57">
        <f>'MOE in TANF Non-A Subcategories'!D50+'MOE SSP Non-A Subcategories'!D50</f>
        <v>0</v>
      </c>
      <c r="E50" s="87">
        <f>'MOE in TANF Non-A Subcategories'!E50+'MOE SSP Non-A Subcategories'!E50</f>
        <v>70711</v>
      </c>
      <c r="F50" s="58">
        <f>'MOE in TANF Non-A Subcategories'!F50+'MOE SSP Non-A Subcategories'!F50</f>
        <v>0</v>
      </c>
      <c r="G50" s="57">
        <f>'MOE in TANF Non-A Subcategories'!G50+'MOE SSP Non-A Subcategories'!G50</f>
        <v>0</v>
      </c>
      <c r="H50" s="57">
        <f>'MOE in TANF Non-A Subcategories'!H50+'MOE SSP Non-A Subcategories'!H50</f>
        <v>0</v>
      </c>
      <c r="J50" s="28"/>
      <c r="K50" s="28"/>
    </row>
    <row r="51" spans="1:11">
      <c r="A51" s="18" t="s">
        <v>57</v>
      </c>
      <c r="B51" s="57">
        <f>'MOE in TANF Non-A Subcategories'!B51+'MOE SSP Non-A Subcategories'!B51</f>
        <v>30187262</v>
      </c>
      <c r="C51" s="57">
        <f>'MOE in TANF Non-A Subcategories'!C51+'MOE SSP Non-A Subcategories'!C51</f>
        <v>0</v>
      </c>
      <c r="D51" s="57">
        <f>'MOE in TANF Non-A Subcategories'!D51+'MOE SSP Non-A Subcategories'!D51</f>
        <v>828</v>
      </c>
      <c r="E51" s="87">
        <f>'MOE in TANF Non-A Subcategories'!E51+'MOE SSP Non-A Subcategories'!E51</f>
        <v>30186434</v>
      </c>
      <c r="F51" s="58">
        <f>'MOE in TANF Non-A Subcategories'!F51+'MOE SSP Non-A Subcategories'!F51</f>
        <v>4336609</v>
      </c>
      <c r="G51" s="57">
        <f>'MOE in TANF Non-A Subcategories'!G51+'MOE SSP Non-A Subcategories'!G51</f>
        <v>0</v>
      </c>
      <c r="H51" s="57">
        <f>'MOE in TANF Non-A Subcategories'!H51+'MOE SSP Non-A Subcategories'!H51</f>
        <v>4336609</v>
      </c>
      <c r="J51" s="28"/>
      <c r="K51" s="28"/>
    </row>
    <row r="52" spans="1:11">
      <c r="A52" s="18" t="s">
        <v>58</v>
      </c>
      <c r="B52" s="57">
        <f>'MOE in TANF Non-A Subcategories'!B52+'MOE SSP Non-A Subcategories'!B52</f>
        <v>85925166</v>
      </c>
      <c r="C52" s="57">
        <f>'MOE in TANF Non-A Subcategories'!C52+'MOE SSP Non-A Subcategories'!C52</f>
        <v>0</v>
      </c>
      <c r="D52" s="57">
        <f>'MOE in TANF Non-A Subcategories'!D52+'MOE SSP Non-A Subcategories'!D52</f>
        <v>67336477</v>
      </c>
      <c r="E52" s="87">
        <f>'MOE in TANF Non-A Subcategories'!E52+'MOE SSP Non-A Subcategories'!E52</f>
        <v>18588689</v>
      </c>
      <c r="F52" s="58">
        <f>'MOE in TANF Non-A Subcategories'!F52+'MOE SSP Non-A Subcategories'!F52</f>
        <v>0</v>
      </c>
      <c r="G52" s="57">
        <f>'MOE in TANF Non-A Subcategories'!G52+'MOE SSP Non-A Subcategories'!G52</f>
        <v>0</v>
      </c>
      <c r="H52" s="57">
        <f>'MOE in TANF Non-A Subcategories'!H52+'MOE SSP Non-A Subcategories'!H52</f>
        <v>0</v>
      </c>
      <c r="J52" s="28"/>
      <c r="K52" s="28"/>
    </row>
    <row r="53" spans="1:11">
      <c r="A53" s="18" t="s">
        <v>59</v>
      </c>
      <c r="B53" s="57">
        <f>'MOE in TANF Non-A Subcategories'!B53+'MOE SSP Non-A Subcategories'!B53</f>
        <v>0</v>
      </c>
      <c r="C53" s="57">
        <f>'MOE in TANF Non-A Subcategories'!C53+'MOE SSP Non-A Subcategories'!C53</f>
        <v>0</v>
      </c>
      <c r="D53" s="57">
        <f>'MOE in TANF Non-A Subcategories'!D53+'MOE SSP Non-A Subcategories'!D53</f>
        <v>0</v>
      </c>
      <c r="E53" s="87">
        <f>'MOE in TANF Non-A Subcategories'!E53+'MOE SSP Non-A Subcategories'!E53</f>
        <v>0</v>
      </c>
      <c r="F53" s="58">
        <f>'MOE in TANF Non-A Subcategories'!F53+'MOE SSP Non-A Subcategories'!F53</f>
        <v>0</v>
      </c>
      <c r="G53" s="57">
        <f>'MOE in TANF Non-A Subcategories'!G53+'MOE SSP Non-A Subcategories'!G53</f>
        <v>0</v>
      </c>
      <c r="H53" s="57">
        <f>'MOE in TANF Non-A Subcategories'!H53+'MOE SSP Non-A Subcategories'!H53</f>
        <v>0</v>
      </c>
      <c r="J53" s="28"/>
      <c r="K53" s="28"/>
    </row>
    <row r="54" spans="1:11">
      <c r="A54" s="18" t="s">
        <v>60</v>
      </c>
      <c r="B54" s="57">
        <f>'MOE in TANF Non-A Subcategories'!B54+'MOE SSP Non-A Subcategories'!B54</f>
        <v>30952994</v>
      </c>
      <c r="C54" s="57">
        <f>'MOE in TANF Non-A Subcategories'!C54+'MOE SSP Non-A Subcategories'!C54</f>
        <v>5093</v>
      </c>
      <c r="D54" s="57">
        <f>'MOE in TANF Non-A Subcategories'!D54+'MOE SSP Non-A Subcategories'!D54</f>
        <v>1755730</v>
      </c>
      <c r="E54" s="87">
        <f>'MOE in TANF Non-A Subcategories'!E54+'MOE SSP Non-A Subcategories'!E54</f>
        <v>29192171</v>
      </c>
      <c r="F54" s="58">
        <f>'MOE in TANF Non-A Subcategories'!F54+'MOE SSP Non-A Subcategories'!F54</f>
        <v>4131591</v>
      </c>
      <c r="G54" s="57">
        <f>'MOE in TANF Non-A Subcategories'!G54+'MOE SSP Non-A Subcategories'!G54</f>
        <v>0</v>
      </c>
      <c r="H54" s="57">
        <f>'MOE in TANF Non-A Subcategories'!H54+'MOE SSP Non-A Subcategories'!H54</f>
        <v>4131591</v>
      </c>
      <c r="J54" s="28"/>
      <c r="K54" s="28"/>
    </row>
    <row r="55" spans="1:11">
      <c r="A55" s="18" t="s">
        <v>61</v>
      </c>
      <c r="B55" s="57">
        <f>'MOE in TANF Non-A Subcategories'!B55+'MOE SSP Non-A Subcategories'!B55</f>
        <v>12</v>
      </c>
      <c r="C55" s="57">
        <f>'MOE in TANF Non-A Subcategories'!C55+'MOE SSP Non-A Subcategories'!C55</f>
        <v>0</v>
      </c>
      <c r="D55" s="57">
        <f>'MOE in TANF Non-A Subcategories'!D55+'MOE SSP Non-A Subcategories'!D55</f>
        <v>0</v>
      </c>
      <c r="E55" s="87">
        <f>'MOE in TANF Non-A Subcategories'!E55+'MOE SSP Non-A Subcategories'!E55</f>
        <v>12</v>
      </c>
      <c r="F55" s="58">
        <f>'MOE in TANF Non-A Subcategories'!F55+'MOE SSP Non-A Subcategories'!F55</f>
        <v>0</v>
      </c>
      <c r="G55" s="57">
        <f>'MOE in TANF Non-A Subcategories'!G55+'MOE SSP Non-A Subcategories'!G55</f>
        <v>0</v>
      </c>
      <c r="H55" s="57">
        <f>'MOE in TANF Non-A Subcategories'!H55+'MOE SSP Non-A Subcategories'!H55</f>
        <v>0</v>
      </c>
      <c r="J55" s="28"/>
      <c r="K55" s="28"/>
    </row>
  </sheetData>
  <mergeCells count="4">
    <mergeCell ref="A2:A3"/>
    <mergeCell ref="A1:H1"/>
    <mergeCell ref="B2:E2"/>
    <mergeCell ref="F2:H2"/>
  </mergeCells>
  <phoneticPr fontId="12" type="noConversion"/>
  <pageMargins left="0.7" right="0.7" top="0.75" bottom="0.75" header="0.3" footer="0.3"/>
  <pageSetup scale="71" orientation="portrait" r:id="rId1"/>
  <extLst>
    <ext xmlns:mx="http://schemas.microsoft.com/office/mac/excel/2008/main" uri="http://schemas.microsoft.com/office/mac/excel/2008/main">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J57"/>
  <sheetViews>
    <sheetView workbookViewId="0">
      <selection activeCell="J18" sqref="J18"/>
    </sheetView>
  </sheetViews>
  <sheetFormatPr defaultColWidth="8.88671875" defaultRowHeight="14.4"/>
  <cols>
    <col min="1" max="1" width="20.6640625" bestFit="1" customWidth="1"/>
    <col min="2" max="2" width="16.109375" customWidth="1"/>
    <col min="3" max="3" width="16.109375" style="49" customWidth="1"/>
    <col min="4" max="4" width="16.109375" style="50" customWidth="1"/>
    <col min="5" max="8" width="16.109375" customWidth="1"/>
    <col min="10" max="10" width="19.44140625" customWidth="1"/>
    <col min="11" max="11" width="10" bestFit="1" customWidth="1"/>
  </cols>
  <sheetData>
    <row r="1" spans="1:10">
      <c r="A1" s="577" t="s">
        <v>240</v>
      </c>
      <c r="B1" s="578"/>
      <c r="C1" s="578"/>
      <c r="D1" s="578"/>
      <c r="E1" s="578"/>
      <c r="F1" s="578"/>
      <c r="G1" s="578"/>
      <c r="H1" s="561"/>
    </row>
    <row r="2" spans="1:10" ht="15" customHeight="1">
      <c r="A2" s="576" t="s">
        <v>10</v>
      </c>
      <c r="B2" s="579" t="s">
        <v>2</v>
      </c>
      <c r="C2" s="585" t="s">
        <v>84</v>
      </c>
      <c r="D2" s="585" t="s">
        <v>85</v>
      </c>
      <c r="E2" s="579" t="s">
        <v>3</v>
      </c>
      <c r="F2" s="579" t="s">
        <v>4</v>
      </c>
      <c r="G2" s="579" t="s">
        <v>6</v>
      </c>
      <c r="H2" s="582" t="s">
        <v>5</v>
      </c>
    </row>
    <row r="3" spans="1:10" ht="15" customHeight="1">
      <c r="A3" s="576"/>
      <c r="B3" s="580"/>
      <c r="C3" s="580"/>
      <c r="D3" s="580"/>
      <c r="E3" s="580"/>
      <c r="F3" s="580"/>
      <c r="G3" s="580"/>
      <c r="H3" s="583"/>
    </row>
    <row r="4" spans="1:10">
      <c r="A4" s="576"/>
      <c r="B4" s="580"/>
      <c r="C4" s="580"/>
      <c r="D4" s="580"/>
      <c r="E4" s="580"/>
      <c r="F4" s="580"/>
      <c r="G4" s="580"/>
      <c r="H4" s="583"/>
    </row>
    <row r="5" spans="1:10">
      <c r="A5" s="576"/>
      <c r="B5" s="581"/>
      <c r="C5" s="581"/>
      <c r="D5" s="581"/>
      <c r="E5" s="581"/>
      <c r="F5" s="581"/>
      <c r="G5" s="581"/>
      <c r="H5" s="584"/>
    </row>
    <row r="6" spans="1:10">
      <c r="A6" s="32" t="s">
        <v>77</v>
      </c>
      <c r="B6" s="63">
        <f>IF('Total State Expenditure Summary'!B4='MOE in TANF Summary'!B5+'MOE SSP Summary'!B5,'Total State Expenditure Summary'!B4,"ERROR")</f>
        <v>14995239118</v>
      </c>
      <c r="C6" s="63">
        <f>SUM(C7:C57)</f>
        <v>13757224766</v>
      </c>
      <c r="D6" s="63">
        <f>B6-C6</f>
        <v>1238014352</v>
      </c>
      <c r="E6" s="63">
        <f>SUM(E7:E57)</f>
        <v>11005779814</v>
      </c>
      <c r="F6" s="63">
        <f t="shared" ref="F6" si="0">B6-E6</f>
        <v>3989459304</v>
      </c>
      <c r="G6" s="122">
        <f>SUM(G7:G57)</f>
        <v>10317918580.75</v>
      </c>
      <c r="H6" s="63">
        <f>B6-G6</f>
        <v>4677320537.25</v>
      </c>
      <c r="J6" s="24"/>
    </row>
    <row r="7" spans="1:10">
      <c r="A7" s="48" t="s">
        <v>11</v>
      </c>
      <c r="B7" s="63">
        <f>IF('Total State Expenditure Summary'!B5='MOE in TANF Summary'!B6+'MOE SSP Summary'!B6,'Total State Expenditure Summary'!B5,"ERROR")</f>
        <v>83006312</v>
      </c>
      <c r="C7" s="63">
        <v>52285491</v>
      </c>
      <c r="D7" s="63">
        <f t="shared" ref="D7:D57" si="1">B7-C7</f>
        <v>30720821</v>
      </c>
      <c r="E7" s="63">
        <v>41828393</v>
      </c>
      <c r="F7" s="63">
        <f>B7-E7</f>
        <v>41177919</v>
      </c>
      <c r="G7" s="63">
        <v>39214118</v>
      </c>
      <c r="H7" s="63">
        <f>B7-G7</f>
        <v>43792194</v>
      </c>
      <c r="J7" s="24"/>
    </row>
    <row r="8" spans="1:10">
      <c r="A8" s="48" t="s">
        <v>12</v>
      </c>
      <c r="B8" s="63">
        <f>IF('Total State Expenditure Summary'!B6='MOE in TANF Summary'!B7+'MOE SSP Summary'!B7,'Total State Expenditure Summary'!B6,"ERROR")</f>
        <v>37146118</v>
      </c>
      <c r="C8" s="63">
        <v>46432569</v>
      </c>
      <c r="D8" s="63">
        <f t="shared" si="1"/>
        <v>-9286451</v>
      </c>
      <c r="E8" s="63">
        <v>37146055</v>
      </c>
      <c r="F8" s="63">
        <f t="shared" ref="F8:F57" si="2">B8-E8</f>
        <v>63</v>
      </c>
      <c r="G8" s="63">
        <v>34824427</v>
      </c>
      <c r="H8" s="63">
        <f t="shared" ref="H8:H57" si="3">B8-G8</f>
        <v>2321691</v>
      </c>
      <c r="J8" s="24"/>
    </row>
    <row r="9" spans="1:10">
      <c r="A9" s="48" t="s">
        <v>13</v>
      </c>
      <c r="B9" s="63">
        <f>IF('Total State Expenditure Summary'!B7='MOE in TANF Summary'!B8+'MOE SSP Summary'!B8,'Total State Expenditure Summary'!B7,"ERROR")</f>
        <v>130708833</v>
      </c>
      <c r="C9" s="63">
        <v>114012310</v>
      </c>
      <c r="D9" s="63">
        <f t="shared" si="1"/>
        <v>16696523</v>
      </c>
      <c r="E9" s="63">
        <v>91209848</v>
      </c>
      <c r="F9" s="63">
        <f t="shared" si="2"/>
        <v>39498985</v>
      </c>
      <c r="G9" s="63">
        <v>85509233</v>
      </c>
      <c r="H9" s="63">
        <f t="shared" si="3"/>
        <v>45199600</v>
      </c>
      <c r="J9" s="24"/>
    </row>
    <row r="10" spans="1:10">
      <c r="A10" s="48" t="s">
        <v>14</v>
      </c>
      <c r="B10" s="63">
        <f>IF('Total State Expenditure Summary'!B8='MOE in TANF Summary'!B9+'MOE SSP Summary'!B9,'Total State Expenditure Summary'!B8,"ERROR")</f>
        <v>88691726</v>
      </c>
      <c r="C10" s="63">
        <v>27785269</v>
      </c>
      <c r="D10" s="63">
        <f t="shared" si="1"/>
        <v>60906457</v>
      </c>
      <c r="E10" s="63">
        <v>22228215</v>
      </c>
      <c r="F10" s="63">
        <f t="shared" si="2"/>
        <v>66463511</v>
      </c>
      <c r="G10" s="63">
        <v>20838952</v>
      </c>
      <c r="H10" s="63">
        <f t="shared" si="3"/>
        <v>67852774</v>
      </c>
      <c r="J10" s="24"/>
    </row>
    <row r="11" spans="1:10">
      <c r="A11" s="48" t="s">
        <v>15</v>
      </c>
      <c r="B11" s="63">
        <f>IF('Total State Expenditure Summary'!B9='MOE in TANF Summary'!B10+'MOE SSP Summary'!B10,'Total State Expenditure Summary'!B9,"ERROR")</f>
        <v>3239677720</v>
      </c>
      <c r="C11" s="63">
        <v>3563379995</v>
      </c>
      <c r="D11" s="63">
        <f t="shared" si="1"/>
        <v>-323702275</v>
      </c>
      <c r="E11" s="63">
        <v>2850703996</v>
      </c>
      <c r="F11" s="63">
        <f t="shared" si="2"/>
        <v>388973724</v>
      </c>
      <c r="G11" s="63">
        <v>2672534996</v>
      </c>
      <c r="H11" s="63">
        <f t="shared" si="3"/>
        <v>567142724</v>
      </c>
      <c r="J11" s="24"/>
    </row>
    <row r="12" spans="1:10">
      <c r="A12" s="48" t="s">
        <v>16</v>
      </c>
      <c r="B12" s="63">
        <f>IF('Total State Expenditure Summary'!B10='MOE in TANF Summary'!B11+'MOE SSP Summary'!B11,'Total State Expenditure Summary'!B10,"ERROR")</f>
        <v>169213612</v>
      </c>
      <c r="C12" s="63">
        <v>110494527</v>
      </c>
      <c r="D12" s="63">
        <f t="shared" si="1"/>
        <v>58719085</v>
      </c>
      <c r="E12" s="63">
        <v>88395622</v>
      </c>
      <c r="F12" s="63">
        <f t="shared" si="2"/>
        <v>80817990</v>
      </c>
      <c r="G12" s="63">
        <v>82870895</v>
      </c>
      <c r="H12" s="63">
        <f t="shared" si="3"/>
        <v>86342717</v>
      </c>
      <c r="J12" s="24"/>
    </row>
    <row r="13" spans="1:10">
      <c r="A13" s="48" t="s">
        <v>17</v>
      </c>
      <c r="B13" s="63">
        <f>IF('Total State Expenditure Summary'!B11='MOE in TANF Summary'!B12+'MOE SSP Summary'!B12,'Total State Expenditure Summary'!B11,"ERROR")</f>
        <v>218432166</v>
      </c>
      <c r="C13" s="63">
        <v>244561409</v>
      </c>
      <c r="D13" s="63">
        <f t="shared" si="1"/>
        <v>-26129243</v>
      </c>
      <c r="E13" s="63">
        <v>195649127</v>
      </c>
      <c r="F13" s="63">
        <f t="shared" si="2"/>
        <v>22783039</v>
      </c>
      <c r="G13" s="63">
        <v>183421057</v>
      </c>
      <c r="H13" s="63">
        <f t="shared" si="3"/>
        <v>35011109</v>
      </c>
      <c r="J13" s="24"/>
    </row>
    <row r="14" spans="1:10">
      <c r="A14" s="48" t="s">
        <v>18</v>
      </c>
      <c r="B14" s="63">
        <f>IF('Total State Expenditure Summary'!B12='MOE in TANF Summary'!B13+'MOE SSP Summary'!B13,'Total State Expenditure Summary'!B12,"ERROR")</f>
        <v>58500266</v>
      </c>
      <c r="C14" s="63">
        <v>29028092</v>
      </c>
      <c r="D14" s="63">
        <f t="shared" si="1"/>
        <v>29472174</v>
      </c>
      <c r="E14" s="63">
        <v>23222474</v>
      </c>
      <c r="F14" s="63">
        <f t="shared" si="2"/>
        <v>35277792</v>
      </c>
      <c r="G14" s="63">
        <v>21771069</v>
      </c>
      <c r="H14" s="63">
        <f t="shared" si="3"/>
        <v>36729197</v>
      </c>
      <c r="J14" s="24"/>
    </row>
    <row r="15" spans="1:10">
      <c r="A15" s="48" t="s">
        <v>19</v>
      </c>
      <c r="B15" s="63">
        <f>IF('Total State Expenditure Summary'!B13='MOE in TANF Summary'!B14+'MOE SSP Summary'!B14,'Total State Expenditure Summary'!B13,"ERROR")</f>
        <v>144677662</v>
      </c>
      <c r="C15" s="63">
        <v>93931934</v>
      </c>
      <c r="D15" s="63">
        <f t="shared" si="1"/>
        <v>50745728</v>
      </c>
      <c r="E15" s="63">
        <v>75145547</v>
      </c>
      <c r="F15" s="63">
        <f t="shared" si="2"/>
        <v>69532115</v>
      </c>
      <c r="G15" s="63">
        <v>70448951</v>
      </c>
      <c r="H15" s="63">
        <f t="shared" si="3"/>
        <v>74228711</v>
      </c>
      <c r="J15" s="24"/>
    </row>
    <row r="16" spans="1:10">
      <c r="A16" s="48" t="s">
        <v>20</v>
      </c>
      <c r="B16" s="63">
        <f>IF('Total State Expenditure Summary'!B14='MOE in TANF Summary'!B15+'MOE SSP Summary'!B15,'Total State Expenditure Summary'!B14,"ERROR")</f>
        <v>415658218</v>
      </c>
      <c r="C16" s="63">
        <v>491151302</v>
      </c>
      <c r="D16" s="63">
        <f t="shared" si="1"/>
        <v>-75493084</v>
      </c>
      <c r="E16" s="63">
        <v>392921042</v>
      </c>
      <c r="F16" s="63">
        <f t="shared" si="2"/>
        <v>22737176</v>
      </c>
      <c r="G16" s="63">
        <v>368363477</v>
      </c>
      <c r="H16" s="63">
        <f t="shared" si="3"/>
        <v>47294741</v>
      </c>
      <c r="J16" s="24"/>
    </row>
    <row r="17" spans="1:10">
      <c r="A17" s="48" t="s">
        <v>21</v>
      </c>
      <c r="B17" s="63">
        <f>IF('Total State Expenditure Summary'!B15='MOE in TANF Summary'!B16+'MOE SSP Summary'!B16,'Total State Expenditure Summary'!B15,"ERROR")</f>
        <v>173368527</v>
      </c>
      <c r="C17" s="63">
        <v>231158036</v>
      </c>
      <c r="D17" s="63">
        <f t="shared" si="1"/>
        <v>-57789509</v>
      </c>
      <c r="E17" s="63">
        <v>184926429</v>
      </c>
      <c r="F17" s="63">
        <f t="shared" si="2"/>
        <v>-11557902</v>
      </c>
      <c r="G17" s="63">
        <v>173368527</v>
      </c>
      <c r="H17" s="63">
        <f t="shared" si="3"/>
        <v>0</v>
      </c>
      <c r="J17" s="24"/>
    </row>
    <row r="18" spans="1:10">
      <c r="A18" s="48" t="s">
        <v>22</v>
      </c>
      <c r="B18" s="63">
        <f>IF('Total State Expenditure Summary'!B16='MOE in TANF Summary'!B17+'MOE SSP Summary'!B17,'Total State Expenditure Summary'!B16,"ERROR")</f>
        <v>160153277</v>
      </c>
      <c r="C18" s="63">
        <v>94866459</v>
      </c>
      <c r="D18" s="63">
        <f t="shared" si="1"/>
        <v>65286818</v>
      </c>
      <c r="E18" s="63">
        <v>75893167</v>
      </c>
      <c r="F18" s="63">
        <f t="shared" si="2"/>
        <v>84260110</v>
      </c>
      <c r="G18" s="63">
        <v>71149844</v>
      </c>
      <c r="H18" s="63">
        <f t="shared" si="3"/>
        <v>89003433</v>
      </c>
      <c r="J18" s="24"/>
    </row>
    <row r="19" spans="1:10">
      <c r="A19" s="48" t="s">
        <v>23</v>
      </c>
      <c r="B19" s="63">
        <f>IF('Total State Expenditure Summary'!B17='MOE in TANF Summary'!B18+'MOE SSP Summary'!B18,'Total State Expenditure Summary'!B17,"ERROR")</f>
        <v>14353218</v>
      </c>
      <c r="C19" s="63">
        <v>17367172</v>
      </c>
      <c r="D19" s="63">
        <f t="shared" si="1"/>
        <v>-3013954</v>
      </c>
      <c r="E19" s="63">
        <v>13893738</v>
      </c>
      <c r="F19" s="63">
        <f t="shared" si="2"/>
        <v>459480</v>
      </c>
      <c r="G19" s="63">
        <v>13025379</v>
      </c>
      <c r="H19" s="63">
        <f t="shared" si="3"/>
        <v>1327839</v>
      </c>
      <c r="J19" s="24"/>
    </row>
    <row r="20" spans="1:10">
      <c r="A20" s="48" t="s">
        <v>24</v>
      </c>
      <c r="B20" s="63">
        <f>IF('Total State Expenditure Summary'!B18='MOE in TANF Summary'!B19+'MOE SSP Summary'!B19,'Total State Expenditure Summary'!B18,"ERROR")</f>
        <v>575865998</v>
      </c>
      <c r="C20" s="63">
        <v>573450924</v>
      </c>
      <c r="D20" s="63">
        <f t="shared" si="1"/>
        <v>2415074</v>
      </c>
      <c r="E20" s="63">
        <v>458760739</v>
      </c>
      <c r="F20" s="63">
        <f t="shared" si="2"/>
        <v>117105259</v>
      </c>
      <c r="G20" s="63">
        <v>430088193</v>
      </c>
      <c r="H20" s="63">
        <f t="shared" si="3"/>
        <v>145777805</v>
      </c>
      <c r="J20" s="24"/>
    </row>
    <row r="21" spans="1:10">
      <c r="A21" s="48" t="s">
        <v>25</v>
      </c>
      <c r="B21" s="63">
        <f>IF('Total State Expenditure Summary'!B19='MOE in TANF Summary'!B20+'MOE SSP Summary'!B20,'Total State Expenditure Summary'!B19,"ERROR")</f>
        <v>121547499</v>
      </c>
      <c r="C21" s="63">
        <v>151367364</v>
      </c>
      <c r="D21" s="63">
        <f t="shared" si="1"/>
        <v>-29819865</v>
      </c>
      <c r="E21" s="63">
        <v>121093891</v>
      </c>
      <c r="F21" s="63">
        <f t="shared" si="2"/>
        <v>453608</v>
      </c>
      <c r="G21" s="63">
        <v>113525523</v>
      </c>
      <c r="H21" s="63">
        <f t="shared" si="3"/>
        <v>8021976</v>
      </c>
      <c r="J21" s="24"/>
    </row>
    <row r="22" spans="1:10">
      <c r="A22" s="48" t="s">
        <v>26</v>
      </c>
      <c r="B22" s="63">
        <f>IF('Total State Expenditure Summary'!B20='MOE in TANF Summary'!B21+'MOE SSP Summary'!B21,'Total State Expenditure Summary'!B20,"ERROR")</f>
        <v>84793087</v>
      </c>
      <c r="C22" s="63">
        <v>82307033</v>
      </c>
      <c r="D22" s="63">
        <f t="shared" si="1"/>
        <v>2486054</v>
      </c>
      <c r="E22" s="63">
        <v>65845626</v>
      </c>
      <c r="F22" s="63">
        <f t="shared" si="2"/>
        <v>18947461</v>
      </c>
      <c r="G22" s="63">
        <v>61730275</v>
      </c>
      <c r="H22" s="63">
        <f t="shared" si="3"/>
        <v>23062812</v>
      </c>
      <c r="J22" s="24"/>
    </row>
    <row r="23" spans="1:10">
      <c r="A23" s="48" t="s">
        <v>27</v>
      </c>
      <c r="B23" s="63">
        <f>IF('Total State Expenditure Summary'!B21='MOE in TANF Summary'!B22+'MOE SSP Summary'!B22,'Total State Expenditure Summary'!B21,"ERROR")</f>
        <v>74283983</v>
      </c>
      <c r="C23" s="63">
        <v>82332787</v>
      </c>
      <c r="D23" s="63">
        <f t="shared" si="1"/>
        <v>-8048804</v>
      </c>
      <c r="E23" s="63">
        <v>65866230</v>
      </c>
      <c r="F23" s="63">
        <f t="shared" si="2"/>
        <v>8417753</v>
      </c>
      <c r="G23" s="63">
        <v>61749590</v>
      </c>
      <c r="H23" s="63">
        <f t="shared" si="3"/>
        <v>12534393</v>
      </c>
      <c r="J23" s="24"/>
    </row>
    <row r="24" spans="1:10">
      <c r="A24" s="48" t="s">
        <v>28</v>
      </c>
      <c r="B24" s="63">
        <f>IF('Total State Expenditure Summary'!B22='MOE in TANF Summary'!B23+'MOE SSP Summary'!B23,'Total State Expenditure Summary'!B22,"ERROR")</f>
        <v>95381269</v>
      </c>
      <c r="C24" s="63">
        <v>89891250</v>
      </c>
      <c r="D24" s="63">
        <f t="shared" si="1"/>
        <v>5490019</v>
      </c>
      <c r="E24" s="63">
        <v>71913000</v>
      </c>
      <c r="F24" s="63">
        <f t="shared" si="2"/>
        <v>23468269</v>
      </c>
      <c r="G24" s="63">
        <v>67418438</v>
      </c>
      <c r="H24" s="63">
        <f t="shared" si="3"/>
        <v>27962831</v>
      </c>
      <c r="J24" s="24"/>
    </row>
    <row r="25" spans="1:10">
      <c r="A25" s="48" t="s">
        <v>29</v>
      </c>
      <c r="B25" s="63">
        <f>IF('Total State Expenditure Summary'!B23='MOE in TANF Summary'!B24+'MOE SSP Summary'!B24,'Total State Expenditure Summary'!B23,"ERROR")</f>
        <v>57575776</v>
      </c>
      <c r="C25" s="63">
        <v>73886837</v>
      </c>
      <c r="D25" s="63">
        <f t="shared" si="1"/>
        <v>-16311061</v>
      </c>
      <c r="E25" s="63">
        <v>59109470</v>
      </c>
      <c r="F25" s="63">
        <f t="shared" si="2"/>
        <v>-1533694</v>
      </c>
      <c r="G25" s="63">
        <v>55415128</v>
      </c>
      <c r="H25" s="63">
        <f t="shared" si="3"/>
        <v>2160648</v>
      </c>
      <c r="J25" s="24"/>
    </row>
    <row r="26" spans="1:10">
      <c r="A26" s="48" t="s">
        <v>30</v>
      </c>
      <c r="B26" s="63">
        <f>IF('Total State Expenditure Summary'!B24='MOE in TANF Summary'!B25+'MOE SSP Summary'!B25,'Total State Expenditure Summary'!B24,"ERROR")</f>
        <v>40296038</v>
      </c>
      <c r="C26" s="63">
        <v>50031924</v>
      </c>
      <c r="D26" s="63">
        <f t="shared" si="1"/>
        <v>-9735886</v>
      </c>
      <c r="E26" s="63">
        <v>40025539</v>
      </c>
      <c r="F26" s="63">
        <f t="shared" si="2"/>
        <v>270499</v>
      </c>
      <c r="G26" s="63">
        <v>37523943</v>
      </c>
      <c r="H26" s="63">
        <f t="shared" si="3"/>
        <v>2772095</v>
      </c>
      <c r="J26" s="24"/>
    </row>
    <row r="27" spans="1:10">
      <c r="A27" s="48" t="s">
        <v>31</v>
      </c>
      <c r="B27" s="63">
        <f>IF('Total State Expenditure Summary'!B25='MOE in TANF Summary'!B26+'MOE SSP Summary'!B26,'Total State Expenditure Summary'!B25,"ERROR")</f>
        <v>340011846</v>
      </c>
      <c r="C27" s="63">
        <v>235953925</v>
      </c>
      <c r="D27" s="63">
        <f>B27-C27</f>
        <v>104057921</v>
      </c>
      <c r="E27" s="63">
        <f>C27*0.8</f>
        <v>188763140</v>
      </c>
      <c r="F27" s="63">
        <f t="shared" si="2"/>
        <v>151248706</v>
      </c>
      <c r="G27" s="63">
        <f>C27*0.75</f>
        <v>176965443.75</v>
      </c>
      <c r="H27" s="63">
        <f t="shared" si="3"/>
        <v>163046402.25</v>
      </c>
      <c r="J27" s="24"/>
    </row>
    <row r="28" spans="1:10">
      <c r="A28" s="48" t="s">
        <v>32</v>
      </c>
      <c r="B28" s="63">
        <f>IF('Total State Expenditure Summary'!B26='MOE in TANF Summary'!B27+'MOE SSP Summary'!B27,'Total State Expenditure Summary'!B26,"ERROR")</f>
        <v>638826296</v>
      </c>
      <c r="C28" s="63">
        <v>478596697</v>
      </c>
      <c r="D28" s="63">
        <f t="shared" si="1"/>
        <v>160229599</v>
      </c>
      <c r="E28" s="63">
        <v>382877358</v>
      </c>
      <c r="F28" s="63">
        <f t="shared" si="2"/>
        <v>255948938</v>
      </c>
      <c r="G28" s="63">
        <v>358947523</v>
      </c>
      <c r="H28" s="63">
        <f t="shared" si="3"/>
        <v>279878773</v>
      </c>
      <c r="J28" s="24"/>
    </row>
    <row r="29" spans="1:10">
      <c r="A29" s="48" t="s">
        <v>33</v>
      </c>
      <c r="B29" s="63">
        <f>IF('Total State Expenditure Summary'!B27='MOE in TANF Summary'!B28+'MOE SSP Summary'!B28,'Total State Expenditure Summary'!B27,"ERROR")</f>
        <v>577641396</v>
      </c>
      <c r="C29" s="63">
        <v>624691167</v>
      </c>
      <c r="D29" s="63">
        <f t="shared" si="1"/>
        <v>-47049771</v>
      </c>
      <c r="E29" s="63">
        <v>499752934</v>
      </c>
      <c r="F29" s="63">
        <f t="shared" si="2"/>
        <v>77888462</v>
      </c>
      <c r="G29" s="63">
        <v>468518375</v>
      </c>
      <c r="H29" s="63">
        <f t="shared" si="3"/>
        <v>109123021</v>
      </c>
      <c r="J29" s="24"/>
    </row>
    <row r="30" spans="1:10">
      <c r="A30" s="48" t="s">
        <v>34</v>
      </c>
      <c r="B30" s="63">
        <f>IF('Total State Expenditure Summary'!B28='MOE in TANF Summary'!B29+'MOE SSP Summary'!B29,'Total State Expenditure Summary'!B28,"ERROR")</f>
        <v>210666143</v>
      </c>
      <c r="C30" s="63">
        <v>235590527</v>
      </c>
      <c r="D30" s="63">
        <f t="shared" si="1"/>
        <v>-24924384</v>
      </c>
      <c r="E30" s="63">
        <v>188472422</v>
      </c>
      <c r="F30" s="63">
        <f t="shared" si="2"/>
        <v>22193721</v>
      </c>
      <c r="G30" s="63">
        <v>176692895</v>
      </c>
      <c r="H30" s="63">
        <f t="shared" si="3"/>
        <v>33973248</v>
      </c>
      <c r="J30" s="24"/>
    </row>
    <row r="31" spans="1:10">
      <c r="A31" s="48" t="s">
        <v>35</v>
      </c>
      <c r="B31" s="63">
        <f>IF('Total State Expenditure Summary'!B29='MOE in TANF Summary'!B30+'MOE SSP Summary'!B30,'Total State Expenditure Summary'!B29,"ERROR")</f>
        <v>21724308</v>
      </c>
      <c r="C31" s="63">
        <v>28965744</v>
      </c>
      <c r="D31" s="63">
        <f t="shared" si="1"/>
        <v>-7241436</v>
      </c>
      <c r="E31" s="63">
        <v>23172595</v>
      </c>
      <c r="F31" s="63">
        <f t="shared" si="2"/>
        <v>-1448287</v>
      </c>
      <c r="G31" s="63">
        <v>21724308</v>
      </c>
      <c r="H31" s="63">
        <f t="shared" si="3"/>
        <v>0</v>
      </c>
      <c r="J31" s="24"/>
    </row>
    <row r="32" spans="1:10">
      <c r="A32" s="48" t="s">
        <v>36</v>
      </c>
      <c r="B32" s="63">
        <f>IF('Total State Expenditure Summary'!B30='MOE in TANF Summary'!B31+'MOE SSP Summary'!B31,'Total State Expenditure Summary'!B30,"ERROR")</f>
        <v>176477425</v>
      </c>
      <c r="C32" s="63">
        <v>160161033</v>
      </c>
      <c r="D32" s="63">
        <f t="shared" si="1"/>
        <v>16316392</v>
      </c>
      <c r="E32" s="63">
        <v>128128826</v>
      </c>
      <c r="F32" s="63">
        <f t="shared" si="2"/>
        <v>48348599</v>
      </c>
      <c r="G32" s="63">
        <v>120120775</v>
      </c>
      <c r="H32" s="63">
        <f t="shared" si="3"/>
        <v>56356650</v>
      </c>
      <c r="J32" s="24"/>
    </row>
    <row r="33" spans="1:10">
      <c r="A33" s="48" t="s">
        <v>37</v>
      </c>
      <c r="B33" s="63">
        <f>IF('Total State Expenditure Summary'!B31='MOE in TANF Summary'!B32+'MOE SSP Summary'!B32,'Total State Expenditure Summary'!B31,"ERROR")</f>
        <v>14864655</v>
      </c>
      <c r="C33" s="63">
        <v>17505466</v>
      </c>
      <c r="D33" s="63">
        <f t="shared" si="1"/>
        <v>-2640811</v>
      </c>
      <c r="E33" s="63">
        <v>14004373</v>
      </c>
      <c r="F33" s="63">
        <f t="shared" si="2"/>
        <v>860282</v>
      </c>
      <c r="G33" s="63">
        <v>13129100</v>
      </c>
      <c r="H33" s="63">
        <f t="shared" si="3"/>
        <v>1735555</v>
      </c>
      <c r="J33" s="24"/>
    </row>
    <row r="34" spans="1:10">
      <c r="A34" s="48" t="s">
        <v>38</v>
      </c>
      <c r="B34" s="63">
        <f>IF('Total State Expenditure Summary'!B32='MOE in TANF Summary'!B33+'MOE SSP Summary'!B33,'Total State Expenditure Summary'!B32,"ERROR")</f>
        <v>54598349</v>
      </c>
      <c r="C34" s="63">
        <v>37833820</v>
      </c>
      <c r="D34" s="63">
        <f t="shared" si="1"/>
        <v>16764529</v>
      </c>
      <c r="E34" s="63">
        <v>30267056</v>
      </c>
      <c r="F34" s="63">
        <f t="shared" si="2"/>
        <v>24331293</v>
      </c>
      <c r="G34" s="63">
        <v>28375365</v>
      </c>
      <c r="H34" s="63">
        <f t="shared" si="3"/>
        <v>26222984</v>
      </c>
      <c r="J34" s="24"/>
    </row>
    <row r="35" spans="1:10">
      <c r="A35" s="48" t="s">
        <v>39</v>
      </c>
      <c r="B35" s="63">
        <f>IF('Total State Expenditure Summary'!B33='MOE in TANF Summary'!B34+'MOE SSP Summary'!B34,'Total State Expenditure Summary'!B33,"ERROR")</f>
        <v>46140210</v>
      </c>
      <c r="C35" s="63">
        <v>33931649</v>
      </c>
      <c r="D35" s="63">
        <f t="shared" si="1"/>
        <v>12208561</v>
      </c>
      <c r="E35" s="63">
        <v>27145319</v>
      </c>
      <c r="F35" s="63">
        <f t="shared" si="2"/>
        <v>18994891</v>
      </c>
      <c r="G35" s="63">
        <v>25448737</v>
      </c>
      <c r="H35" s="63">
        <f t="shared" si="3"/>
        <v>20691473</v>
      </c>
      <c r="J35" s="24"/>
    </row>
    <row r="36" spans="1:10">
      <c r="A36" s="48" t="s">
        <v>40</v>
      </c>
      <c r="B36" s="63">
        <f>IF('Total State Expenditure Summary'!B34='MOE in TANF Summary'!B35+'MOE SSP Summary'!B35,'Total State Expenditure Summary'!B34,"ERROR")</f>
        <v>42717725</v>
      </c>
      <c r="C36" s="63">
        <v>42820004</v>
      </c>
      <c r="D36" s="63">
        <f t="shared" si="1"/>
        <v>-102279</v>
      </c>
      <c r="E36" s="63">
        <v>34256003</v>
      </c>
      <c r="F36" s="63">
        <f t="shared" si="2"/>
        <v>8461722</v>
      </c>
      <c r="G36" s="63">
        <v>32115003</v>
      </c>
      <c r="H36" s="63">
        <f t="shared" si="3"/>
        <v>10602722</v>
      </c>
      <c r="J36" s="24"/>
    </row>
    <row r="37" spans="1:10">
      <c r="A37" s="48" t="s">
        <v>41</v>
      </c>
      <c r="B37" s="63">
        <f>IF('Total State Expenditure Summary'!B35='MOE in TANF Summary'!B36+'MOE SSP Summary'!B36,'Total State Expenditure Summary'!B35,"ERROR")</f>
        <v>789160006</v>
      </c>
      <c r="C37" s="63">
        <v>400213342</v>
      </c>
      <c r="D37" s="63">
        <f t="shared" si="1"/>
        <v>388946664</v>
      </c>
      <c r="E37" s="63">
        <v>320170674</v>
      </c>
      <c r="F37" s="63">
        <f t="shared" si="2"/>
        <v>468989332</v>
      </c>
      <c r="G37" s="63">
        <v>300160007</v>
      </c>
      <c r="H37" s="63">
        <f t="shared" si="3"/>
        <v>488999999</v>
      </c>
      <c r="J37" s="24"/>
    </row>
    <row r="38" spans="1:10">
      <c r="A38" s="48" t="s">
        <v>42</v>
      </c>
      <c r="B38" s="63">
        <f>IF('Total State Expenditure Summary'!B36='MOE in TANF Summary'!B37+'MOE SSP Summary'!B37,'Total State Expenditure Summary'!B36,"ERROR")</f>
        <v>115554666</v>
      </c>
      <c r="C38" s="63">
        <v>43664402</v>
      </c>
      <c r="D38" s="63">
        <f t="shared" si="1"/>
        <v>71890264</v>
      </c>
      <c r="E38" s="63">
        <v>34931522</v>
      </c>
      <c r="F38" s="63">
        <f t="shared" si="2"/>
        <v>80623144</v>
      </c>
      <c r="G38" s="63">
        <v>32748302</v>
      </c>
      <c r="H38" s="63">
        <f t="shared" si="3"/>
        <v>82806364</v>
      </c>
      <c r="J38" s="24"/>
    </row>
    <row r="39" spans="1:10">
      <c r="A39" s="48" t="s">
        <v>43</v>
      </c>
      <c r="B39" s="63">
        <f>IF('Total State Expenditure Summary'!B37='MOE in TANF Summary'!B38+'MOE SSP Summary'!B38,'Total State Expenditure Summary'!B37,"ERROR")</f>
        <v>2807978106</v>
      </c>
      <c r="C39" s="63">
        <v>2291437926</v>
      </c>
      <c r="D39" s="63">
        <f t="shared" si="1"/>
        <v>516540180</v>
      </c>
      <c r="E39" s="63">
        <v>1833150341</v>
      </c>
      <c r="F39" s="63">
        <f t="shared" si="2"/>
        <v>974827765</v>
      </c>
      <c r="G39" s="63">
        <v>1718578445</v>
      </c>
      <c r="H39" s="63">
        <f t="shared" si="3"/>
        <v>1089399661</v>
      </c>
      <c r="J39" s="24"/>
    </row>
    <row r="40" spans="1:10">
      <c r="A40" s="48" t="s">
        <v>44</v>
      </c>
      <c r="B40" s="63">
        <f>IF('Total State Expenditure Summary'!B38='MOE in TANF Summary'!B39+'MOE SSP Summary'!B39,'Total State Expenditure Summary'!B38,"ERROR")</f>
        <v>300377832</v>
      </c>
      <c r="C40" s="63">
        <v>205567684</v>
      </c>
      <c r="D40" s="63">
        <f t="shared" si="1"/>
        <v>94810148</v>
      </c>
      <c r="E40" s="63">
        <v>164454147</v>
      </c>
      <c r="F40" s="63">
        <f t="shared" si="2"/>
        <v>135923685</v>
      </c>
      <c r="G40" s="63">
        <v>154175763</v>
      </c>
      <c r="H40" s="63">
        <f t="shared" si="3"/>
        <v>146202069</v>
      </c>
      <c r="J40" s="24"/>
    </row>
    <row r="41" spans="1:10">
      <c r="A41" s="48" t="s">
        <v>45</v>
      </c>
      <c r="B41" s="63">
        <f>IF('Total State Expenditure Summary'!B39='MOE in TANF Summary'!B40+'MOE SSP Summary'!B40,'Total State Expenditure Summary'!B39,"ERROR")</f>
        <v>9069286</v>
      </c>
      <c r="C41" s="63">
        <v>12092381</v>
      </c>
      <c r="D41" s="63">
        <f t="shared" si="1"/>
        <v>-3023095</v>
      </c>
      <c r="E41" s="63">
        <v>9673905</v>
      </c>
      <c r="F41" s="63">
        <f t="shared" si="2"/>
        <v>-604619</v>
      </c>
      <c r="G41" s="63">
        <v>9069286</v>
      </c>
      <c r="H41" s="63">
        <f t="shared" si="3"/>
        <v>0</v>
      </c>
      <c r="J41" s="24"/>
    </row>
    <row r="42" spans="1:10">
      <c r="A42" s="48" t="s">
        <v>46</v>
      </c>
      <c r="B42" s="63">
        <f>IF('Total State Expenditure Summary'!B40='MOE in TANF Summary'!B41+'MOE SSP Summary'!B41,'Total State Expenditure Summary'!B40,"ERROR")</f>
        <v>449880946</v>
      </c>
      <c r="C42" s="63">
        <v>521108327</v>
      </c>
      <c r="D42" s="63">
        <f t="shared" si="1"/>
        <v>-71227381</v>
      </c>
      <c r="E42" s="63">
        <v>416886662</v>
      </c>
      <c r="F42" s="63">
        <f t="shared" si="2"/>
        <v>32994284</v>
      </c>
      <c r="G42" s="63">
        <v>390831245</v>
      </c>
      <c r="H42" s="63">
        <f t="shared" si="3"/>
        <v>59049701</v>
      </c>
      <c r="J42" s="24"/>
    </row>
    <row r="43" spans="1:10">
      <c r="A43" s="48" t="s">
        <v>47</v>
      </c>
      <c r="B43" s="63">
        <f>IF('Total State Expenditure Summary'!B41='MOE in TANF Summary'!B42+'MOE SSP Summary'!B42,'Total State Expenditure Summary'!B41,"ERROR")</f>
        <v>60119714</v>
      </c>
      <c r="C43" s="63">
        <v>80159619</v>
      </c>
      <c r="D43" s="63">
        <f t="shared" si="1"/>
        <v>-20039905</v>
      </c>
      <c r="E43" s="63">
        <v>64127695</v>
      </c>
      <c r="F43" s="63">
        <f t="shared" si="2"/>
        <v>-4007981</v>
      </c>
      <c r="G43" s="63">
        <v>60119714</v>
      </c>
      <c r="H43" s="63">
        <f t="shared" si="3"/>
        <v>0</v>
      </c>
      <c r="J43" s="24"/>
    </row>
    <row r="44" spans="1:10">
      <c r="A44" s="48" t="s">
        <v>48</v>
      </c>
      <c r="B44" s="63">
        <f>IF('Total State Expenditure Summary'!B42='MOE in TANF Summary'!B43+'MOE SSP Summary'!B43,'Total State Expenditure Summary'!B42,"ERROR")</f>
        <v>160414827</v>
      </c>
      <c r="C44" s="63">
        <v>122181732</v>
      </c>
      <c r="D44" s="63">
        <f t="shared" si="1"/>
        <v>38233095</v>
      </c>
      <c r="E44" s="63">
        <v>97745386</v>
      </c>
      <c r="F44" s="63">
        <f t="shared" si="2"/>
        <v>62669441</v>
      </c>
      <c r="G44" s="63">
        <v>91636299</v>
      </c>
      <c r="H44" s="63">
        <f t="shared" si="3"/>
        <v>68778528</v>
      </c>
      <c r="J44" s="24"/>
    </row>
    <row r="45" spans="1:10">
      <c r="A45" s="48" t="s">
        <v>49</v>
      </c>
      <c r="B45" s="63">
        <f>IF('Total State Expenditure Summary'!B43='MOE in TANF Summary'!B44+'MOE SSP Summary'!B44,'Total State Expenditure Summary'!B43,"ERROR")</f>
        <v>411101730</v>
      </c>
      <c r="C45" s="63">
        <v>542834133</v>
      </c>
      <c r="D45" s="63">
        <f t="shared" si="1"/>
        <v>-131732403</v>
      </c>
      <c r="E45" s="63">
        <v>434267306</v>
      </c>
      <c r="F45" s="63">
        <f t="shared" si="2"/>
        <v>-23165576</v>
      </c>
      <c r="G45" s="63">
        <v>407125600</v>
      </c>
      <c r="H45" s="63">
        <f t="shared" si="3"/>
        <v>3976130</v>
      </c>
      <c r="J45" s="24"/>
    </row>
    <row r="46" spans="1:10">
      <c r="A46" s="48" t="s">
        <v>50</v>
      </c>
      <c r="B46" s="63">
        <f>IF('Total State Expenditure Summary'!B44='MOE in TANF Summary'!B45+'MOE SSP Summary'!B45,'Total State Expenditure Summary'!B44,"ERROR")</f>
        <v>77729955</v>
      </c>
      <c r="C46" s="63">
        <v>80489394</v>
      </c>
      <c r="D46" s="63">
        <f t="shared" si="1"/>
        <v>-2759439</v>
      </c>
      <c r="E46" s="63">
        <v>64391515</v>
      </c>
      <c r="F46" s="63">
        <f t="shared" si="2"/>
        <v>13338440</v>
      </c>
      <c r="G46" s="63">
        <v>60367046</v>
      </c>
      <c r="H46" s="63">
        <f t="shared" si="3"/>
        <v>17362909</v>
      </c>
      <c r="J46" s="24"/>
    </row>
    <row r="47" spans="1:10">
      <c r="A47" s="48" t="s">
        <v>51</v>
      </c>
      <c r="B47" s="63">
        <f>IF('Total State Expenditure Summary'!B45='MOE in TANF Summary'!B46+'MOE SSP Summary'!B46,'Total State Expenditure Summary'!B45,"ERROR")</f>
        <v>121742901</v>
      </c>
      <c r="C47" s="63">
        <v>47902320</v>
      </c>
      <c r="D47" s="63">
        <f t="shared" si="1"/>
        <v>73840581</v>
      </c>
      <c r="E47" s="63">
        <v>38321856</v>
      </c>
      <c r="F47" s="63">
        <f t="shared" si="2"/>
        <v>83421045</v>
      </c>
      <c r="G47" s="63">
        <v>35926740</v>
      </c>
      <c r="H47" s="63">
        <f t="shared" si="3"/>
        <v>85816161</v>
      </c>
      <c r="J47" s="24"/>
    </row>
    <row r="48" spans="1:10">
      <c r="A48" s="48" t="s">
        <v>52</v>
      </c>
      <c r="B48" s="63">
        <f>IF('Total State Expenditure Summary'!B46='MOE in TANF Summary'!B47+'MOE SSP Summary'!B47,'Total State Expenditure Summary'!B46,"ERROR")</f>
        <v>8540000</v>
      </c>
      <c r="C48" s="63">
        <v>11371029</v>
      </c>
      <c r="D48" s="63">
        <f t="shared" si="1"/>
        <v>-2831029</v>
      </c>
      <c r="E48" s="63">
        <v>9096823</v>
      </c>
      <c r="F48" s="63">
        <f t="shared" si="2"/>
        <v>-556823</v>
      </c>
      <c r="G48" s="63">
        <v>8528272</v>
      </c>
      <c r="H48" s="63">
        <f t="shared" si="3"/>
        <v>11728</v>
      </c>
      <c r="J48" s="24"/>
    </row>
    <row r="49" spans="1:10">
      <c r="A49" s="48" t="s">
        <v>53</v>
      </c>
      <c r="B49" s="63">
        <f>IF('Total State Expenditure Summary'!B47='MOE in TANF Summary'!B48+'MOE SSP Summary'!B48,'Total State Expenditure Summary'!B47,"ERROR")</f>
        <v>148656727</v>
      </c>
      <c r="C49" s="63">
        <v>110413171</v>
      </c>
      <c r="D49" s="63">
        <f t="shared" si="1"/>
        <v>38243556</v>
      </c>
      <c r="E49" s="63">
        <v>88330537</v>
      </c>
      <c r="F49" s="63">
        <f t="shared" si="2"/>
        <v>60326190</v>
      </c>
      <c r="G49" s="63">
        <v>82809878</v>
      </c>
      <c r="H49" s="63">
        <f t="shared" si="3"/>
        <v>65846849</v>
      </c>
      <c r="J49" s="24"/>
    </row>
    <row r="50" spans="1:10">
      <c r="A50" s="48" t="s">
        <v>54</v>
      </c>
      <c r="B50" s="63">
        <f>IF('Total State Expenditure Summary'!B48='MOE in TANF Summary'!B49+'MOE SSP Summary'!B49,'Total State Expenditure Summary'!B48,"ERROR")</f>
        <v>386384965</v>
      </c>
      <c r="C50" s="63">
        <v>314301005</v>
      </c>
      <c r="D50" s="63">
        <f t="shared" si="1"/>
        <v>72083960</v>
      </c>
      <c r="E50" s="63">
        <v>251440804</v>
      </c>
      <c r="F50" s="63">
        <f t="shared" si="2"/>
        <v>134944161</v>
      </c>
      <c r="G50" s="63">
        <v>235725754</v>
      </c>
      <c r="H50" s="63">
        <f t="shared" si="3"/>
        <v>150659211</v>
      </c>
      <c r="J50" s="24"/>
    </row>
    <row r="51" spans="1:10">
      <c r="A51" s="48" t="s">
        <v>55</v>
      </c>
      <c r="B51" s="63">
        <f>IF('Total State Expenditure Summary'!B49='MOE in TANF Summary'!B50+'MOE SSP Summary'!B50,'Total State Expenditure Summary'!B49,"ERROR")</f>
        <v>24889035</v>
      </c>
      <c r="C51" s="63">
        <v>33185380</v>
      </c>
      <c r="D51" s="63">
        <f t="shared" si="1"/>
        <v>-8296345</v>
      </c>
      <c r="E51" s="63">
        <v>26548304</v>
      </c>
      <c r="F51" s="63">
        <f t="shared" si="2"/>
        <v>-1659269</v>
      </c>
      <c r="G51" s="63">
        <v>24889035</v>
      </c>
      <c r="H51" s="63">
        <f t="shared" si="3"/>
        <v>0</v>
      </c>
      <c r="J51" s="24"/>
    </row>
    <row r="52" spans="1:10">
      <c r="A52" s="48" t="s">
        <v>56</v>
      </c>
      <c r="B52" s="63">
        <f>IF('Total State Expenditure Summary'!B50='MOE in TANF Summary'!B51+'MOE SSP Summary'!B51,'Total State Expenditure Summary'!B50,"ERROR")</f>
        <v>45128763</v>
      </c>
      <c r="C52" s="63">
        <v>34066533</v>
      </c>
      <c r="D52" s="63">
        <f t="shared" si="1"/>
        <v>11062230</v>
      </c>
      <c r="E52" s="63">
        <v>27253226</v>
      </c>
      <c r="F52" s="63">
        <f t="shared" si="2"/>
        <v>17875537</v>
      </c>
      <c r="G52" s="63">
        <v>25549900</v>
      </c>
      <c r="H52" s="63">
        <f t="shared" si="3"/>
        <v>19578863</v>
      </c>
      <c r="J52" s="24"/>
    </row>
    <row r="53" spans="1:10">
      <c r="A53" s="48" t="s">
        <v>57</v>
      </c>
      <c r="B53" s="63">
        <f>IF('Total State Expenditure Summary'!B51='MOE in TANF Summary'!B52+'MOE SSP Summary'!B52,'Total State Expenditure Summary'!B51,"ERROR")</f>
        <v>136116343</v>
      </c>
      <c r="C53" s="63">
        <v>170897560</v>
      </c>
      <c r="D53" s="63">
        <f t="shared" si="1"/>
        <v>-34781217</v>
      </c>
      <c r="E53" s="63">
        <v>136718048</v>
      </c>
      <c r="F53" s="63">
        <f t="shared" si="2"/>
        <v>-601705</v>
      </c>
      <c r="G53" s="63">
        <v>128173170</v>
      </c>
      <c r="H53" s="63">
        <f t="shared" si="3"/>
        <v>7943173</v>
      </c>
      <c r="J53" s="24"/>
    </row>
    <row r="54" spans="1:10">
      <c r="A54" s="48" t="s">
        <v>58</v>
      </c>
      <c r="B54" s="63">
        <f>IF('Total State Expenditure Summary'!B52='MOE in TANF Summary'!B53+'MOE SSP Summary'!B53,'Total State Expenditure Summary'!B52,"ERROR")</f>
        <v>519838508</v>
      </c>
      <c r="C54" s="63">
        <v>341407360</v>
      </c>
      <c r="D54" s="63">
        <f t="shared" si="1"/>
        <v>178431148</v>
      </c>
      <c r="E54" s="63">
        <v>273125888</v>
      </c>
      <c r="F54" s="63">
        <f t="shared" si="2"/>
        <v>246712620</v>
      </c>
      <c r="G54" s="63">
        <v>256055520</v>
      </c>
      <c r="H54" s="63">
        <f t="shared" si="3"/>
        <v>263782988</v>
      </c>
      <c r="J54" s="24"/>
    </row>
    <row r="55" spans="1:10">
      <c r="A55" s="48" t="s">
        <v>59</v>
      </c>
      <c r="B55" s="63">
        <f>IF('Total State Expenditure Summary'!B53='MOE in TANF Summary'!B54+'MOE SSP Summary'!B54,'Total State Expenditure Summary'!B53,"ERROR")</f>
        <v>34446446</v>
      </c>
      <c r="C55" s="63">
        <v>43058053</v>
      </c>
      <c r="D55" s="63">
        <f t="shared" si="1"/>
        <v>-8611607</v>
      </c>
      <c r="E55" s="63">
        <v>34446442</v>
      </c>
      <c r="F55" s="63">
        <f t="shared" si="2"/>
        <v>4</v>
      </c>
      <c r="G55" s="63">
        <v>32293540</v>
      </c>
      <c r="H55" s="63">
        <f t="shared" si="3"/>
        <v>2152906</v>
      </c>
      <c r="J55" s="24"/>
    </row>
    <row r="56" spans="1:10">
      <c r="A56" s="48" t="s">
        <v>60</v>
      </c>
      <c r="B56" s="63">
        <f>IF('Total State Expenditure Summary'!B54='MOE in TANF Summary'!B55+'MOE SSP Summary'!B55,'Total State Expenditure Summary'!B54,"ERROR")</f>
        <v>271435555</v>
      </c>
      <c r="C56" s="63">
        <v>223022273</v>
      </c>
      <c r="D56" s="63">
        <f t="shared" si="1"/>
        <v>48413282</v>
      </c>
      <c r="E56" s="63">
        <v>178417818</v>
      </c>
      <c r="F56" s="63">
        <f t="shared" si="2"/>
        <v>93017737</v>
      </c>
      <c r="G56" s="63">
        <v>167266705</v>
      </c>
      <c r="H56" s="63">
        <f t="shared" si="3"/>
        <v>104168850</v>
      </c>
      <c r="J56" s="24"/>
    </row>
    <row r="57" spans="1:10">
      <c r="A57" s="48" t="s">
        <v>61</v>
      </c>
      <c r="B57" s="63">
        <f>IF('Total State Expenditure Summary'!B55='MOE in TANF Summary'!B56+'MOE SSP Summary'!B56,'Total State Expenditure Summary'!B55,"ERROR")</f>
        <v>9673149</v>
      </c>
      <c r="C57" s="63">
        <v>12078426</v>
      </c>
      <c r="D57" s="63">
        <f t="shared" si="1"/>
        <v>-2405277</v>
      </c>
      <c r="E57" s="63">
        <v>9662741</v>
      </c>
      <c r="F57" s="63">
        <f t="shared" si="2"/>
        <v>10408</v>
      </c>
      <c r="G57" s="63">
        <v>9058820</v>
      </c>
      <c r="H57" s="63">
        <f t="shared" si="3"/>
        <v>614329</v>
      </c>
      <c r="J57" s="24"/>
    </row>
  </sheetData>
  <mergeCells count="9">
    <mergeCell ref="A2:A5"/>
    <mergeCell ref="A1:H1"/>
    <mergeCell ref="B2:B5"/>
    <mergeCell ref="E2:E5"/>
    <mergeCell ref="F2:F5"/>
    <mergeCell ref="G2:G5"/>
    <mergeCell ref="H2:H5"/>
    <mergeCell ref="C2:C5"/>
    <mergeCell ref="D2:D5"/>
  </mergeCells>
  <phoneticPr fontId="12" type="noConversion"/>
  <conditionalFormatting sqref="B6:C57 G6:H57">
    <cfRule type="cellIs" dxfId="3" priority="1" operator="lessThan">
      <formula>0</formula>
    </cfRule>
  </conditionalFormatting>
  <pageMargins left="0.7" right="0.7" top="0.75" bottom="0.75" header="0.3" footer="0.3"/>
  <pageSetup scale="67"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
  <sheetViews>
    <sheetView workbookViewId="0"/>
  </sheetViews>
  <sheetFormatPr defaultRowHeight="14.4"/>
  <sheetData/>
  <pageMargins left="0.7" right="0.7" top="0.75" bottom="0.75" header="0.3" footer="0.3"/>
  <pageSetup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24" sqref="C24"/>
    </sheetView>
  </sheetViews>
  <sheetFormatPr defaultRowHeight="14.4"/>
  <cols>
    <col min="1" max="1" width="22.6640625" customWidth="1"/>
    <col min="2" max="5" width="32.6640625" customWidth="1"/>
  </cols>
  <sheetData>
    <row r="1" spans="1:5" ht="18" thickBot="1">
      <c r="A1" s="523" t="s">
        <v>241</v>
      </c>
      <c r="B1" s="524"/>
      <c r="C1" s="524"/>
      <c r="D1" s="524"/>
      <c r="E1" s="586"/>
    </row>
    <row r="2" spans="1:5" ht="31.2" thickBot="1">
      <c r="A2" s="161" t="s">
        <v>104</v>
      </c>
      <c r="B2" s="162" t="s">
        <v>105</v>
      </c>
      <c r="C2" s="163" t="s">
        <v>106</v>
      </c>
      <c r="D2" s="164" t="s">
        <v>107</v>
      </c>
      <c r="E2" s="165" t="s">
        <v>108</v>
      </c>
    </row>
    <row r="3" spans="1:5" ht="22.8">
      <c r="A3" s="166" t="s">
        <v>74</v>
      </c>
      <c r="B3" s="167">
        <f>IF(SUM(B4:B7)='Federal Assistance'!B6,'Federal Assistance'!B6,"ERROR")</f>
        <v>46875685</v>
      </c>
      <c r="C3" s="167">
        <f>IF(SUM(C4:C6)='State Assistance'!B6,'State Assistance'!B6,"ERROR")</f>
        <v>2497322</v>
      </c>
      <c r="D3" s="168">
        <f>B3+C3</f>
        <v>49373007</v>
      </c>
      <c r="E3" s="169">
        <f>D3/($D26)</f>
        <v>0.28892262965211712</v>
      </c>
    </row>
    <row r="4" spans="1:5">
      <c r="A4" s="170" t="s">
        <v>62</v>
      </c>
      <c r="B4" s="171">
        <f>'Federal Assistance'!C6</f>
        <v>45889869</v>
      </c>
      <c r="C4" s="172">
        <f>'State Assistance'!C$6</f>
        <v>0</v>
      </c>
      <c r="D4" s="173">
        <f>B4+C4</f>
        <v>45889869</v>
      </c>
      <c r="E4" s="174">
        <f>D4/($D26)</f>
        <v>0.26853988508075216</v>
      </c>
    </row>
    <row r="5" spans="1:5">
      <c r="A5" s="170" t="s">
        <v>63</v>
      </c>
      <c r="B5" s="171">
        <f>'Federal Assistance'!D6</f>
        <v>0</v>
      </c>
      <c r="C5" s="172">
        <f>'State Assistance'!D$6</f>
        <v>62672</v>
      </c>
      <c r="D5" s="173">
        <f t="shared" ref="D5:D7" si="0">B5+C5</f>
        <v>62672</v>
      </c>
      <c r="E5" s="174">
        <f>D5/($D26)</f>
        <v>3.6674612598656356E-4</v>
      </c>
    </row>
    <row r="6" spans="1:5" ht="16.8">
      <c r="A6" s="170" t="s">
        <v>75</v>
      </c>
      <c r="B6" s="171">
        <f>'Federal Assistance'!E6</f>
        <v>985816</v>
      </c>
      <c r="C6" s="172">
        <f>'State Assistance'!E$6</f>
        <v>2434650</v>
      </c>
      <c r="D6" s="173">
        <f t="shared" si="0"/>
        <v>3420466</v>
      </c>
      <c r="E6" s="174">
        <f>D6/($D26)</f>
        <v>2.0015998445378432E-2</v>
      </c>
    </row>
    <row r="7" spans="1:5">
      <c r="A7" s="170" t="s">
        <v>76</v>
      </c>
      <c r="B7" s="171">
        <f>'Federal Assistance'!F6</f>
        <v>0</v>
      </c>
      <c r="C7" s="175"/>
      <c r="D7" s="176">
        <f t="shared" si="0"/>
        <v>0</v>
      </c>
      <c r="E7" s="174">
        <f>D7/($D26)</f>
        <v>0</v>
      </c>
    </row>
    <row r="8" spans="1:5" ht="22.8">
      <c r="A8" s="177" t="s">
        <v>65</v>
      </c>
      <c r="B8" s="178">
        <f>IF(SUM(B9:B21)='Federal Non-Assistance'!B6,'Federal Non-Assistance'!B6,"ERROR")</f>
        <v>36004607</v>
      </c>
      <c r="C8" s="179">
        <f>IF(SUM(C9:C21)='State Non-Assistance'!B6,'State Non-Assistance'!B6,"ERROR")</f>
        <v>80508990</v>
      </c>
      <c r="D8" s="180">
        <f>B8+C8</f>
        <v>116513597</v>
      </c>
      <c r="E8" s="181">
        <f>D8/($D26)</f>
        <v>0.68181820150162264</v>
      </c>
    </row>
    <row r="9" spans="1:5" ht="16.8">
      <c r="A9" s="170" t="s">
        <v>78</v>
      </c>
      <c r="B9" s="182">
        <f>'Federal Non-Assistance'!C6</f>
        <v>8994757</v>
      </c>
      <c r="C9" s="183">
        <f>'State Non-Assistance'!C$6</f>
        <v>11981003</v>
      </c>
      <c r="D9" s="173">
        <f t="shared" ref="D9:D21" si="1">B9+C9</f>
        <v>20975760</v>
      </c>
      <c r="E9" s="174">
        <f>D9/($D26)</f>
        <v>0.12274666070372608</v>
      </c>
    </row>
    <row r="10" spans="1:5">
      <c r="A10" s="170" t="s">
        <v>63</v>
      </c>
      <c r="B10" s="182">
        <f>'Federal Non-Assistance'!D6</f>
        <v>0</v>
      </c>
      <c r="C10" s="183">
        <f>'State Non-Assistance'!D$6</f>
        <v>5454462</v>
      </c>
      <c r="D10" s="173">
        <f t="shared" si="1"/>
        <v>5454462</v>
      </c>
      <c r="E10" s="174">
        <f>D10/($D26)</f>
        <v>3.1918604924701999E-2</v>
      </c>
    </row>
    <row r="11" spans="1:5">
      <c r="A11" s="170" t="s">
        <v>64</v>
      </c>
      <c r="B11" s="182">
        <f>'Federal Non-Assistance'!E6</f>
        <v>359259</v>
      </c>
      <c r="C11" s="183">
        <f>'State Non-Assistance'!E$6</f>
        <v>0</v>
      </c>
      <c r="D11" s="173">
        <f t="shared" si="1"/>
        <v>359259</v>
      </c>
      <c r="E11" s="174">
        <f>D11/($D26)</f>
        <v>2.102323948107717E-3</v>
      </c>
    </row>
    <row r="12" spans="1:5" ht="16.8">
      <c r="A12" s="170" t="s">
        <v>79</v>
      </c>
      <c r="B12" s="182">
        <f>'Federal Non-Assistance'!F6</f>
        <v>0</v>
      </c>
      <c r="C12" s="183">
        <f>'State Non-Assistance'!F$6</f>
        <v>0</v>
      </c>
      <c r="D12" s="173">
        <f t="shared" si="1"/>
        <v>0</v>
      </c>
      <c r="E12" s="174">
        <f>D12/($D26)</f>
        <v>0</v>
      </c>
    </row>
    <row r="13" spans="1:5">
      <c r="A13" s="170" t="s">
        <v>67</v>
      </c>
      <c r="B13" s="182">
        <f>'Federal Non-Assistance'!G6</f>
        <v>0</v>
      </c>
      <c r="C13" s="183">
        <f>'State Non-Assistance'!G$6</f>
        <v>0</v>
      </c>
      <c r="D13" s="173">
        <f t="shared" si="1"/>
        <v>0</v>
      </c>
      <c r="E13" s="174">
        <f>D13/($D26)</f>
        <v>0</v>
      </c>
    </row>
    <row r="14" spans="1:5" ht="16.8">
      <c r="A14" s="170" t="s">
        <v>80</v>
      </c>
      <c r="B14" s="182">
        <f>'Federal Non-Assistance'!H6</f>
        <v>0</v>
      </c>
      <c r="C14" s="183">
        <f>'State Non-Assistance'!H$6</f>
        <v>0</v>
      </c>
      <c r="D14" s="173">
        <f t="shared" si="1"/>
        <v>0</v>
      </c>
      <c r="E14" s="174">
        <f>D14/($D26)</f>
        <v>0</v>
      </c>
    </row>
    <row r="15" spans="1:5" ht="16.8">
      <c r="A15" s="170" t="s">
        <v>81</v>
      </c>
      <c r="B15" s="182">
        <f>'Federal Non-Assistance'!I6</f>
        <v>260</v>
      </c>
      <c r="C15" s="183">
        <f>'State Non-Assistance'!I$6</f>
        <v>23465762</v>
      </c>
      <c r="D15" s="173">
        <f t="shared" si="1"/>
        <v>23466022</v>
      </c>
      <c r="E15" s="174">
        <f>D15/($D26)</f>
        <v>0.1373192599696112</v>
      </c>
    </row>
    <row r="16" spans="1:5" ht="16.8">
      <c r="A16" s="170" t="s">
        <v>82</v>
      </c>
      <c r="B16" s="182">
        <f>'Federal Non-Assistance'!J6</f>
        <v>962140</v>
      </c>
      <c r="C16" s="183">
        <f>'State Non-Assistance'!J$6</f>
        <v>482057</v>
      </c>
      <c r="D16" s="173">
        <f t="shared" si="1"/>
        <v>1444197</v>
      </c>
      <c r="E16" s="174">
        <f>D16/($D26)</f>
        <v>8.4512007740524826E-3</v>
      </c>
    </row>
    <row r="17" spans="1:5" ht="16.8">
      <c r="A17" s="170" t="s">
        <v>109</v>
      </c>
      <c r="B17" s="182">
        <f>'Federal Non-Assistance'!K6</f>
        <v>230428</v>
      </c>
      <c r="C17" s="183">
        <f>'State Non-Assistance'!K$6</f>
        <v>58415</v>
      </c>
      <c r="D17" s="173">
        <f t="shared" si="1"/>
        <v>288843</v>
      </c>
      <c r="E17" s="174">
        <f>D17/($D26)</f>
        <v>1.6902612214120657E-3</v>
      </c>
    </row>
    <row r="18" spans="1:5">
      <c r="A18" s="170" t="s">
        <v>88</v>
      </c>
      <c r="B18" s="182">
        <f>'Federal Non-Assistance'!L6</f>
        <v>11415593</v>
      </c>
      <c r="C18" s="183">
        <f>'State Non-Assistance'!L$6</f>
        <v>11858168</v>
      </c>
      <c r="D18" s="173">
        <f t="shared" si="1"/>
        <v>23273761</v>
      </c>
      <c r="E18" s="174">
        <f>D18/($D26)</f>
        <v>0.13619418055730104</v>
      </c>
    </row>
    <row r="19" spans="1:5">
      <c r="A19" s="170" t="s">
        <v>68</v>
      </c>
      <c r="B19" s="182">
        <f>'Federal Non-Assistance'!M6</f>
        <v>726149</v>
      </c>
      <c r="C19" s="183">
        <f>'State Non-Assistance'!M$6</f>
        <v>422445</v>
      </c>
      <c r="D19" s="173">
        <f t="shared" si="1"/>
        <v>1148594</v>
      </c>
      <c r="E19" s="174">
        <f>D19/($D26)</f>
        <v>6.7213811563602731E-3</v>
      </c>
    </row>
    <row r="20" spans="1:5" ht="16.8">
      <c r="A20" s="170" t="s">
        <v>110</v>
      </c>
      <c r="B20" s="182">
        <f>'Federal Non-Assistance'!N6</f>
        <v>0</v>
      </c>
      <c r="C20" s="184"/>
      <c r="D20" s="173">
        <f t="shared" si="1"/>
        <v>0</v>
      </c>
      <c r="E20" s="174">
        <f>D20/($D26)</f>
        <v>0</v>
      </c>
    </row>
    <row r="21" spans="1:5">
      <c r="A21" s="170" t="s">
        <v>69</v>
      </c>
      <c r="B21" s="182">
        <f>'Federal Non-Assistance'!O6</f>
        <v>13316021</v>
      </c>
      <c r="C21" s="183">
        <f>'State Non-Assistance'!O$6</f>
        <v>26786678</v>
      </c>
      <c r="D21" s="173">
        <f t="shared" si="1"/>
        <v>40102699</v>
      </c>
      <c r="E21" s="174">
        <f>D21/($D26)</f>
        <v>0.23467432824634984</v>
      </c>
    </row>
    <row r="22" spans="1:5" ht="40.200000000000003" thickBot="1">
      <c r="A22" s="185" t="s">
        <v>0</v>
      </c>
      <c r="B22" s="186">
        <f>B3+B8</f>
        <v>82880292</v>
      </c>
      <c r="C22" s="187">
        <f>C3+C8</f>
        <v>83006312</v>
      </c>
      <c r="D22" s="186">
        <f>B22+C22</f>
        <v>165886604</v>
      </c>
      <c r="E22" s="188">
        <f>D22/($D26)</f>
        <v>0.97074083115373977</v>
      </c>
    </row>
    <row r="23" spans="1:5" ht="34.200000000000003">
      <c r="A23" s="177" t="s">
        <v>111</v>
      </c>
      <c r="B23" s="189">
        <f>'Summary Federal Funds'!E6</f>
        <v>0</v>
      </c>
      <c r="C23" s="190"/>
      <c r="D23" s="180">
        <f>B23</f>
        <v>0</v>
      </c>
      <c r="E23" s="169">
        <f>D23/($D26)</f>
        <v>0</v>
      </c>
    </row>
    <row r="24" spans="1:5" ht="34.200000000000003">
      <c r="A24" s="177" t="s">
        <v>112</v>
      </c>
      <c r="B24" s="191">
        <f>'Summary Federal Funds'!F6</f>
        <v>5000000</v>
      </c>
      <c r="C24" s="192"/>
      <c r="D24" s="180">
        <f>B24</f>
        <v>5000000</v>
      </c>
      <c r="E24" s="181">
        <f>D24/($D26)</f>
        <v>2.9259168846260179E-2</v>
      </c>
    </row>
    <row r="25" spans="1:5" ht="39" customHeight="1" thickBot="1">
      <c r="A25" s="193" t="s">
        <v>113</v>
      </c>
      <c r="B25" s="194">
        <f>B23+B24</f>
        <v>5000000</v>
      </c>
      <c r="C25" s="195"/>
      <c r="D25" s="194">
        <f>B25</f>
        <v>5000000</v>
      </c>
      <c r="E25" s="196">
        <f>D25/($D26)</f>
        <v>2.9259168846260179E-2</v>
      </c>
    </row>
    <row r="26" spans="1:5" ht="32.4" thickTop="1" thickBot="1">
      <c r="A26" s="197" t="s">
        <v>114</v>
      </c>
      <c r="B26" s="198">
        <f>B22+B25</f>
        <v>87880292</v>
      </c>
      <c r="C26" s="199">
        <f>C22</f>
        <v>83006312</v>
      </c>
      <c r="D26" s="198">
        <f>B26+C26</f>
        <v>170886604</v>
      </c>
      <c r="E26" s="200">
        <f>IF(D26/($D26)=SUM(E25,E22),SUM(E22,E25),"ERROR")</f>
        <v>1</v>
      </c>
    </row>
    <row r="27" spans="1:5" ht="31.8" thickBot="1">
      <c r="A27" s="418" t="s">
        <v>95</v>
      </c>
      <c r="B27" s="202">
        <f>'Summary Federal Funds'!I6</f>
        <v>3658471</v>
      </c>
      <c r="C27" s="203"/>
      <c r="D27" s="420">
        <f>B27</f>
        <v>3658471</v>
      </c>
      <c r="E27" s="204"/>
    </row>
    <row r="28" spans="1:5" ht="31.2">
      <c r="A28" s="419" t="s">
        <v>96</v>
      </c>
      <c r="B28" s="206">
        <f>'Summary Federal Funds'!J6</f>
        <v>10602425</v>
      </c>
      <c r="C28" s="207"/>
      <c r="D28" s="421">
        <f>B28</f>
        <v>10602425</v>
      </c>
      <c r="E28" s="208"/>
    </row>
  </sheetData>
  <mergeCells count="1">
    <mergeCell ref="A1:E1"/>
  </mergeCells>
  <pageMargins left="0.7" right="0.7" top="0.75" bottom="0.75" header="0.3" footer="0.3"/>
  <pageSetup scale="79"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B6" sqref="B6"/>
    </sheetView>
  </sheetViews>
  <sheetFormatPr defaultRowHeight="14.4"/>
  <cols>
    <col min="1" max="1" width="22.6640625" customWidth="1"/>
    <col min="2" max="5" width="32.6640625" customWidth="1"/>
  </cols>
  <sheetData>
    <row r="1" spans="1:5" ht="18" thickBot="1">
      <c r="A1" s="523" t="s">
        <v>242</v>
      </c>
      <c r="B1" s="524"/>
      <c r="C1" s="524"/>
      <c r="D1" s="524"/>
      <c r="E1" s="586"/>
    </row>
    <row r="2" spans="1:5" ht="31.2" thickBot="1">
      <c r="A2" s="161" t="s">
        <v>104</v>
      </c>
      <c r="B2" s="162" t="s">
        <v>105</v>
      </c>
      <c r="C2" s="163" t="s">
        <v>106</v>
      </c>
      <c r="D2" s="164" t="s">
        <v>107</v>
      </c>
      <c r="E2" s="165" t="s">
        <v>108</v>
      </c>
    </row>
    <row r="3" spans="1:5" ht="22.8">
      <c r="A3" s="166" t="s">
        <v>74</v>
      </c>
      <c r="B3" s="167">
        <f>IF(SUM(B4:B7)='Federal Assistance'!B7,'Federal Assistance'!B7,"ERROR")</f>
        <v>13143053</v>
      </c>
      <c r="C3" s="167">
        <f>IF(SUM(C4:C6)='State Assistance'!B7,'State Assistance'!B7,"ERROR")</f>
        <v>35177444</v>
      </c>
      <c r="D3" s="168">
        <f>B3+C3</f>
        <v>48320497</v>
      </c>
      <c r="E3" s="169">
        <f>D3/($D26)</f>
        <v>0.54158946826447818</v>
      </c>
    </row>
    <row r="4" spans="1:5">
      <c r="A4" s="170" t="s">
        <v>62</v>
      </c>
      <c r="B4" s="171">
        <f>'Federal Assistance'!C7</f>
        <v>7000577</v>
      </c>
      <c r="C4" s="172">
        <f>'State Assistance'!C7</f>
        <v>31660692</v>
      </c>
      <c r="D4" s="173">
        <f>B4+C4</f>
        <v>38661269</v>
      </c>
      <c r="E4" s="174">
        <f>D4/($D26)</f>
        <v>0.43332617460743322</v>
      </c>
    </row>
    <row r="5" spans="1:5">
      <c r="A5" s="170" t="s">
        <v>63</v>
      </c>
      <c r="B5" s="171">
        <f>'Federal Assistance'!D7</f>
        <v>5693742</v>
      </c>
      <c r="C5" s="172">
        <f>'State Assistance'!D7</f>
        <v>3516752</v>
      </c>
      <c r="D5" s="176">
        <f t="shared" ref="D5:D7" si="0">B5+C5</f>
        <v>9210494</v>
      </c>
      <c r="E5" s="174">
        <f>D5/($D26)</f>
        <v>0.10323375912116894</v>
      </c>
    </row>
    <row r="6" spans="1:5" ht="16.8">
      <c r="A6" s="170" t="s">
        <v>75</v>
      </c>
      <c r="B6" s="171">
        <f>'Federal Assistance'!E7</f>
        <v>448734</v>
      </c>
      <c r="C6" s="172">
        <f>'State Assistance'!E7</f>
        <v>0</v>
      </c>
      <c r="D6" s="173">
        <f t="shared" si="0"/>
        <v>448734</v>
      </c>
      <c r="E6" s="174">
        <f>D6/($D26)</f>
        <v>5.0295345358759933E-3</v>
      </c>
    </row>
    <row r="7" spans="1:5">
      <c r="A7" s="170" t="s">
        <v>76</v>
      </c>
      <c r="B7" s="171">
        <f>'Federal Assistance'!F7</f>
        <v>0</v>
      </c>
      <c r="C7" s="175"/>
      <c r="D7" s="176">
        <f t="shared" si="0"/>
        <v>0</v>
      </c>
      <c r="E7" s="174">
        <f>D7/($D26)</f>
        <v>0</v>
      </c>
    </row>
    <row r="8" spans="1:5" ht="22.8">
      <c r="A8" s="177" t="s">
        <v>65</v>
      </c>
      <c r="B8" s="178">
        <f>IF(SUM(B9:B21)='Federal Non-Assistance'!B7,'Federal Non-Assistance'!B7,"ERROR")</f>
        <v>23985599</v>
      </c>
      <c r="C8" s="179">
        <f>IF(SUM(C9:C21)='State Non-Assistance'!B7,'State Non-Assistance'!B7,"ERROR")</f>
        <v>1968674</v>
      </c>
      <c r="D8" s="180">
        <f>B8+C8</f>
        <v>25954273</v>
      </c>
      <c r="E8" s="181">
        <f>D8/($D26)</f>
        <v>0.29090265593214204</v>
      </c>
    </row>
    <row r="9" spans="1:5" ht="16.8">
      <c r="A9" s="170" t="s">
        <v>78</v>
      </c>
      <c r="B9" s="182">
        <f>'Federal Non-Assistance'!C7</f>
        <v>12585752</v>
      </c>
      <c r="C9" s="183">
        <f>'State Non-Assistance'!C7</f>
        <v>0</v>
      </c>
      <c r="D9" s="173">
        <f t="shared" ref="D9:D21" si="1">B9+C9</f>
        <v>12585752</v>
      </c>
      <c r="E9" s="174">
        <f>D9/($D26)</f>
        <v>0.14106458245635578</v>
      </c>
    </row>
    <row r="10" spans="1:5">
      <c r="A10" s="170" t="s">
        <v>63</v>
      </c>
      <c r="B10" s="182">
        <f>'Federal Non-Assistance'!D7</f>
        <v>8242762</v>
      </c>
      <c r="C10" s="183">
        <f>'State Non-Assistance'!D7</f>
        <v>0</v>
      </c>
      <c r="D10" s="173">
        <f t="shared" si="1"/>
        <v>8242762</v>
      </c>
      <c r="E10" s="174">
        <f>D10/($D26)</f>
        <v>9.2387151742471654E-2</v>
      </c>
    </row>
    <row r="11" spans="1:5">
      <c r="A11" s="170" t="s">
        <v>64</v>
      </c>
      <c r="B11" s="182">
        <f>'Federal Non-Assistance'!E7</f>
        <v>104500</v>
      </c>
      <c r="C11" s="183">
        <f>'State Non-Assistance'!E7</f>
        <v>0</v>
      </c>
      <c r="D11" s="173">
        <f t="shared" si="1"/>
        <v>104500</v>
      </c>
      <c r="E11" s="174">
        <f>D11/($D26)</f>
        <v>1.1712648450954047E-3</v>
      </c>
    </row>
    <row r="12" spans="1:5" ht="16.8">
      <c r="A12" s="170" t="s">
        <v>79</v>
      </c>
      <c r="B12" s="182">
        <f>'Federal Non-Assistance'!F7</f>
        <v>0</v>
      </c>
      <c r="C12" s="183">
        <f>'State Non-Assistance'!F7</f>
        <v>0</v>
      </c>
      <c r="D12" s="173">
        <f t="shared" si="1"/>
        <v>0</v>
      </c>
      <c r="E12" s="174">
        <f>D12/($D26)</f>
        <v>0</v>
      </c>
    </row>
    <row r="13" spans="1:5">
      <c r="A13" s="170" t="s">
        <v>67</v>
      </c>
      <c r="B13" s="182">
        <f>'Federal Non-Assistance'!G7</f>
        <v>0</v>
      </c>
      <c r="C13" s="183">
        <f>'State Non-Assistance'!G7</f>
        <v>0</v>
      </c>
      <c r="D13" s="173">
        <f t="shared" si="1"/>
        <v>0</v>
      </c>
      <c r="E13" s="174">
        <f>D13/($D26)</f>
        <v>0</v>
      </c>
    </row>
    <row r="14" spans="1:5" ht="16.8">
      <c r="A14" s="170" t="s">
        <v>80</v>
      </c>
      <c r="B14" s="182">
        <f>'Federal Non-Assistance'!H7</f>
        <v>0</v>
      </c>
      <c r="C14" s="183">
        <f>'State Non-Assistance'!H7</f>
        <v>0</v>
      </c>
      <c r="D14" s="173">
        <f t="shared" si="1"/>
        <v>0</v>
      </c>
      <c r="E14" s="174">
        <f>D14/($D26)</f>
        <v>0</v>
      </c>
    </row>
    <row r="15" spans="1:5" ht="16.8">
      <c r="A15" s="170" t="s">
        <v>81</v>
      </c>
      <c r="B15" s="182">
        <f>'Federal Non-Assistance'!I7</f>
        <v>1289</v>
      </c>
      <c r="C15" s="183">
        <f>'State Non-Assistance'!I7</f>
        <v>694</v>
      </c>
      <c r="D15" s="173">
        <f t="shared" si="1"/>
        <v>1983</v>
      </c>
      <c r="E15" s="174">
        <f>D15/($D26)</f>
        <v>2.2226011366738636E-5</v>
      </c>
    </row>
    <row r="16" spans="1:5" ht="16.8">
      <c r="A16" s="170" t="s">
        <v>82</v>
      </c>
      <c r="B16" s="182">
        <f>'Federal Non-Assistance'!J7</f>
        <v>371013</v>
      </c>
      <c r="C16" s="183">
        <f>'State Non-Assistance'!J7</f>
        <v>0</v>
      </c>
      <c r="D16" s="173">
        <f t="shared" si="1"/>
        <v>371013</v>
      </c>
      <c r="E16" s="174">
        <f>D16/($D26)</f>
        <v>4.1584161145778124E-3</v>
      </c>
    </row>
    <row r="17" spans="1:5" ht="16.8">
      <c r="A17" s="170" t="s">
        <v>109</v>
      </c>
      <c r="B17" s="182">
        <f>'Federal Non-Assistance'!K7</f>
        <v>0</v>
      </c>
      <c r="C17" s="183">
        <f>'State Non-Assistance'!K7</f>
        <v>0</v>
      </c>
      <c r="D17" s="173">
        <f t="shared" si="1"/>
        <v>0</v>
      </c>
      <c r="E17" s="174">
        <f>D17/($D26)</f>
        <v>0</v>
      </c>
    </row>
    <row r="18" spans="1:5">
      <c r="A18" s="170" t="s">
        <v>88</v>
      </c>
      <c r="B18" s="182">
        <f>'Federal Non-Assistance'!L7</f>
        <v>2355523</v>
      </c>
      <c r="C18" s="183">
        <f>'State Non-Assistance'!L7</f>
        <v>1829505</v>
      </c>
      <c r="D18" s="173">
        <f t="shared" si="1"/>
        <v>4185028</v>
      </c>
      <c r="E18" s="174">
        <f>D18/($D26)</f>
        <v>4.6906949015693124E-2</v>
      </c>
    </row>
    <row r="19" spans="1:5">
      <c r="A19" s="170" t="s">
        <v>68</v>
      </c>
      <c r="B19" s="182">
        <f>'Federal Non-Assistance'!M7</f>
        <v>324760</v>
      </c>
      <c r="C19" s="183">
        <f>'State Non-Assistance'!M7</f>
        <v>138475</v>
      </c>
      <c r="D19" s="173">
        <f t="shared" si="1"/>
        <v>463235</v>
      </c>
      <c r="E19" s="174">
        <f>D19/($D26)</f>
        <v>5.1920657465815293E-3</v>
      </c>
    </row>
    <row r="20" spans="1:5" ht="16.8">
      <c r="A20" s="170" t="s">
        <v>110</v>
      </c>
      <c r="B20" s="182">
        <f>'Federal Non-Assistance'!N7</f>
        <v>0</v>
      </c>
      <c r="C20" s="184"/>
      <c r="D20" s="173">
        <f t="shared" si="1"/>
        <v>0</v>
      </c>
      <c r="E20" s="174">
        <f>D20/($D26)</f>
        <v>0</v>
      </c>
    </row>
    <row r="21" spans="1:5">
      <c r="A21" s="170" t="s">
        <v>69</v>
      </c>
      <c r="B21" s="182">
        <f>'Federal Non-Assistance'!O7</f>
        <v>0</v>
      </c>
      <c r="C21" s="183">
        <f>'State Non-Assistance'!O7</f>
        <v>0</v>
      </c>
      <c r="D21" s="173">
        <f t="shared" si="1"/>
        <v>0</v>
      </c>
      <c r="E21" s="174">
        <f>D21/($D26)</f>
        <v>0</v>
      </c>
    </row>
    <row r="22" spans="1:5" ht="40.200000000000003" thickBot="1">
      <c r="A22" s="185" t="s">
        <v>0</v>
      </c>
      <c r="B22" s="186">
        <f>B3+B8</f>
        <v>37128652</v>
      </c>
      <c r="C22" s="187">
        <f>C3+C8</f>
        <v>37146118</v>
      </c>
      <c r="D22" s="186">
        <f>B22+C22</f>
        <v>74274770</v>
      </c>
      <c r="E22" s="188">
        <f>D22/($D26)</f>
        <v>0.83249212419662022</v>
      </c>
    </row>
    <row r="23" spans="1:5" ht="34.200000000000003">
      <c r="A23" s="177" t="s">
        <v>111</v>
      </c>
      <c r="B23" s="189">
        <f>'Summary Federal Funds'!E7</f>
        <v>9963344</v>
      </c>
      <c r="C23" s="190"/>
      <c r="D23" s="180">
        <f>B23</f>
        <v>9963344</v>
      </c>
      <c r="E23" s="169">
        <f>D23/($D26)</f>
        <v>0.11167190973006919</v>
      </c>
    </row>
    <row r="24" spans="1:5" ht="34.200000000000003">
      <c r="A24" s="177" t="s">
        <v>112</v>
      </c>
      <c r="B24" s="191">
        <f>'Summary Federal Funds'!F7</f>
        <v>4981673</v>
      </c>
      <c r="C24" s="192"/>
      <c r="D24" s="180">
        <f>B24</f>
        <v>4981673</v>
      </c>
      <c r="E24" s="181">
        <f>D24/($D26)</f>
        <v>5.5835966073310622E-2</v>
      </c>
    </row>
    <row r="25" spans="1:5" ht="39" customHeight="1" thickBot="1">
      <c r="A25" s="193" t="s">
        <v>113</v>
      </c>
      <c r="B25" s="194">
        <f>B23+B24</f>
        <v>14945017</v>
      </c>
      <c r="C25" s="195"/>
      <c r="D25" s="194">
        <f>B25</f>
        <v>14945017</v>
      </c>
      <c r="E25" s="196">
        <f>D25/($D26)</f>
        <v>0.16750787580337981</v>
      </c>
    </row>
    <row r="26" spans="1:5" ht="32.4" thickTop="1" thickBot="1">
      <c r="A26" s="197" t="s">
        <v>114</v>
      </c>
      <c r="B26" s="198">
        <f>B22+B25</f>
        <v>52073669</v>
      </c>
      <c r="C26" s="199">
        <f>C22</f>
        <v>37146118</v>
      </c>
      <c r="D26" s="198">
        <f>B26+C26</f>
        <v>89219787</v>
      </c>
      <c r="E26" s="422">
        <f>IF(D26/($D26)=SUM(E25,E22),SUM(E22,E25),"ERROR")</f>
        <v>1</v>
      </c>
    </row>
    <row r="27" spans="1:5" ht="31.8" thickBot="1">
      <c r="A27" s="201" t="s">
        <v>95</v>
      </c>
      <c r="B27" s="202">
        <f>'Summary Federal Funds'!I7</f>
        <v>0</v>
      </c>
      <c r="C27" s="203"/>
      <c r="D27" s="202">
        <f>B27</f>
        <v>0</v>
      </c>
      <c r="E27" s="204"/>
    </row>
    <row r="28" spans="1:5" ht="31.2">
      <c r="A28" s="205" t="s">
        <v>96</v>
      </c>
      <c r="B28" s="206">
        <f>'Summary Federal Funds'!J7</f>
        <v>69730321</v>
      </c>
      <c r="C28" s="207"/>
      <c r="D28" s="206">
        <f>B28</f>
        <v>69730321</v>
      </c>
      <c r="E28" s="208"/>
    </row>
  </sheetData>
  <mergeCells count="1">
    <mergeCell ref="A1:E1"/>
  </mergeCells>
  <pageMargins left="0.7" right="0.7" top="0.75" bottom="0.75" header="0.3" footer="0.3"/>
  <pageSetup scale="79"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243</v>
      </c>
      <c r="B1" s="524"/>
      <c r="C1" s="524"/>
      <c r="D1" s="524"/>
      <c r="E1" s="586"/>
    </row>
    <row r="2" spans="1:5" ht="31.2" thickBot="1">
      <c r="A2" s="161" t="s">
        <v>104</v>
      </c>
      <c r="B2" s="162" t="s">
        <v>105</v>
      </c>
      <c r="C2" s="163" t="s">
        <v>106</v>
      </c>
      <c r="D2" s="164" t="s">
        <v>107</v>
      </c>
      <c r="E2" s="165" t="s">
        <v>108</v>
      </c>
    </row>
    <row r="3" spans="1:5" ht="22.8">
      <c r="A3" s="166" t="s">
        <v>74</v>
      </c>
      <c r="B3" s="167">
        <f>IF(SUM(B4:B7)='Federal Assistance'!B8,'Federal Assistance'!B8,"ERROR")</f>
        <v>-23332592</v>
      </c>
      <c r="C3" s="167">
        <f>IF(SUM(C4:C6)='State Assistance'!B8,'State Assistance'!B8,"ERROR")</f>
        <v>1567603</v>
      </c>
      <c r="D3" s="168">
        <f>B3+C3</f>
        <v>-21764989</v>
      </c>
      <c r="E3" s="169">
        <f>D3/($D26)</f>
        <v>-5.7360233241558319E-2</v>
      </c>
    </row>
    <row r="4" spans="1:5">
      <c r="A4" s="170" t="s">
        <v>62</v>
      </c>
      <c r="B4" s="171">
        <f>'Federal Assistance'!C8</f>
        <v>-23388098</v>
      </c>
      <c r="C4" s="172">
        <f>'State Assistance'!C8</f>
        <v>1567603</v>
      </c>
      <c r="D4" s="173">
        <f>B4+C4</f>
        <v>-21820495</v>
      </c>
      <c r="E4" s="174">
        <f>D4/($D26)</f>
        <v>-5.7506515746286714E-2</v>
      </c>
    </row>
    <row r="5" spans="1:5">
      <c r="A5" s="170" t="s">
        <v>63</v>
      </c>
      <c r="B5" s="171">
        <f>'Federal Assistance'!D8</f>
        <v>0</v>
      </c>
      <c r="C5" s="172">
        <f>'State Assistance'!D8</f>
        <v>0</v>
      </c>
      <c r="D5" s="173">
        <f t="shared" ref="D5:D7" si="0">B5+C5</f>
        <v>0</v>
      </c>
      <c r="E5" s="174">
        <f>D5/($D26)</f>
        <v>0</v>
      </c>
    </row>
    <row r="6" spans="1:5" ht="16.8">
      <c r="A6" s="170" t="s">
        <v>75</v>
      </c>
      <c r="B6" s="171">
        <f>'Federal Assistance'!E8</f>
        <v>55506</v>
      </c>
      <c r="C6" s="172">
        <f>'State Assistance'!E8</f>
        <v>0</v>
      </c>
      <c r="D6" s="173">
        <f t="shared" si="0"/>
        <v>55506</v>
      </c>
      <c r="E6" s="174">
        <f>D6/($D26)</f>
        <v>1.4628250472839368E-4</v>
      </c>
    </row>
    <row r="7" spans="1:5">
      <c r="A7" s="170" t="s">
        <v>76</v>
      </c>
      <c r="B7" s="171">
        <f>'Federal Assistance'!F8</f>
        <v>0</v>
      </c>
      <c r="C7" s="175"/>
      <c r="D7" s="176">
        <f t="shared" si="0"/>
        <v>0</v>
      </c>
      <c r="E7" s="174">
        <f>D7/($D26)</f>
        <v>0</v>
      </c>
    </row>
    <row r="8" spans="1:5" ht="22.8">
      <c r="A8" s="177" t="s">
        <v>65</v>
      </c>
      <c r="B8" s="178">
        <f>IF(SUM(B9:B21)='Federal Non-Assistance'!B8,'Federal Non-Assistance'!B8,"ERROR")</f>
        <v>252053500</v>
      </c>
      <c r="C8" s="179">
        <f>IF(SUM(C9:C21)='State Non-Assistance'!B8,'State Non-Assistance'!B8,"ERROR")</f>
        <v>129141230</v>
      </c>
      <c r="D8" s="180">
        <f>B8+C8</f>
        <v>381194730</v>
      </c>
      <c r="E8" s="181">
        <f>D8/($D26)</f>
        <v>1.0046142740183719</v>
      </c>
    </row>
    <row r="9" spans="1:5" ht="16.8">
      <c r="A9" s="170" t="s">
        <v>78</v>
      </c>
      <c r="B9" s="182">
        <f>'Federal Non-Assistance'!C8</f>
        <v>6200196</v>
      </c>
      <c r="C9" s="183">
        <f>'State Non-Assistance'!C8</f>
        <v>2627793</v>
      </c>
      <c r="D9" s="173">
        <f t="shared" ref="D9:D21" si="1">B9+C9</f>
        <v>8827989</v>
      </c>
      <c r="E9" s="174">
        <f>D9/($D26)</f>
        <v>2.3265599081805702E-2</v>
      </c>
    </row>
    <row r="10" spans="1:5">
      <c r="A10" s="170" t="s">
        <v>63</v>
      </c>
      <c r="B10" s="182">
        <f>'Federal Non-Assistance'!D8</f>
        <v>89604</v>
      </c>
      <c r="C10" s="183">
        <f>'State Non-Assistance'!D8</f>
        <v>10032936</v>
      </c>
      <c r="D10" s="173">
        <f t="shared" si="1"/>
        <v>10122540</v>
      </c>
      <c r="E10" s="174">
        <f>D10/($D26)</f>
        <v>2.6677305253726698E-2</v>
      </c>
    </row>
    <row r="11" spans="1:5">
      <c r="A11" s="170" t="s">
        <v>64</v>
      </c>
      <c r="B11" s="182">
        <f>'Federal Non-Assistance'!E8</f>
        <v>146348</v>
      </c>
      <c r="C11" s="183">
        <f>'State Non-Assistance'!E8</f>
        <v>0</v>
      </c>
      <c r="D11" s="173">
        <f t="shared" si="1"/>
        <v>146348</v>
      </c>
      <c r="E11" s="174">
        <f>D11/($D26)</f>
        <v>3.8569077220464376E-4</v>
      </c>
    </row>
    <row r="12" spans="1:5" ht="16.8">
      <c r="A12" s="170" t="s">
        <v>79</v>
      </c>
      <c r="B12" s="182">
        <f>'Federal Non-Assistance'!F8</f>
        <v>0</v>
      </c>
      <c r="C12" s="183">
        <f>'State Non-Assistance'!F8</f>
        <v>0</v>
      </c>
      <c r="D12" s="173">
        <f t="shared" si="1"/>
        <v>0</v>
      </c>
      <c r="E12" s="174">
        <f>D12/($D26)</f>
        <v>0</v>
      </c>
    </row>
    <row r="13" spans="1:5">
      <c r="A13" s="170" t="s">
        <v>67</v>
      </c>
      <c r="B13" s="182">
        <f>'Federal Non-Assistance'!G8</f>
        <v>0</v>
      </c>
      <c r="C13" s="183">
        <f>'State Non-Assistance'!G8</f>
        <v>0</v>
      </c>
      <c r="D13" s="173">
        <f t="shared" si="1"/>
        <v>0</v>
      </c>
      <c r="E13" s="174">
        <f>D13/($D26)</f>
        <v>0</v>
      </c>
    </row>
    <row r="14" spans="1:5" ht="16.8">
      <c r="A14" s="170" t="s">
        <v>80</v>
      </c>
      <c r="B14" s="182">
        <f>'Federal Non-Assistance'!H8</f>
        <v>0</v>
      </c>
      <c r="C14" s="183">
        <f>'State Non-Assistance'!H8</f>
        <v>0</v>
      </c>
      <c r="D14" s="173">
        <f t="shared" si="1"/>
        <v>0</v>
      </c>
      <c r="E14" s="174">
        <f>D14/($D26)</f>
        <v>0</v>
      </c>
    </row>
    <row r="15" spans="1:5" ht="16.8">
      <c r="A15" s="170" t="s">
        <v>81</v>
      </c>
      <c r="B15" s="182">
        <f>'Federal Non-Assistance'!I8</f>
        <v>8020548</v>
      </c>
      <c r="C15" s="183">
        <f>'State Non-Assistance'!I8</f>
        <v>22552483</v>
      </c>
      <c r="D15" s="173">
        <f t="shared" si="1"/>
        <v>30573031</v>
      </c>
      <c r="E15" s="174">
        <f>D15/($D26)</f>
        <v>8.0573263283587826E-2</v>
      </c>
    </row>
    <row r="16" spans="1:5" ht="16.8">
      <c r="A16" s="170" t="s">
        <v>82</v>
      </c>
      <c r="B16" s="182">
        <f>'Federal Non-Assistance'!J8</f>
        <v>0</v>
      </c>
      <c r="C16" s="183">
        <f>'State Non-Assistance'!J8</f>
        <v>0</v>
      </c>
      <c r="D16" s="173">
        <f t="shared" si="1"/>
        <v>0</v>
      </c>
      <c r="E16" s="174">
        <f>D16/($D26)</f>
        <v>0</v>
      </c>
    </row>
    <row r="17" spans="1:5" ht="16.8">
      <c r="A17" s="170" t="s">
        <v>109</v>
      </c>
      <c r="B17" s="182">
        <f>'Federal Non-Assistance'!K8</f>
        <v>0</v>
      </c>
      <c r="C17" s="183">
        <f>'State Non-Assistance'!K8</f>
        <v>0</v>
      </c>
      <c r="D17" s="173">
        <f t="shared" si="1"/>
        <v>0</v>
      </c>
      <c r="E17" s="174">
        <f>D17/($D26)</f>
        <v>0</v>
      </c>
    </row>
    <row r="18" spans="1:5">
      <c r="A18" s="170" t="s">
        <v>88</v>
      </c>
      <c r="B18" s="182">
        <f>'Federal Non-Assistance'!L8</f>
        <v>21283555</v>
      </c>
      <c r="C18" s="183">
        <f>'State Non-Assistance'!L8</f>
        <v>16424222</v>
      </c>
      <c r="D18" s="173">
        <f t="shared" si="1"/>
        <v>37707777</v>
      </c>
      <c r="E18" s="174">
        <f>D18/($D26)</f>
        <v>9.9376428986050411E-2</v>
      </c>
    </row>
    <row r="19" spans="1:5">
      <c r="A19" s="170" t="s">
        <v>68</v>
      </c>
      <c r="B19" s="182">
        <f>'Federal Non-Assistance'!M8</f>
        <v>5033409</v>
      </c>
      <c r="C19" s="183">
        <f>'State Non-Assistance'!M8</f>
        <v>1697253</v>
      </c>
      <c r="D19" s="173">
        <f t="shared" si="1"/>
        <v>6730662</v>
      </c>
      <c r="E19" s="174">
        <f>D19/($D26)</f>
        <v>1.7738228224700385E-2</v>
      </c>
    </row>
    <row r="20" spans="1:5" ht="16.8">
      <c r="A20" s="170" t="s">
        <v>110</v>
      </c>
      <c r="B20" s="182">
        <f>'Federal Non-Assistance'!N8</f>
        <v>13922252</v>
      </c>
      <c r="C20" s="184"/>
      <c r="D20" s="173">
        <f t="shared" si="1"/>
        <v>13922252</v>
      </c>
      <c r="E20" s="174">
        <f>D20/($D26)</f>
        <v>3.6691202645117431E-2</v>
      </c>
    </row>
    <row r="21" spans="1:5">
      <c r="A21" s="170" t="s">
        <v>69</v>
      </c>
      <c r="B21" s="182">
        <f>'Federal Non-Assistance'!O8</f>
        <v>197357588</v>
      </c>
      <c r="C21" s="183">
        <f>'State Non-Assistance'!O8</f>
        <v>75806543</v>
      </c>
      <c r="D21" s="173">
        <f t="shared" si="1"/>
        <v>273164131</v>
      </c>
      <c r="E21" s="174">
        <f>D21/($D26)</f>
        <v>0.71990655577117868</v>
      </c>
    </row>
    <row r="22" spans="1:5" ht="40.200000000000003" thickBot="1">
      <c r="A22" s="185" t="s">
        <v>0</v>
      </c>
      <c r="B22" s="186">
        <f>B3+B8</f>
        <v>228720908</v>
      </c>
      <c r="C22" s="187">
        <f>C3+C8</f>
        <v>130708833</v>
      </c>
      <c r="D22" s="186">
        <f>B22+C22</f>
        <v>359429741</v>
      </c>
      <c r="E22" s="188">
        <f>D22/($D26)</f>
        <v>0.94725404077681352</v>
      </c>
    </row>
    <row r="23" spans="1:5" ht="34.200000000000003">
      <c r="A23" s="177" t="s">
        <v>111</v>
      </c>
      <c r="B23" s="189">
        <f>'Summary Federal Funds'!E8</f>
        <v>0</v>
      </c>
      <c r="C23" s="190"/>
      <c r="D23" s="180">
        <f>B23</f>
        <v>0</v>
      </c>
      <c r="E23" s="169">
        <f>D23/($D26)</f>
        <v>0</v>
      </c>
    </row>
    <row r="24" spans="1:5" ht="34.200000000000003">
      <c r="A24" s="177" t="s">
        <v>112</v>
      </c>
      <c r="B24" s="191">
        <f>'Summary Federal Funds'!F8</f>
        <v>20014131</v>
      </c>
      <c r="C24" s="192"/>
      <c r="D24" s="180">
        <f>B24</f>
        <v>20014131</v>
      </c>
      <c r="E24" s="181">
        <f>D24/($D26)</f>
        <v>5.2745959223186506E-2</v>
      </c>
    </row>
    <row r="25" spans="1:5" ht="39" customHeight="1" thickBot="1">
      <c r="A25" s="193" t="s">
        <v>113</v>
      </c>
      <c r="B25" s="194">
        <f>B23+B24</f>
        <v>20014131</v>
      </c>
      <c r="C25" s="195"/>
      <c r="D25" s="194">
        <f>B25</f>
        <v>20014131</v>
      </c>
      <c r="E25" s="196">
        <f>D25/($D26)</f>
        <v>5.2745959223186506E-2</v>
      </c>
    </row>
    <row r="26" spans="1:5" ht="32.4" thickTop="1" thickBot="1">
      <c r="A26" s="197" t="s">
        <v>114</v>
      </c>
      <c r="B26" s="198">
        <f>B22+B25</f>
        <v>248735039</v>
      </c>
      <c r="C26" s="199">
        <f>C22</f>
        <v>130708833</v>
      </c>
      <c r="D26" s="198">
        <f>B26+C26</f>
        <v>379443872</v>
      </c>
      <c r="E26" s="200">
        <f>IF(D26/($D26)=SUM(E25,E22),SUM(E22,E25),"ERROR")</f>
        <v>1</v>
      </c>
    </row>
    <row r="27" spans="1:5" ht="31.8" thickBot="1">
      <c r="A27" s="201" t="s">
        <v>95</v>
      </c>
      <c r="B27" s="202">
        <f>'Summary Federal Funds'!I8</f>
        <v>2734551</v>
      </c>
      <c r="C27" s="203"/>
      <c r="D27" s="202">
        <f>B27</f>
        <v>2734551</v>
      </c>
      <c r="E27" s="204"/>
    </row>
    <row r="28" spans="1:5" ht="31.2">
      <c r="A28" s="205" t="s">
        <v>96</v>
      </c>
      <c r="B28" s="206">
        <f>'Summary Federal Funds'!J8</f>
        <v>1</v>
      </c>
      <c r="C28" s="207"/>
      <c r="D28" s="206">
        <f>B28</f>
        <v>1</v>
      </c>
      <c r="E28" s="208"/>
    </row>
  </sheetData>
  <mergeCells count="1">
    <mergeCell ref="A1:E1"/>
  </mergeCells>
  <pageMargins left="0.7" right="0.7" top="0.75" bottom="0.75" header="0.3" footer="0.3"/>
  <pageSetup scale="7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E28"/>
  <sheetViews>
    <sheetView zoomScaleNormal="100" workbookViewId="0">
      <selection activeCell="A23" sqref="A23"/>
    </sheetView>
  </sheetViews>
  <sheetFormatPr defaultRowHeight="14.4"/>
  <cols>
    <col min="1" max="1" width="22.6640625" customWidth="1"/>
    <col min="2" max="5" width="32.6640625" customWidth="1"/>
  </cols>
  <sheetData>
    <row r="1" spans="1:5" ht="18.600000000000001" thickBot="1">
      <c r="A1" s="519" t="s">
        <v>215</v>
      </c>
      <c r="B1" s="520"/>
      <c r="C1" s="520"/>
      <c r="D1" s="521"/>
      <c r="E1" s="522"/>
    </row>
    <row r="2" spans="1:5" ht="31.2" thickBot="1">
      <c r="A2" s="266" t="s">
        <v>104</v>
      </c>
      <c r="B2" s="267" t="s">
        <v>170</v>
      </c>
      <c r="C2" s="268" t="s">
        <v>106</v>
      </c>
      <c r="D2" s="269" t="s">
        <v>168</v>
      </c>
      <c r="E2" s="270" t="s">
        <v>167</v>
      </c>
    </row>
    <row r="3" spans="1:5" ht="23.4" thickBot="1">
      <c r="A3" s="271" t="s">
        <v>74</v>
      </c>
      <c r="B3" s="277">
        <f>IF(SUM(B4:B7)='Federal Assistance'!B5,SUM(B4:B7),"ERROR")</f>
        <v>5326260835</v>
      </c>
      <c r="C3" s="273">
        <f>IF(SUM(C4:C6)='State Assistance'!B5,'State Assistance'!B5,"ERROR")</f>
        <v>4553327580</v>
      </c>
      <c r="D3" s="274">
        <f t="shared" ref="D3:D22" si="0">B3+C3</f>
        <v>9879588415</v>
      </c>
      <c r="E3" s="275">
        <f>D3/(D26)</f>
        <v>0.31215916754718681</v>
      </c>
    </row>
    <row r="4" spans="1:5">
      <c r="A4" s="276" t="s">
        <v>62</v>
      </c>
      <c r="B4" s="277">
        <f>IF('Federal Assistance'!C5=SUM(Alabama:Wyoming!B4),'Federal Assistance'!C5,"ERROR")</f>
        <v>4485279615</v>
      </c>
      <c r="C4" s="278">
        <f>IF('State Assistance'!C5=SUM(Alabama:Wyoming!C4),'State Assistance'!C5,"ERROR")</f>
        <v>4252650107</v>
      </c>
      <c r="D4" s="364">
        <f t="shared" si="0"/>
        <v>8737929722</v>
      </c>
      <c r="E4" s="275">
        <f>D4/(D26)</f>
        <v>0.27608689284707832</v>
      </c>
    </row>
    <row r="5" spans="1:5">
      <c r="A5" s="276" t="s">
        <v>63</v>
      </c>
      <c r="B5" s="277">
        <f>IF('Federal Assistance'!D5=SUM(Alabama:Wyoming!B5),'Federal Assistance'!D5,"ERROR")</f>
        <v>72858031</v>
      </c>
      <c r="C5" s="278">
        <f>IF('State Assistance'!D5=SUM(Alabama:Wyoming!C5),'State Assistance'!D5,"ERROR")</f>
        <v>254467575</v>
      </c>
      <c r="D5" s="366">
        <f t="shared" si="0"/>
        <v>327325606</v>
      </c>
      <c r="E5" s="279">
        <f>D5/(D26)</f>
        <v>1.0342302168246597E-2</v>
      </c>
    </row>
    <row r="6" spans="1:5" ht="16.8">
      <c r="A6" s="276" t="s">
        <v>75</v>
      </c>
      <c r="B6" s="277">
        <f>IF('Federal Assistance'!E5=SUM(Alabama:Wyoming!B6),'Federal Assistance'!E5,"ERROR")</f>
        <v>230242453</v>
      </c>
      <c r="C6" s="278">
        <f>IF('State Assistance'!E5=SUM(Alabama:Wyoming!C6),'State Assistance'!E5,"ERROR")</f>
        <v>46209898</v>
      </c>
      <c r="D6" s="367">
        <f t="shared" si="0"/>
        <v>276452351</v>
      </c>
      <c r="E6" s="279">
        <f>D6/(D26)</f>
        <v>8.7348917920102142E-3</v>
      </c>
    </row>
    <row r="7" spans="1:5">
      <c r="A7" s="276" t="s">
        <v>76</v>
      </c>
      <c r="B7" s="277">
        <f>IF('Federal Assistance'!F5=SUM(Alabama:Wyoming!B7),'Federal Assistance'!F5,"ERROR")</f>
        <v>537880736</v>
      </c>
      <c r="C7" s="280"/>
      <c r="D7" s="366">
        <f t="shared" si="0"/>
        <v>537880736</v>
      </c>
      <c r="E7" s="279">
        <f>D7/(D26)</f>
        <v>1.6995080739851669E-2</v>
      </c>
    </row>
    <row r="8" spans="1:5" ht="22.8">
      <c r="A8" s="281" t="s">
        <v>65</v>
      </c>
      <c r="B8" s="282">
        <f>IF(SUM(B9:B21)='Federal Non-Assistance'!B5,'Federal Non-Assistance'!B5,"ERROR")</f>
        <v>8825586896</v>
      </c>
      <c r="C8" s="283">
        <f>IF(SUM(C9:C21)='State Non-Assistance'!B5,'State Non-Assistance'!B5,"ERROR")</f>
        <v>10441911538</v>
      </c>
      <c r="D8" s="367">
        <f t="shared" si="0"/>
        <v>19267498434</v>
      </c>
      <c r="E8" s="285">
        <f>D8/(D26)</f>
        <v>0.60878308075490473</v>
      </c>
    </row>
    <row r="9" spans="1:5" ht="16.8">
      <c r="A9" s="276" t="s">
        <v>78</v>
      </c>
      <c r="B9" s="277">
        <f>IF('Federal Non-Assistance'!C5=SUM(Alabama:Wyoming!B9),'Federal Non-Assistance'!C5,"ERROR")</f>
        <v>1516804587</v>
      </c>
      <c r="C9" s="278">
        <f>IF('State Non-Assistance'!C5=SUM(Alabama:Wyoming!C9),'State Non-Assistance'!C5,"ERROR")</f>
        <v>516937971</v>
      </c>
      <c r="D9" s="367">
        <f t="shared" si="0"/>
        <v>2033742558</v>
      </c>
      <c r="E9" s="279">
        <f>D9/(D26)</f>
        <v>6.4258889869003341E-2</v>
      </c>
    </row>
    <row r="10" spans="1:5">
      <c r="A10" s="276" t="s">
        <v>63</v>
      </c>
      <c r="B10" s="277">
        <f>IF('Federal Non-Assistance'!D5=SUM(Alabama:Wyoming!B10),'Federal Non-Assistance'!D5,"ERROR")</f>
        <v>1037346414</v>
      </c>
      <c r="C10" s="278">
        <f>IF('State Non-Assistance'!D5=SUM(Alabama:Wyoming!C10),'State Non-Assistance'!D5,"ERROR")</f>
        <v>2274529962</v>
      </c>
      <c r="D10" s="364">
        <f t="shared" si="0"/>
        <v>3311876376</v>
      </c>
      <c r="E10" s="279">
        <f>D10/(D26)</f>
        <v>0.10464328361915408</v>
      </c>
    </row>
    <row r="11" spans="1:5">
      <c r="A11" s="276" t="s">
        <v>64</v>
      </c>
      <c r="B11" s="277">
        <f>IF('Federal Non-Assistance'!E5=SUM(Alabama:Wyoming!B11),'Federal Non-Assistance'!E5,"ERROR")</f>
        <v>142506485</v>
      </c>
      <c r="C11" s="278">
        <f>IF('State Non-Assistance'!E5=SUM(Alabama:Wyoming!C11),'State Non-Assistance'!E5,"ERROR")</f>
        <v>31122156</v>
      </c>
      <c r="D11" s="366">
        <f t="shared" si="0"/>
        <v>173628641</v>
      </c>
      <c r="E11" s="279">
        <f>D11/(D26)</f>
        <v>5.4860354257894811E-3</v>
      </c>
    </row>
    <row r="12" spans="1:5" ht="16.8">
      <c r="A12" s="276" t="s">
        <v>79</v>
      </c>
      <c r="B12" s="277">
        <f>IF('Federal Non-Assistance'!F5=SUM(Alabama:Wyoming!B12),'Federal Non-Assistance'!F5,"ERROR")</f>
        <v>691952</v>
      </c>
      <c r="C12" s="278">
        <f>IF('State Non-Assistance'!F5=SUM(Alabama:Wyoming!C12),'State Non-Assistance'!F5,"ERROR")</f>
        <v>169625</v>
      </c>
      <c r="D12" s="366">
        <f t="shared" si="0"/>
        <v>861577</v>
      </c>
      <c r="E12" s="279">
        <f>D12/(D26)</f>
        <v>2.7222708861986797E-5</v>
      </c>
    </row>
    <row r="13" spans="1:5">
      <c r="A13" s="276" t="s">
        <v>67</v>
      </c>
      <c r="B13" s="277">
        <f>IF('Federal Non-Assistance'!G5=SUM(Alabama:Wyoming!B13),'Federal Non-Assistance'!G5,"ERROR")</f>
        <v>122662721</v>
      </c>
      <c r="C13" s="278">
        <f>IF('State Non-Assistance'!G5=SUM(Alabama:Wyoming!C13),'State Non-Assistance'!G5,"ERROR")</f>
        <v>1728271545</v>
      </c>
      <c r="D13" s="367">
        <f t="shared" si="0"/>
        <v>1850934266</v>
      </c>
      <c r="E13" s="279">
        <f>D13/(D26)</f>
        <v>5.8482810759796541E-2</v>
      </c>
    </row>
    <row r="14" spans="1:5" ht="16.8">
      <c r="A14" s="276" t="s">
        <v>80</v>
      </c>
      <c r="B14" s="277">
        <f>IF('Federal Non-Assistance'!H5=SUM(Alabama:Wyoming!B14),'Federal Non-Assistance'!H5,"ERROR")</f>
        <v>0</v>
      </c>
      <c r="C14" s="278">
        <f>IF('State Non-Assistance'!H5=SUM(Alabama:Wyoming!C14),'State Non-Assistance'!H5,"ERROR")</f>
        <v>543834350</v>
      </c>
      <c r="D14" s="364">
        <f t="shared" si="0"/>
        <v>543834350</v>
      </c>
      <c r="E14" s="279">
        <f>D14/(D26)</f>
        <v>1.7183193352651973E-2</v>
      </c>
    </row>
    <row r="15" spans="1:5" ht="16.8">
      <c r="A15" s="276" t="s">
        <v>81</v>
      </c>
      <c r="B15" s="277">
        <f>IF('Federal Non-Assistance'!I5=SUM(Alabama:Wyoming!B15),'Federal Non-Assistance'!I5,"ERROR")</f>
        <v>279734284</v>
      </c>
      <c r="C15" s="278">
        <f>IF('State Non-Assistance'!I5=SUM(Alabama:Wyoming!C15),'State Non-Assistance'!I5,"ERROR")</f>
        <v>423979582</v>
      </c>
      <c r="D15" s="366">
        <f t="shared" si="0"/>
        <v>703713866</v>
      </c>
      <c r="E15" s="279">
        <f>D15/(D26)</f>
        <v>2.2234806286914797E-2</v>
      </c>
    </row>
    <row r="16" spans="1:5" ht="16.8">
      <c r="A16" s="276" t="s">
        <v>82</v>
      </c>
      <c r="B16" s="277">
        <f>IF('Federal Non-Assistance'!J5=SUM(Alabama:Wyoming!B16),'Federal Non-Assistance'!J5,"ERROR")</f>
        <v>1088089290</v>
      </c>
      <c r="C16" s="278">
        <f>IF('State Non-Assistance'!J5=SUM(Alabama:Wyoming!C16),'State Non-Assistance'!J5,"ERROR")</f>
        <v>1512532608</v>
      </c>
      <c r="D16" s="366">
        <f t="shared" si="0"/>
        <v>2600621898</v>
      </c>
      <c r="E16" s="279">
        <f>D16/(D26)</f>
        <v>8.2170221337572291E-2</v>
      </c>
    </row>
    <row r="17" spans="1:5" ht="16.8">
      <c r="A17" s="276" t="s">
        <v>109</v>
      </c>
      <c r="B17" s="277">
        <f>IF('Federal Non-Assistance'!K5=SUM(Alabama:Wyoming!B17),'Federal Non-Assistance'!K5,"ERROR")</f>
        <v>192988042</v>
      </c>
      <c r="C17" s="278">
        <f>IF('State Non-Assistance'!K5=SUM(Alabama:Wyoming!C17),'State Non-Assistance'!K5,"ERROR")</f>
        <v>40781993</v>
      </c>
      <c r="D17" s="366">
        <f t="shared" si="0"/>
        <v>233770035</v>
      </c>
      <c r="E17" s="279">
        <f>D17/(D26)</f>
        <v>7.386285385359014E-3</v>
      </c>
    </row>
    <row r="18" spans="1:5">
      <c r="A18" s="276" t="s">
        <v>88</v>
      </c>
      <c r="B18" s="277">
        <f>IF('Federal Non-Assistance'!L5=SUM(Alabama:Wyoming!B18),'Federal Non-Assistance'!L5,"ERROR")</f>
        <v>1236738135</v>
      </c>
      <c r="C18" s="278">
        <f>IF('State Non-Assistance'!L5=SUM(Alabama:Wyoming!C18),'State Non-Assistance'!L5,"ERROR")</f>
        <v>838245191</v>
      </c>
      <c r="D18" s="366">
        <f t="shared" si="0"/>
        <v>2074983326</v>
      </c>
      <c r="E18" s="279">
        <f>D18/(D26)</f>
        <v>6.5561948586342303E-2</v>
      </c>
    </row>
    <row r="19" spans="1:5">
      <c r="A19" s="276" t="s">
        <v>68</v>
      </c>
      <c r="B19" s="277">
        <f>IF('Federal Non-Assistance'!M5=SUM(Alabama:Wyoming!B19),'Federal Non-Assistance'!M5,"ERROR")</f>
        <v>172419652</v>
      </c>
      <c r="C19" s="278">
        <f>IF('State Non-Assistance'!M5=SUM(Alabama:Wyoming!C19),'State Non-Assistance'!M5,"ERROR")</f>
        <v>43521553</v>
      </c>
      <c r="D19" s="366">
        <f t="shared" si="0"/>
        <v>215941205</v>
      </c>
      <c r="E19" s="279">
        <f>D19/(D26)</f>
        <v>6.8229590100729329E-3</v>
      </c>
    </row>
    <row r="20" spans="1:5" ht="16.8">
      <c r="A20" s="276" t="s">
        <v>110</v>
      </c>
      <c r="B20" s="277">
        <f>IF('Federal Non-Assistance'!N5=SUM(Alabama:Wyoming!B20),'Federal Non-Assistance'!N5,"ERROR")</f>
        <v>887369983</v>
      </c>
      <c r="C20" s="286"/>
      <c r="D20" s="367">
        <f t="shared" si="0"/>
        <v>887369983</v>
      </c>
      <c r="E20" s="279">
        <f>D20/(D26)</f>
        <v>2.8037673591652483E-2</v>
      </c>
    </row>
    <row r="21" spans="1:5">
      <c r="A21" s="276" t="s">
        <v>69</v>
      </c>
      <c r="B21" s="431">
        <f>IF('Federal Non-Assistance'!O5=SUM(Alabama:Wyoming!B21),'Federal Non-Assistance'!O5,"ERROR")</f>
        <v>2148235351</v>
      </c>
      <c r="C21" s="278">
        <f>IF('State Non-Assistance'!O5=SUM(Alabama:Wyoming!C21),'State Non-Assistance'!O5,"ERROR")</f>
        <v>2487985002</v>
      </c>
      <c r="D21" s="367">
        <f t="shared" si="0"/>
        <v>4636220353</v>
      </c>
      <c r="E21" s="279">
        <f>D21/(D26)</f>
        <v>0.14648775082173346</v>
      </c>
    </row>
    <row r="22" spans="1:5" ht="40.200000000000003" thickBot="1">
      <c r="A22" s="287" t="s">
        <v>0</v>
      </c>
      <c r="B22" s="289">
        <f>B3+B8</f>
        <v>14151847731</v>
      </c>
      <c r="C22" s="288">
        <f>C3+C8</f>
        <v>14995239118</v>
      </c>
      <c r="D22" s="365">
        <f t="shared" si="0"/>
        <v>29147086849</v>
      </c>
      <c r="E22" s="290">
        <f>D22/(D26)</f>
        <v>0.92094224830209148</v>
      </c>
    </row>
    <row r="23" spans="1:5" ht="34.200000000000003">
      <c r="A23" s="281" t="s">
        <v>111</v>
      </c>
      <c r="B23" s="291">
        <f>'Summary Federal Funds'!E5</f>
        <v>1367276004</v>
      </c>
      <c r="C23" s="292"/>
      <c r="D23" s="284">
        <f>B23</f>
        <v>1367276004</v>
      </c>
      <c r="E23" s="275">
        <f>D23/(D26)</f>
        <v>4.3200963571303194E-2</v>
      </c>
    </row>
    <row r="24" spans="1:5" ht="34.200000000000003">
      <c r="A24" s="281" t="s">
        <v>112</v>
      </c>
      <c r="B24" s="293">
        <f>'Summary Federal Funds'!F5</f>
        <v>1134838715</v>
      </c>
      <c r="C24" s="294"/>
      <c r="D24" s="284">
        <f>B24</f>
        <v>1134838715</v>
      </c>
      <c r="E24" s="285">
        <f>D24/(D26)</f>
        <v>3.5856788126605289E-2</v>
      </c>
    </row>
    <row r="25" spans="1:5" ht="39" customHeight="1" thickBot="1">
      <c r="A25" s="295" t="s">
        <v>113</v>
      </c>
      <c r="B25" s="296">
        <f>B23+B24</f>
        <v>2502114719</v>
      </c>
      <c r="C25" s="297"/>
      <c r="D25" s="298">
        <f>D23+D24</f>
        <v>2502114719</v>
      </c>
      <c r="E25" s="299">
        <f>D25/(D26)</f>
        <v>7.905775169790849E-2</v>
      </c>
    </row>
    <row r="26" spans="1:5" ht="32.4" thickTop="1" thickBot="1">
      <c r="A26" s="300" t="s">
        <v>114</v>
      </c>
      <c r="B26" s="302">
        <f>B22+B25</f>
        <v>16653962450</v>
      </c>
      <c r="C26" s="301">
        <f>C22</f>
        <v>14995239118</v>
      </c>
      <c r="D26" s="302">
        <f>IF((D22+D25)=(B26+C26),B26+C26,"ERROR")</f>
        <v>31649201568</v>
      </c>
      <c r="E26" s="303">
        <f>D26/(D26)</f>
        <v>1</v>
      </c>
    </row>
    <row r="27" spans="1:5" ht="31.8" thickBot="1">
      <c r="A27" s="415" t="s">
        <v>95</v>
      </c>
      <c r="B27" s="368">
        <f>'Summary Federal Funds'!I5</f>
        <v>1518725644</v>
      </c>
      <c r="C27" s="304"/>
      <c r="D27" s="368">
        <f>B27</f>
        <v>1518725644</v>
      </c>
      <c r="E27" s="305"/>
    </row>
    <row r="28" spans="1:5" ht="31.2">
      <c r="A28" s="417" t="s">
        <v>96</v>
      </c>
      <c r="B28" s="306">
        <f>'Summary Federal Funds'!J5</f>
        <v>1524977538</v>
      </c>
      <c r="C28" s="307"/>
      <c r="D28" s="369">
        <f>B28</f>
        <v>1524977538</v>
      </c>
      <c r="E28" s="308"/>
    </row>
  </sheetData>
  <mergeCells count="1">
    <mergeCell ref="A1:E1"/>
  </mergeCells>
  <pageMargins left="0.7" right="0.7" top="0.75" bottom="0.75" header="0.3" footer="0.3"/>
  <pageSetup scale="80"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244</v>
      </c>
      <c r="B1" s="524"/>
      <c r="C1" s="524"/>
      <c r="D1" s="524"/>
      <c r="E1" s="586"/>
    </row>
    <row r="2" spans="1:5" ht="31.2" thickBot="1">
      <c r="A2" s="161" t="s">
        <v>104</v>
      </c>
      <c r="B2" s="162" t="s">
        <v>105</v>
      </c>
      <c r="C2" s="163" t="s">
        <v>106</v>
      </c>
      <c r="D2" s="164" t="s">
        <v>107</v>
      </c>
      <c r="E2" s="165" t="s">
        <v>108</v>
      </c>
    </row>
    <row r="3" spans="1:5" ht="22.8">
      <c r="A3" s="166" t="s">
        <v>74</v>
      </c>
      <c r="B3" s="167">
        <f>IF(SUM(B4:B7)='Federal Assistance'!B9,'Federal Assistance'!B9,"ERROR")</f>
        <v>13186751</v>
      </c>
      <c r="C3" s="167">
        <f>IF(SUM(C4:C6)='State Assistance'!B9,'State Assistance'!B9,"ERROR")</f>
        <v>0</v>
      </c>
      <c r="D3" s="168">
        <f>B3+C3</f>
        <v>13186751</v>
      </c>
      <c r="E3" s="169">
        <f>D3/($D26)</f>
        <v>8.4185419567158748E-2</v>
      </c>
    </row>
    <row r="4" spans="1:5">
      <c r="A4" s="170" t="s">
        <v>62</v>
      </c>
      <c r="B4" s="171">
        <f>'Federal Assistance'!C9</f>
        <v>13186751</v>
      </c>
      <c r="C4" s="172">
        <f>'State Assistance'!C9</f>
        <v>0</v>
      </c>
      <c r="D4" s="173">
        <f>B4+C4</f>
        <v>13186751</v>
      </c>
      <c r="E4" s="174">
        <f>D4/($D26)</f>
        <v>8.4185419567158748E-2</v>
      </c>
    </row>
    <row r="5" spans="1:5">
      <c r="A5" s="170" t="s">
        <v>63</v>
      </c>
      <c r="B5" s="171">
        <f>'Federal Assistance'!D9</f>
        <v>0</v>
      </c>
      <c r="C5" s="172">
        <f>'State Assistance'!D9</f>
        <v>0</v>
      </c>
      <c r="D5" s="173">
        <f t="shared" ref="D5:D7" si="0">B5+C5</f>
        <v>0</v>
      </c>
      <c r="E5" s="174">
        <f>D5/($D26)</f>
        <v>0</v>
      </c>
    </row>
    <row r="6" spans="1:5" ht="16.8">
      <c r="A6" s="170" t="s">
        <v>75</v>
      </c>
      <c r="B6" s="171">
        <f>'Federal Assistance'!E9</f>
        <v>0</v>
      </c>
      <c r="C6" s="172">
        <f>'State Assistance'!E9</f>
        <v>0</v>
      </c>
      <c r="D6" s="173">
        <f t="shared" si="0"/>
        <v>0</v>
      </c>
      <c r="E6" s="174">
        <f>D6/($D26)</f>
        <v>0</v>
      </c>
    </row>
    <row r="7" spans="1:5">
      <c r="A7" s="170" t="s">
        <v>76</v>
      </c>
      <c r="B7" s="171">
        <f>'Federal Assistance'!F9</f>
        <v>0</v>
      </c>
      <c r="C7" s="175"/>
      <c r="D7" s="176">
        <f t="shared" si="0"/>
        <v>0</v>
      </c>
      <c r="E7" s="174">
        <f>D7/($D26)</f>
        <v>0</v>
      </c>
    </row>
    <row r="8" spans="1:5" ht="22.8">
      <c r="A8" s="177" t="s">
        <v>65</v>
      </c>
      <c r="B8" s="178">
        <f>IF(SUM(B9:B21)='Federal Non-Assistance'!B9,'Federal Non-Assistance'!B9,"ERROR")</f>
        <v>54760892</v>
      </c>
      <c r="C8" s="179">
        <f>IF(SUM(C9:C21)='State Non-Assistance'!B9,'State Non-Assistance'!B9,"ERROR")</f>
        <v>88691726</v>
      </c>
      <c r="D8" s="180">
        <f>B8+C8</f>
        <v>143452618</v>
      </c>
      <c r="E8" s="181">
        <f>D8/($D26)</f>
        <v>0.91581458043284125</v>
      </c>
    </row>
    <row r="9" spans="1:5" ht="16.8">
      <c r="A9" s="170" t="s">
        <v>78</v>
      </c>
      <c r="B9" s="182">
        <f>'Federal Non-Assistance'!C9</f>
        <v>23424613</v>
      </c>
      <c r="C9" s="183">
        <f>'State Non-Assistance'!C9</f>
        <v>43800</v>
      </c>
      <c r="D9" s="173">
        <f t="shared" ref="D9:D21" si="1">B9+C9</f>
        <v>23468413</v>
      </c>
      <c r="E9" s="174">
        <f>D9/($D26)</f>
        <v>0.14982448633331766</v>
      </c>
    </row>
    <row r="10" spans="1:5">
      <c r="A10" s="170" t="s">
        <v>63</v>
      </c>
      <c r="B10" s="182">
        <f>'Federal Non-Assistance'!D9</f>
        <v>8233801</v>
      </c>
      <c r="C10" s="183">
        <f>'State Non-Assistance'!D9</f>
        <v>380797</v>
      </c>
      <c r="D10" s="173">
        <f t="shared" si="1"/>
        <v>8614598</v>
      </c>
      <c r="E10" s="174">
        <f>D10/($D26)</f>
        <v>5.4996378337045015E-2</v>
      </c>
    </row>
    <row r="11" spans="1:5">
      <c r="A11" s="170" t="s">
        <v>64</v>
      </c>
      <c r="B11" s="182">
        <f>'Federal Non-Assistance'!E9</f>
        <v>2575044</v>
      </c>
      <c r="C11" s="183">
        <f>'State Non-Assistance'!E9</f>
        <v>595200</v>
      </c>
      <c r="D11" s="173">
        <f t="shared" si="1"/>
        <v>3170244</v>
      </c>
      <c r="E11" s="174">
        <f>D11/($D26)</f>
        <v>2.0239126474009224E-2</v>
      </c>
    </row>
    <row r="12" spans="1:5" ht="16.8">
      <c r="A12" s="170" t="s">
        <v>79</v>
      </c>
      <c r="B12" s="182">
        <f>'Federal Non-Assistance'!F9</f>
        <v>495420</v>
      </c>
      <c r="C12" s="183">
        <f>'State Non-Assistance'!F9</f>
        <v>0</v>
      </c>
      <c r="D12" s="173">
        <f t="shared" si="1"/>
        <v>495420</v>
      </c>
      <c r="E12" s="174">
        <f>D12/($D26)</f>
        <v>3.1628064078833206E-3</v>
      </c>
    </row>
    <row r="13" spans="1:5">
      <c r="A13" s="170" t="s">
        <v>67</v>
      </c>
      <c r="B13" s="182">
        <f>'Federal Non-Assistance'!G9</f>
        <v>0</v>
      </c>
      <c r="C13" s="183">
        <f>'State Non-Assistance'!G9</f>
        <v>0</v>
      </c>
      <c r="D13" s="173">
        <f t="shared" si="1"/>
        <v>0</v>
      </c>
      <c r="E13" s="174">
        <f>D13/($D26)</f>
        <v>0</v>
      </c>
    </row>
    <row r="14" spans="1:5" ht="16.8">
      <c r="A14" s="170" t="s">
        <v>80</v>
      </c>
      <c r="B14" s="182">
        <f>'Federal Non-Assistance'!H9</f>
        <v>0</v>
      </c>
      <c r="C14" s="183">
        <f>'State Non-Assistance'!H9</f>
        <v>0</v>
      </c>
      <c r="D14" s="173">
        <f t="shared" si="1"/>
        <v>0</v>
      </c>
      <c r="E14" s="174">
        <f>D14/($D26)</f>
        <v>0</v>
      </c>
    </row>
    <row r="15" spans="1:5" ht="16.8">
      <c r="A15" s="170" t="s">
        <v>81</v>
      </c>
      <c r="B15" s="182">
        <f>'Federal Non-Assistance'!I9</f>
        <v>0</v>
      </c>
      <c r="C15" s="183">
        <f>'State Non-Assistance'!I9</f>
        <v>0</v>
      </c>
      <c r="D15" s="173">
        <f t="shared" si="1"/>
        <v>0</v>
      </c>
      <c r="E15" s="174">
        <f>D15/($D26)</f>
        <v>0</v>
      </c>
    </row>
    <row r="16" spans="1:5" ht="16.8">
      <c r="A16" s="170" t="s">
        <v>82</v>
      </c>
      <c r="B16" s="182">
        <f>'Federal Non-Assistance'!J9</f>
        <v>567321</v>
      </c>
      <c r="C16" s="183">
        <f>'State Non-Assistance'!J9</f>
        <v>84623395</v>
      </c>
      <c r="D16" s="173">
        <f t="shared" si="1"/>
        <v>85190716</v>
      </c>
      <c r="E16" s="174">
        <f>D16/($D26)</f>
        <v>0.54386529097930669</v>
      </c>
    </row>
    <row r="17" spans="1:5" ht="16.8">
      <c r="A17" s="170" t="s">
        <v>109</v>
      </c>
      <c r="B17" s="182">
        <f>'Federal Non-Assistance'!K9</f>
        <v>1568883</v>
      </c>
      <c r="C17" s="183">
        <f>'State Non-Assistance'!K9</f>
        <v>0</v>
      </c>
      <c r="D17" s="173">
        <f t="shared" si="1"/>
        <v>1568883</v>
      </c>
      <c r="E17" s="174">
        <f>D17/($D26)</f>
        <v>1.0015891981791628E-2</v>
      </c>
    </row>
    <row r="18" spans="1:5">
      <c r="A18" s="170" t="s">
        <v>88</v>
      </c>
      <c r="B18" s="182">
        <f>'Federal Non-Assistance'!L9</f>
        <v>8507858</v>
      </c>
      <c r="C18" s="183">
        <f>'State Non-Assistance'!L9</f>
        <v>3048534</v>
      </c>
      <c r="D18" s="173">
        <f t="shared" si="1"/>
        <v>11556392</v>
      </c>
      <c r="E18" s="174">
        <f>D18/($D26)</f>
        <v>7.3777059201508913E-2</v>
      </c>
    </row>
    <row r="19" spans="1:5">
      <c r="A19" s="170" t="s">
        <v>68</v>
      </c>
      <c r="B19" s="182">
        <f>'Federal Non-Assistance'!M9</f>
        <v>2400539</v>
      </c>
      <c r="C19" s="183">
        <f>'State Non-Assistance'!M9</f>
        <v>0</v>
      </c>
      <c r="D19" s="173">
        <f t="shared" si="1"/>
        <v>2400539</v>
      </c>
      <c r="E19" s="174">
        <f>D19/($D26)</f>
        <v>1.5325259641463444E-2</v>
      </c>
    </row>
    <row r="20" spans="1:5" ht="16.8">
      <c r="A20" s="170" t="s">
        <v>110</v>
      </c>
      <c r="B20" s="182">
        <f>'Federal Non-Assistance'!N9</f>
        <v>6869995</v>
      </c>
      <c r="C20" s="184"/>
      <c r="D20" s="173">
        <f t="shared" si="1"/>
        <v>6869995</v>
      </c>
      <c r="E20" s="174">
        <f>D20/($D26)</f>
        <v>4.38586738688918E-2</v>
      </c>
    </row>
    <row r="21" spans="1:5">
      <c r="A21" s="170" t="s">
        <v>69</v>
      </c>
      <c r="B21" s="182">
        <f>'Federal Non-Assistance'!O9</f>
        <v>117418</v>
      </c>
      <c r="C21" s="183">
        <f>'State Non-Assistance'!O9</f>
        <v>0</v>
      </c>
      <c r="D21" s="173">
        <f t="shared" si="1"/>
        <v>117418</v>
      </c>
      <c r="E21" s="174">
        <f>D21/($D26)</f>
        <v>7.4960720762351897E-4</v>
      </c>
    </row>
    <row r="22" spans="1:5" ht="40.200000000000003" thickBot="1">
      <c r="A22" s="185" t="s">
        <v>0</v>
      </c>
      <c r="B22" s="186">
        <f>B3+B8</f>
        <v>67947643</v>
      </c>
      <c r="C22" s="186">
        <f>C3+C8</f>
        <v>88691726</v>
      </c>
      <c r="D22" s="186">
        <f>B22+C22</f>
        <v>156639369</v>
      </c>
      <c r="E22" s="188">
        <f>D22/($D26)</f>
        <v>1</v>
      </c>
    </row>
    <row r="23" spans="1:5" ht="34.200000000000003">
      <c r="A23" s="177" t="s">
        <v>111</v>
      </c>
      <c r="B23" s="189">
        <f>'Summary Federal Funds'!E9</f>
        <v>0</v>
      </c>
      <c r="C23" s="423"/>
      <c r="D23" s="180">
        <f>B23</f>
        <v>0</v>
      </c>
      <c r="E23" s="169">
        <f>D23/($D26)</f>
        <v>0</v>
      </c>
    </row>
    <row r="24" spans="1:5" ht="34.200000000000003">
      <c r="A24" s="177" t="s">
        <v>112</v>
      </c>
      <c r="B24" s="191">
        <f>'Summary Federal Funds'!F9</f>
        <v>0</v>
      </c>
      <c r="C24" s="423"/>
      <c r="D24" s="180">
        <f>B24</f>
        <v>0</v>
      </c>
      <c r="E24" s="181">
        <f>D24/($D26)</f>
        <v>0</v>
      </c>
    </row>
    <row r="25" spans="1:5" ht="39" customHeight="1" thickBot="1">
      <c r="A25" s="193" t="s">
        <v>113</v>
      </c>
      <c r="B25" s="194">
        <f>B23+B24</f>
        <v>0</v>
      </c>
      <c r="C25" s="424"/>
      <c r="D25" s="194">
        <f>B25</f>
        <v>0</v>
      </c>
      <c r="E25" s="196">
        <f>D25/($D26)</f>
        <v>0</v>
      </c>
    </row>
    <row r="26" spans="1:5" ht="32.4" thickTop="1" thickBot="1">
      <c r="A26" s="197" t="s">
        <v>114</v>
      </c>
      <c r="B26" s="198">
        <f>B22+B25</f>
        <v>67947643</v>
      </c>
      <c r="C26" s="198">
        <f>C22</f>
        <v>88691726</v>
      </c>
      <c r="D26" s="198">
        <f>B26+C26</f>
        <v>156639369</v>
      </c>
      <c r="E26" s="200">
        <f>IF(D26/($D26)=SUM(E25,E22),SUM(E22,E25),"ERROR")</f>
        <v>1</v>
      </c>
    </row>
    <row r="27" spans="1:5" ht="31.8" thickBot="1">
      <c r="A27" s="201" t="s">
        <v>95</v>
      </c>
      <c r="B27" s="202">
        <f>'Summary Federal Funds'!I9</f>
        <v>18291503</v>
      </c>
      <c r="C27" s="203"/>
      <c r="D27" s="202">
        <f>B27</f>
        <v>18291503</v>
      </c>
      <c r="E27" s="204"/>
    </row>
    <row r="28" spans="1:5" ht="31.2">
      <c r="A28" s="205" t="s">
        <v>96</v>
      </c>
      <c r="B28" s="206">
        <f>'Summary Federal Funds'!J9</f>
        <v>16027323</v>
      </c>
      <c r="C28" s="207"/>
      <c r="D28" s="206">
        <f>B28</f>
        <v>16027323</v>
      </c>
      <c r="E28" s="208"/>
    </row>
  </sheetData>
  <mergeCells count="1">
    <mergeCell ref="A1:E1"/>
  </mergeCells>
  <pageMargins left="0.7" right="0.7" top="0.75" bottom="0.75" header="0.3" footer="0.3"/>
  <pageSetup scale="79"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245</v>
      </c>
      <c r="B1" s="524"/>
      <c r="C1" s="524"/>
      <c r="D1" s="524"/>
      <c r="E1" s="586"/>
    </row>
    <row r="2" spans="1:5" ht="31.2" thickBot="1">
      <c r="A2" s="161" t="s">
        <v>104</v>
      </c>
      <c r="B2" s="162" t="s">
        <v>105</v>
      </c>
      <c r="C2" s="163" t="s">
        <v>106</v>
      </c>
      <c r="D2" s="164" t="s">
        <v>107</v>
      </c>
      <c r="E2" s="165" t="s">
        <v>108</v>
      </c>
    </row>
    <row r="3" spans="1:5" ht="22.8">
      <c r="A3" s="166" t="s">
        <v>74</v>
      </c>
      <c r="B3" s="167">
        <f>IF(SUM(B4:B7)='Federal Assistance'!B10,'Federal Assistance'!B10,"ERROR")</f>
        <v>1525067910</v>
      </c>
      <c r="C3" s="167">
        <f>IF(SUM(C4:C6)='State Assistance'!B10,'State Assistance'!B10,"ERROR")</f>
        <v>2119299855</v>
      </c>
      <c r="D3" s="168">
        <f>B3+C3</f>
        <v>3644367765</v>
      </c>
      <c r="E3" s="169">
        <f>D3/($D26)</f>
        <v>0.51826822942623085</v>
      </c>
    </row>
    <row r="4" spans="1:5">
      <c r="A4" s="170" t="s">
        <v>62</v>
      </c>
      <c r="B4" s="171">
        <f>'Federal Assistance'!C10</f>
        <v>1124706003</v>
      </c>
      <c r="C4" s="172">
        <f>'State Assistance'!C10</f>
        <v>2100544914</v>
      </c>
      <c r="D4" s="173">
        <f>B4+C4</f>
        <v>3225250917</v>
      </c>
      <c r="E4" s="174">
        <f>D4/($D26)</f>
        <v>0.45866531316136738</v>
      </c>
    </row>
    <row r="5" spans="1:5">
      <c r="A5" s="170" t="s">
        <v>63</v>
      </c>
      <c r="B5" s="171">
        <f>'Federal Assistance'!D10</f>
        <v>39843950</v>
      </c>
      <c r="C5" s="172">
        <f>'State Assistance'!D10</f>
        <v>13590795</v>
      </c>
      <c r="D5" s="173">
        <f t="shared" ref="D5:D7" si="0">B5+C5</f>
        <v>53434745</v>
      </c>
      <c r="E5" s="174">
        <f>D5/($D26)</f>
        <v>7.5989945216168777E-3</v>
      </c>
    </row>
    <row r="6" spans="1:5" ht="16.8">
      <c r="A6" s="170" t="s">
        <v>75</v>
      </c>
      <c r="B6" s="171">
        <f>'Federal Assistance'!E10</f>
        <v>123824823</v>
      </c>
      <c r="C6" s="172">
        <f>'State Assistance'!E10</f>
        <v>5164146</v>
      </c>
      <c r="D6" s="173">
        <f t="shared" si="0"/>
        <v>128988969</v>
      </c>
      <c r="E6" s="174">
        <f>D6/($D26)</f>
        <v>1.834361647613382E-2</v>
      </c>
    </row>
    <row r="7" spans="1:5">
      <c r="A7" s="170" t="s">
        <v>76</v>
      </c>
      <c r="B7" s="171">
        <f>'Federal Assistance'!F10</f>
        <v>236693134</v>
      </c>
      <c r="C7" s="175"/>
      <c r="D7" s="176">
        <f t="shared" si="0"/>
        <v>236693134</v>
      </c>
      <c r="E7" s="174">
        <f>D7/($D26)</f>
        <v>3.3660305267112806E-2</v>
      </c>
    </row>
    <row r="8" spans="1:5" ht="22.8">
      <c r="A8" s="177" t="s">
        <v>65</v>
      </c>
      <c r="B8" s="178">
        <f>IF(SUM(B9:B21)='Federal Non-Assistance'!B10,'Federal Non-Assistance'!B10,"ERROR")</f>
        <v>1902626717</v>
      </c>
      <c r="C8" s="179">
        <f>IF(SUM(C9:C21)='State Non-Assistance'!B10,'State Non-Assistance'!B10,"ERROR")</f>
        <v>1120377865</v>
      </c>
      <c r="D8" s="180">
        <f>B8+C8</f>
        <v>3023004582</v>
      </c>
      <c r="E8" s="181">
        <f>D8/($D26)</f>
        <v>0.42990371260199178</v>
      </c>
    </row>
    <row r="9" spans="1:5" ht="16.8">
      <c r="A9" s="170" t="s">
        <v>78</v>
      </c>
      <c r="B9" s="182">
        <f>'Federal Non-Assistance'!C10</f>
        <v>498193672</v>
      </c>
      <c r="C9" s="183">
        <f>'State Non-Assistance'!C10</f>
        <v>9136241</v>
      </c>
      <c r="D9" s="173">
        <f t="shared" ref="D9:D21" si="1">B9+C9</f>
        <v>507329913</v>
      </c>
      <c r="E9" s="174">
        <f>D9/($D26)</f>
        <v>7.2147761340292105E-2</v>
      </c>
    </row>
    <row r="10" spans="1:5">
      <c r="A10" s="170" t="s">
        <v>63</v>
      </c>
      <c r="B10" s="182">
        <f>'Federal Non-Assistance'!D10</f>
        <v>68539917</v>
      </c>
      <c r="C10" s="183">
        <f>'State Non-Assistance'!D10</f>
        <v>718414881</v>
      </c>
      <c r="D10" s="173">
        <f t="shared" si="1"/>
        <v>786954798</v>
      </c>
      <c r="E10" s="174">
        <f>D10/($D26)</f>
        <v>0.11191342260100832</v>
      </c>
    </row>
    <row r="11" spans="1:5">
      <c r="A11" s="170" t="s">
        <v>64</v>
      </c>
      <c r="B11" s="182">
        <f>'Federal Non-Assistance'!E10</f>
        <v>45492875</v>
      </c>
      <c r="C11" s="183">
        <f>'State Non-Assistance'!E10</f>
        <v>9051131</v>
      </c>
      <c r="D11" s="173">
        <f t="shared" si="1"/>
        <v>54544006</v>
      </c>
      <c r="E11" s="174">
        <f>D11/($D26)</f>
        <v>7.7567433470682439E-3</v>
      </c>
    </row>
    <row r="12" spans="1:5" ht="16.8">
      <c r="A12" s="170" t="s">
        <v>79</v>
      </c>
      <c r="B12" s="182">
        <f>'Federal Non-Assistance'!F10</f>
        <v>0</v>
      </c>
      <c r="C12" s="183">
        <f>'State Non-Assistance'!F10</f>
        <v>0</v>
      </c>
      <c r="D12" s="173">
        <f t="shared" si="1"/>
        <v>0</v>
      </c>
      <c r="E12" s="174">
        <f>D12/($D26)</f>
        <v>0</v>
      </c>
    </row>
    <row r="13" spans="1:5">
      <c r="A13" s="170" t="s">
        <v>67</v>
      </c>
      <c r="B13" s="182">
        <f>'Federal Non-Assistance'!G10</f>
        <v>0</v>
      </c>
      <c r="C13" s="183">
        <f>'State Non-Assistance'!G10</f>
        <v>0</v>
      </c>
      <c r="D13" s="173">
        <f t="shared" si="1"/>
        <v>0</v>
      </c>
      <c r="E13" s="174">
        <f>D13/($D26)</f>
        <v>0</v>
      </c>
    </row>
    <row r="14" spans="1:5" ht="16.8">
      <c r="A14" s="170" t="s">
        <v>80</v>
      </c>
      <c r="B14" s="182">
        <f>'Federal Non-Assistance'!H10</f>
        <v>0</v>
      </c>
      <c r="C14" s="183">
        <f>'State Non-Assistance'!H10</f>
        <v>0</v>
      </c>
      <c r="D14" s="173">
        <f t="shared" si="1"/>
        <v>0</v>
      </c>
      <c r="E14" s="174">
        <f>D14/($D26)</f>
        <v>0</v>
      </c>
    </row>
    <row r="15" spans="1:5" ht="16.8">
      <c r="A15" s="170" t="s">
        <v>81</v>
      </c>
      <c r="B15" s="182">
        <f>'Federal Non-Assistance'!I10</f>
        <v>8584848</v>
      </c>
      <c r="C15" s="183">
        <f>'State Non-Assistance'!I10</f>
        <v>369872</v>
      </c>
      <c r="D15" s="173">
        <f t="shared" si="1"/>
        <v>8954720</v>
      </c>
      <c r="E15" s="174">
        <f>D15/($D26)</f>
        <v>1.2734573398378356E-3</v>
      </c>
    </row>
    <row r="16" spans="1:5" ht="16.8">
      <c r="A16" s="170" t="s">
        <v>82</v>
      </c>
      <c r="B16" s="182">
        <f>'Federal Non-Assistance'!J10</f>
        <v>744969777</v>
      </c>
      <c r="C16" s="183">
        <f>'State Non-Assistance'!J10</f>
        <v>7960315</v>
      </c>
      <c r="D16" s="173">
        <f t="shared" si="1"/>
        <v>752930092</v>
      </c>
      <c r="E16" s="174">
        <f>D16/($D26)</f>
        <v>0.10707474405030831</v>
      </c>
    </row>
    <row r="17" spans="1:5" ht="16.8">
      <c r="A17" s="170" t="s">
        <v>109</v>
      </c>
      <c r="B17" s="182">
        <f>'Federal Non-Assistance'!K10</f>
        <v>0</v>
      </c>
      <c r="C17" s="183">
        <f>'State Non-Assistance'!K10</f>
        <v>628641</v>
      </c>
      <c r="D17" s="173">
        <f t="shared" si="1"/>
        <v>628641</v>
      </c>
      <c r="E17" s="174">
        <f>D17/($D26)</f>
        <v>8.9399500550882307E-5</v>
      </c>
    </row>
    <row r="18" spans="1:5">
      <c r="A18" s="170" t="s">
        <v>88</v>
      </c>
      <c r="B18" s="182">
        <f>'Federal Non-Assistance'!L10</f>
        <v>245043787</v>
      </c>
      <c r="C18" s="183">
        <f>'State Non-Assistance'!L10</f>
        <v>246423348</v>
      </c>
      <c r="D18" s="173">
        <f t="shared" si="1"/>
        <v>491467135</v>
      </c>
      <c r="E18" s="174">
        <f>D18/($D26)</f>
        <v>6.9891903974085443E-2</v>
      </c>
    </row>
    <row r="19" spans="1:5">
      <c r="A19" s="170" t="s">
        <v>68</v>
      </c>
      <c r="B19" s="182">
        <f>'Federal Non-Assistance'!M10</f>
        <v>61629521</v>
      </c>
      <c r="C19" s="183">
        <f>'State Non-Assistance'!M10</f>
        <v>3475330</v>
      </c>
      <c r="D19" s="173">
        <f t="shared" si="1"/>
        <v>65104851</v>
      </c>
      <c r="E19" s="174">
        <f>D19/($D26)</f>
        <v>9.2586089084861004E-3</v>
      </c>
    </row>
    <row r="20" spans="1:5" ht="16.8">
      <c r="A20" s="170" t="s">
        <v>110</v>
      </c>
      <c r="B20" s="182">
        <f>'Federal Non-Assistance'!N10</f>
        <v>0</v>
      </c>
      <c r="C20" s="425"/>
      <c r="D20" s="173">
        <f t="shared" si="1"/>
        <v>0</v>
      </c>
      <c r="E20" s="174">
        <f>D20/($D26)</f>
        <v>0</v>
      </c>
    </row>
    <row r="21" spans="1:5">
      <c r="A21" s="170" t="s">
        <v>69</v>
      </c>
      <c r="B21" s="182">
        <f>'Federal Non-Assistance'!O10</f>
        <v>230172320</v>
      </c>
      <c r="C21" s="182">
        <f>'State Non-Assistance'!O10</f>
        <v>124918106</v>
      </c>
      <c r="D21" s="176">
        <f t="shared" si="1"/>
        <v>355090426</v>
      </c>
      <c r="E21" s="174">
        <f>D21/($D26)</f>
        <v>5.0497671540354561E-2</v>
      </c>
    </row>
    <row r="22" spans="1:5" ht="40.200000000000003" thickBot="1">
      <c r="A22" s="185" t="s">
        <v>0</v>
      </c>
      <c r="B22" s="186">
        <f>B3+B8</f>
        <v>3427694627</v>
      </c>
      <c r="C22" s="186">
        <f>C3+C8</f>
        <v>3239677720</v>
      </c>
      <c r="D22" s="186">
        <f>B22+C22</f>
        <v>6667372347</v>
      </c>
      <c r="E22" s="188">
        <f>D22/($D26)</f>
        <v>0.94817194202822275</v>
      </c>
    </row>
    <row r="23" spans="1:5" ht="34.200000000000003">
      <c r="A23" s="177" t="s">
        <v>111</v>
      </c>
      <c r="B23" s="189">
        <f>'Summary Federal Funds'!E10</f>
        <v>0</v>
      </c>
      <c r="C23" s="423"/>
      <c r="D23" s="180">
        <f>B23</f>
        <v>0</v>
      </c>
      <c r="E23" s="169">
        <f>D23/($D26)</f>
        <v>0</v>
      </c>
    </row>
    <row r="24" spans="1:5" ht="34.200000000000003">
      <c r="A24" s="177" t="s">
        <v>112</v>
      </c>
      <c r="B24" s="191">
        <f>'Summary Federal Funds'!F10</f>
        <v>364445461</v>
      </c>
      <c r="C24" s="423"/>
      <c r="D24" s="180">
        <f>B24</f>
        <v>364445461</v>
      </c>
      <c r="E24" s="181">
        <f>D24/($D26)</f>
        <v>5.1828057971777301E-2</v>
      </c>
    </row>
    <row r="25" spans="1:5" ht="39" customHeight="1" thickBot="1">
      <c r="A25" s="193" t="s">
        <v>113</v>
      </c>
      <c r="B25" s="194">
        <f>B23+B24</f>
        <v>364445461</v>
      </c>
      <c r="C25" s="424"/>
      <c r="D25" s="194">
        <f>B25</f>
        <v>364445461</v>
      </c>
      <c r="E25" s="196">
        <f>D25/($D26)</f>
        <v>5.1828057971777301E-2</v>
      </c>
    </row>
    <row r="26" spans="1:5" ht="32.4" thickTop="1" thickBot="1">
      <c r="A26" s="197" t="s">
        <v>114</v>
      </c>
      <c r="B26" s="198">
        <f>B22+B25</f>
        <v>3792140088</v>
      </c>
      <c r="C26" s="198">
        <f>C22</f>
        <v>3239677720</v>
      </c>
      <c r="D26" s="198">
        <f>B26+C26</f>
        <v>7031817808</v>
      </c>
      <c r="E26" s="200">
        <f>IF(D26/($D26)=SUM(E25,E22),SUM(E22,E25),"ERROR")</f>
        <v>1</v>
      </c>
    </row>
    <row r="27" spans="1:5" ht="31.8" thickBot="1">
      <c r="A27" s="201" t="s">
        <v>95</v>
      </c>
      <c r="B27" s="202">
        <f>'Summary Federal Funds'!I10</f>
        <v>8393864</v>
      </c>
      <c r="C27" s="426"/>
      <c r="D27" s="202">
        <f>B27</f>
        <v>8393864</v>
      </c>
      <c r="E27" s="204"/>
    </row>
    <row r="28" spans="1:5" ht="31.2">
      <c r="A28" s="205" t="s">
        <v>96</v>
      </c>
      <c r="B28" s="206">
        <f>'Summary Federal Funds'!J10</f>
        <v>0</v>
      </c>
      <c r="C28" s="207"/>
      <c r="D28" s="206">
        <f>B28</f>
        <v>0</v>
      </c>
      <c r="E28" s="208"/>
    </row>
  </sheetData>
  <mergeCells count="1">
    <mergeCell ref="A1:E1"/>
  </mergeCells>
  <pageMargins left="0.7" right="0.7" top="0.75" bottom="0.75" header="0.3" footer="0.3"/>
  <pageSetup scale="79"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246</v>
      </c>
      <c r="B1" s="524"/>
      <c r="C1" s="524"/>
      <c r="D1" s="524"/>
      <c r="E1" s="586"/>
    </row>
    <row r="2" spans="1:5" ht="31.2" thickBot="1">
      <c r="A2" s="161" t="s">
        <v>104</v>
      </c>
      <c r="B2" s="162" t="s">
        <v>105</v>
      </c>
      <c r="C2" s="163" t="s">
        <v>106</v>
      </c>
      <c r="D2" s="164" t="s">
        <v>107</v>
      </c>
      <c r="E2" s="165" t="s">
        <v>108</v>
      </c>
    </row>
    <row r="3" spans="1:5" ht="22.8">
      <c r="A3" s="166" t="s">
        <v>74</v>
      </c>
      <c r="B3" s="167">
        <f>IF(SUM(B4:B7)='Federal Assistance'!B11,'Federal Assistance'!B11,"ERROR")</f>
        <v>65535558</v>
      </c>
      <c r="C3" s="167">
        <f>IF(SUM(C4:C6)='State Assistance'!B11,'State Assistance'!B11,"ERROR")</f>
        <v>8701104</v>
      </c>
      <c r="D3" s="168">
        <f>B3+C3</f>
        <v>74236662</v>
      </c>
      <c r="E3" s="169">
        <f>D3/($D26)</f>
        <v>0.23518508658271764</v>
      </c>
    </row>
    <row r="4" spans="1:5">
      <c r="A4" s="170" t="s">
        <v>62</v>
      </c>
      <c r="B4" s="171">
        <f>'Federal Assistance'!C11</f>
        <v>62280210</v>
      </c>
      <c r="C4" s="172">
        <f>'State Assistance'!C11</f>
        <v>8385173</v>
      </c>
      <c r="D4" s="173">
        <f>B4+C4</f>
        <v>70665383</v>
      </c>
      <c r="E4" s="174">
        <f>D4/($D26)</f>
        <v>0.22387111396867362</v>
      </c>
    </row>
    <row r="5" spans="1:5">
      <c r="A5" s="170" t="s">
        <v>63</v>
      </c>
      <c r="B5" s="171">
        <f>'Federal Assistance'!D11</f>
        <v>0</v>
      </c>
      <c r="C5" s="172">
        <f>'State Assistance'!D11</f>
        <v>0</v>
      </c>
      <c r="D5" s="173">
        <f t="shared" ref="D5:D7" si="0">B5+C5</f>
        <v>0</v>
      </c>
      <c r="E5" s="174">
        <f>D5/($D26)</f>
        <v>0</v>
      </c>
    </row>
    <row r="6" spans="1:5" ht="16.8">
      <c r="A6" s="170" t="s">
        <v>75</v>
      </c>
      <c r="B6" s="171">
        <f>'Federal Assistance'!E11</f>
        <v>3255348</v>
      </c>
      <c r="C6" s="172">
        <f>'State Assistance'!E11</f>
        <v>315931</v>
      </c>
      <c r="D6" s="173">
        <f t="shared" si="0"/>
        <v>3571279</v>
      </c>
      <c r="E6" s="174">
        <f>D6/($D26)</f>
        <v>1.1313972614044005E-2</v>
      </c>
    </row>
    <row r="7" spans="1:5">
      <c r="A7" s="170" t="s">
        <v>76</v>
      </c>
      <c r="B7" s="171">
        <f>'Federal Assistance'!F11</f>
        <v>0</v>
      </c>
      <c r="C7" s="175"/>
      <c r="D7" s="176">
        <f t="shared" si="0"/>
        <v>0</v>
      </c>
      <c r="E7" s="174">
        <f>D7/($D26)</f>
        <v>0</v>
      </c>
    </row>
    <row r="8" spans="1:5" ht="22.8">
      <c r="A8" s="177" t="s">
        <v>65</v>
      </c>
      <c r="B8" s="178">
        <f>IF(SUM(B9:B21)='Federal Non-Assistance'!B11,'Federal Non-Assistance'!B11,"ERROR")</f>
        <v>78751045</v>
      </c>
      <c r="C8" s="179">
        <f>IF(SUM(C9:C21)='State Non-Assistance'!B11,'State Non-Assistance'!B11,"ERROR")</f>
        <v>160512508</v>
      </c>
      <c r="D8" s="180">
        <f>B8+C8</f>
        <v>239263553</v>
      </c>
      <c r="E8" s="181">
        <f>D8/($D26)</f>
        <v>0.75799770507453113</v>
      </c>
    </row>
    <row r="9" spans="1:5" ht="16.8">
      <c r="A9" s="170" t="s">
        <v>78</v>
      </c>
      <c r="B9" s="182">
        <f>'Federal Non-Assistance'!C11</f>
        <v>2011876</v>
      </c>
      <c r="C9" s="183">
        <f>'State Non-Assistance'!C11</f>
        <v>114349</v>
      </c>
      <c r="D9" s="173">
        <f t="shared" ref="D9:D21" si="1">B9+C9</f>
        <v>2126225</v>
      </c>
      <c r="E9" s="174">
        <f>D9/($D26)</f>
        <v>6.7359765006586476E-3</v>
      </c>
    </row>
    <row r="10" spans="1:5">
      <c r="A10" s="170" t="s">
        <v>63</v>
      </c>
      <c r="B10" s="182">
        <f>'Federal Non-Assistance'!D11</f>
        <v>127834</v>
      </c>
      <c r="C10" s="183">
        <f>'State Non-Assistance'!D11</f>
        <v>12511</v>
      </c>
      <c r="D10" s="173">
        <f t="shared" si="1"/>
        <v>140345</v>
      </c>
      <c r="E10" s="174">
        <f>D10/($D26)</f>
        <v>4.4461927688035739E-4</v>
      </c>
    </row>
    <row r="11" spans="1:5">
      <c r="A11" s="170" t="s">
        <v>64</v>
      </c>
      <c r="B11" s="182">
        <f>'Federal Non-Assistance'!E11</f>
        <v>1680715</v>
      </c>
      <c r="C11" s="183">
        <f>'State Non-Assistance'!E11</f>
        <v>101611</v>
      </c>
      <c r="D11" s="173">
        <f t="shared" si="1"/>
        <v>1782326</v>
      </c>
      <c r="E11" s="174">
        <f>D11/($D26)</f>
        <v>5.6464889898825031E-3</v>
      </c>
    </row>
    <row r="12" spans="1:5" ht="16.8">
      <c r="A12" s="170" t="s">
        <v>79</v>
      </c>
      <c r="B12" s="182">
        <f>'Federal Non-Assistance'!F11</f>
        <v>0</v>
      </c>
      <c r="C12" s="183">
        <f>'State Non-Assistance'!F11</f>
        <v>0</v>
      </c>
      <c r="D12" s="173">
        <f t="shared" si="1"/>
        <v>0</v>
      </c>
      <c r="E12" s="174">
        <f>D12/($D26)</f>
        <v>0</v>
      </c>
    </row>
    <row r="13" spans="1:5">
      <c r="A13" s="170" t="s">
        <v>67</v>
      </c>
      <c r="B13" s="182">
        <f>'Federal Non-Assistance'!G11</f>
        <v>0</v>
      </c>
      <c r="C13" s="183">
        <f>'State Non-Assistance'!G11</f>
        <v>0</v>
      </c>
      <c r="D13" s="173">
        <f t="shared" si="1"/>
        <v>0</v>
      </c>
      <c r="E13" s="174">
        <f>D13/($D26)</f>
        <v>0</v>
      </c>
    </row>
    <row r="14" spans="1:5" ht="16.8">
      <c r="A14" s="170" t="s">
        <v>80</v>
      </c>
      <c r="B14" s="182">
        <f>'Federal Non-Assistance'!H11</f>
        <v>0</v>
      </c>
      <c r="C14" s="183">
        <f>'State Non-Assistance'!H11</f>
        <v>2954105</v>
      </c>
      <c r="D14" s="173">
        <f t="shared" si="1"/>
        <v>2954105</v>
      </c>
      <c r="E14" s="174">
        <f>D14/($D26)</f>
        <v>9.3587376032537549E-3</v>
      </c>
    </row>
    <row r="15" spans="1:5" ht="16.8">
      <c r="A15" s="170" t="s">
        <v>81</v>
      </c>
      <c r="B15" s="182">
        <f>'Federal Non-Assistance'!I11</f>
        <v>4350659</v>
      </c>
      <c r="C15" s="183">
        <f>'State Non-Assistance'!I11</f>
        <v>375619</v>
      </c>
      <c r="D15" s="173">
        <f t="shared" si="1"/>
        <v>4726278</v>
      </c>
      <c r="E15" s="174">
        <f>D15/($D26)</f>
        <v>1.4973061432153207E-2</v>
      </c>
    </row>
    <row r="16" spans="1:5" ht="16.8">
      <c r="A16" s="170" t="s">
        <v>82</v>
      </c>
      <c r="B16" s="182">
        <f>'Federal Non-Assistance'!J11</f>
        <v>352158</v>
      </c>
      <c r="C16" s="183">
        <f>'State Non-Assistance'!J11</f>
        <v>5494</v>
      </c>
      <c r="D16" s="173">
        <f t="shared" si="1"/>
        <v>357652</v>
      </c>
      <c r="E16" s="174">
        <f>D16/($D26)</f>
        <v>1.133057633793962E-3</v>
      </c>
    </row>
    <row r="17" spans="1:5" ht="16.8">
      <c r="A17" s="170" t="s">
        <v>109</v>
      </c>
      <c r="B17" s="182">
        <f>'Federal Non-Assistance'!K11</f>
        <v>39277</v>
      </c>
      <c r="C17" s="183">
        <f>'State Non-Assistance'!K11</f>
        <v>37</v>
      </c>
      <c r="D17" s="173">
        <f t="shared" si="1"/>
        <v>39314</v>
      </c>
      <c r="E17" s="174">
        <f>D17/($D26)</f>
        <v>1.2454852150966812E-4</v>
      </c>
    </row>
    <row r="18" spans="1:5">
      <c r="A18" s="170" t="s">
        <v>88</v>
      </c>
      <c r="B18" s="182">
        <f>'Federal Non-Assistance'!L11</f>
        <v>8334849</v>
      </c>
      <c r="C18" s="183">
        <f>'State Non-Assistance'!L11</f>
        <v>4548346</v>
      </c>
      <c r="D18" s="173">
        <f t="shared" si="1"/>
        <v>12883195</v>
      </c>
      <c r="E18" s="174">
        <f>D18/($D26)</f>
        <v>4.0814541628192209E-2</v>
      </c>
    </row>
    <row r="19" spans="1:5">
      <c r="A19" s="170" t="s">
        <v>68</v>
      </c>
      <c r="B19" s="182">
        <f>'Federal Non-Assistance'!M11</f>
        <v>4469917</v>
      </c>
      <c r="C19" s="183">
        <f>'State Non-Assistance'!M11</f>
        <v>3324077</v>
      </c>
      <c r="D19" s="173">
        <f t="shared" si="1"/>
        <v>7793994</v>
      </c>
      <c r="E19" s="174">
        <f>D19/($D26)</f>
        <v>2.4691723796999139E-2</v>
      </c>
    </row>
    <row r="20" spans="1:5" ht="16.8">
      <c r="A20" s="170" t="s">
        <v>110</v>
      </c>
      <c r="B20" s="182">
        <f>'Federal Non-Assistance'!N11</f>
        <v>296021</v>
      </c>
      <c r="C20" s="184"/>
      <c r="D20" s="173">
        <f t="shared" si="1"/>
        <v>296021</v>
      </c>
      <c r="E20" s="174">
        <f>D20/($D26)</f>
        <v>9.3780785180377121E-4</v>
      </c>
    </row>
    <row r="21" spans="1:5">
      <c r="A21" s="170" t="s">
        <v>69</v>
      </c>
      <c r="B21" s="182">
        <f>'Federal Non-Assistance'!O11</f>
        <v>57087739</v>
      </c>
      <c r="C21" s="183">
        <f>'State Non-Assistance'!O11</f>
        <v>149076359</v>
      </c>
      <c r="D21" s="176">
        <f t="shared" si="1"/>
        <v>206164098</v>
      </c>
      <c r="E21" s="174">
        <f>D21/($D26)</f>
        <v>0.65313714183940386</v>
      </c>
    </row>
    <row r="22" spans="1:5" ht="40.200000000000003" thickBot="1">
      <c r="A22" s="185" t="s">
        <v>0</v>
      </c>
      <c r="B22" s="186">
        <f>B3+B8</f>
        <v>144286603</v>
      </c>
      <c r="C22" s="186">
        <f>C3+C8</f>
        <v>169213612</v>
      </c>
      <c r="D22" s="186">
        <f>B22+C22</f>
        <v>313500215</v>
      </c>
      <c r="E22" s="188">
        <f>D22/($D26)</f>
        <v>0.99318279165724876</v>
      </c>
    </row>
    <row r="23" spans="1:5" ht="34.200000000000003">
      <c r="A23" s="177" t="s">
        <v>111</v>
      </c>
      <c r="B23" s="189">
        <f>'Summary Federal Funds'!E11</f>
        <v>1058223</v>
      </c>
      <c r="C23" s="423"/>
      <c r="D23" s="180">
        <f>B23</f>
        <v>1058223</v>
      </c>
      <c r="E23" s="169">
        <f>D23/($D26)</f>
        <v>3.3524980942546043E-3</v>
      </c>
    </row>
    <row r="24" spans="1:5" ht="34.200000000000003">
      <c r="A24" s="177" t="s">
        <v>112</v>
      </c>
      <c r="B24" s="191">
        <f>'Summary Federal Funds'!F11</f>
        <v>1093643</v>
      </c>
      <c r="C24" s="423"/>
      <c r="D24" s="180">
        <f>B24</f>
        <v>1093643</v>
      </c>
      <c r="E24" s="181">
        <f>D24/($D26)</f>
        <v>3.464710248496667E-3</v>
      </c>
    </row>
    <row r="25" spans="1:5" ht="39" customHeight="1" thickBot="1">
      <c r="A25" s="193" t="s">
        <v>113</v>
      </c>
      <c r="B25" s="194">
        <f>B23+B24</f>
        <v>2151866</v>
      </c>
      <c r="C25" s="424"/>
      <c r="D25" s="194">
        <f>B25</f>
        <v>2151866</v>
      </c>
      <c r="E25" s="196">
        <f>D25/($D26)</f>
        <v>6.8172083427512709E-3</v>
      </c>
    </row>
    <row r="26" spans="1:5" ht="32.4" thickTop="1" thickBot="1">
      <c r="A26" s="197" t="s">
        <v>114</v>
      </c>
      <c r="B26" s="198">
        <f>B22+B25</f>
        <v>146438469</v>
      </c>
      <c r="C26" s="198">
        <f>C22</f>
        <v>169213612</v>
      </c>
      <c r="D26" s="198">
        <f>B26+C26</f>
        <v>315652081</v>
      </c>
      <c r="E26" s="200">
        <f>IF(D26/($D26)=SUM(E25,E22),SUM(E22,E25),"ERROR")</f>
        <v>1</v>
      </c>
    </row>
    <row r="27" spans="1:5" ht="31.8" thickBot="1">
      <c r="A27" s="201" t="s">
        <v>95</v>
      </c>
      <c r="B27" s="202">
        <f>'Summary Federal Funds'!I11</f>
        <v>0</v>
      </c>
      <c r="C27" s="426"/>
      <c r="D27" s="202">
        <f>B27</f>
        <v>0</v>
      </c>
      <c r="E27" s="204"/>
    </row>
    <row r="28" spans="1:5" ht="31.2">
      <c r="A28" s="205" t="s">
        <v>96</v>
      </c>
      <c r="B28" s="206">
        <f>'Summary Federal Funds'!J11</f>
        <v>19101477</v>
      </c>
      <c r="C28" s="207"/>
      <c r="D28" s="206">
        <f>B28</f>
        <v>19101477</v>
      </c>
      <c r="E28" s="208"/>
    </row>
  </sheetData>
  <mergeCells count="1">
    <mergeCell ref="A1:E1"/>
  </mergeCells>
  <pageMargins left="0.7" right="0.7" top="0.75" bottom="0.75" header="0.3" footer="0.3"/>
  <pageSetup scale="79"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247</v>
      </c>
      <c r="B1" s="524"/>
      <c r="C1" s="524"/>
      <c r="D1" s="524"/>
      <c r="E1" s="586"/>
    </row>
    <row r="2" spans="1:5" ht="31.2" thickBot="1">
      <c r="A2" s="161" t="s">
        <v>104</v>
      </c>
      <c r="B2" s="162" t="s">
        <v>105</v>
      </c>
      <c r="C2" s="163" t="s">
        <v>106</v>
      </c>
      <c r="D2" s="164" t="s">
        <v>107</v>
      </c>
      <c r="E2" s="165" t="s">
        <v>108</v>
      </c>
    </row>
    <row r="3" spans="1:5" ht="22.8">
      <c r="A3" s="166" t="s">
        <v>74</v>
      </c>
      <c r="B3" s="167">
        <f>IF(SUM(B4:B7)='Federal Assistance'!B12,'Federal Assistance'!B12,"ERROR")</f>
        <v>14154905</v>
      </c>
      <c r="C3" s="167">
        <f>IF(SUM(C4:C6)='State Assistance'!B12,'State Assistance'!B12,"ERROR")</f>
        <v>70153089</v>
      </c>
      <c r="D3" s="168">
        <f>B3+C3</f>
        <v>84307994</v>
      </c>
      <c r="E3" s="169">
        <f>D3/($D26)</f>
        <v>0.1737520023199855</v>
      </c>
    </row>
    <row r="4" spans="1:5">
      <c r="A4" s="170" t="s">
        <v>62</v>
      </c>
      <c r="B4" s="171">
        <f>'Federal Assistance'!C12</f>
        <v>12779775</v>
      </c>
      <c r="C4" s="172">
        <f>'State Assistance'!C12</f>
        <v>68539083</v>
      </c>
      <c r="D4" s="173">
        <f>B4+C4</f>
        <v>81318858</v>
      </c>
      <c r="E4" s="174">
        <f>D4/($D26)</f>
        <v>0.16759163317151837</v>
      </c>
    </row>
    <row r="5" spans="1:5">
      <c r="A5" s="170" t="s">
        <v>63</v>
      </c>
      <c r="B5" s="171">
        <f>'Federal Assistance'!D12</f>
        <v>0</v>
      </c>
      <c r="C5" s="172">
        <f>'State Assistance'!D12</f>
        <v>1614006</v>
      </c>
      <c r="D5" s="173">
        <f t="shared" ref="D5:D7" si="0">B5+C5</f>
        <v>1614006</v>
      </c>
      <c r="E5" s="174">
        <f>D5/($D26)</f>
        <v>3.3263366965707963E-3</v>
      </c>
    </row>
    <row r="6" spans="1:5" ht="16.8">
      <c r="A6" s="170" t="s">
        <v>75</v>
      </c>
      <c r="B6" s="171">
        <f>'Federal Assistance'!E12</f>
        <v>0</v>
      </c>
      <c r="C6" s="172">
        <f>'State Assistance'!E12</f>
        <v>0</v>
      </c>
      <c r="D6" s="173">
        <f t="shared" si="0"/>
        <v>0</v>
      </c>
      <c r="E6" s="174">
        <f>D6/($D26)</f>
        <v>0</v>
      </c>
    </row>
    <row r="7" spans="1:5">
      <c r="A7" s="170" t="s">
        <v>76</v>
      </c>
      <c r="B7" s="171">
        <f>'Federal Assistance'!F12</f>
        <v>1375130</v>
      </c>
      <c r="C7" s="175"/>
      <c r="D7" s="176">
        <f t="shared" si="0"/>
        <v>1375130</v>
      </c>
      <c r="E7" s="174">
        <f>D7/($D26)</f>
        <v>2.834032451896337E-3</v>
      </c>
    </row>
    <row r="8" spans="1:5" ht="22.8">
      <c r="A8" s="177" t="s">
        <v>65</v>
      </c>
      <c r="B8" s="178">
        <f>IF(SUM(B9:B21)='Federal Non-Assistance'!B12,'Federal Non-Assistance'!B12,"ERROR")</f>
        <v>225954392</v>
      </c>
      <c r="C8" s="179">
        <f>IF(SUM(C9:C21)='State Non-Assistance'!B12,'State Non-Assistance'!B12,"ERROR")</f>
        <v>148279077</v>
      </c>
      <c r="D8" s="180">
        <f>B8+C8</f>
        <v>374233469</v>
      </c>
      <c r="E8" s="181">
        <f>D8/($D26)</f>
        <v>0.77126511364870365</v>
      </c>
    </row>
    <row r="9" spans="1:5" ht="16.8">
      <c r="A9" s="170" t="s">
        <v>78</v>
      </c>
      <c r="B9" s="182">
        <f>'Federal Non-Assistance'!C12</f>
        <v>0</v>
      </c>
      <c r="C9" s="183">
        <f>'State Non-Assistance'!C12</f>
        <v>16052001</v>
      </c>
      <c r="D9" s="173">
        <f t="shared" ref="D9:D21" si="1">B9+C9</f>
        <v>16052001</v>
      </c>
      <c r="E9" s="174">
        <f>D9/($D26)</f>
        <v>3.3081884441378238E-2</v>
      </c>
    </row>
    <row r="10" spans="1:5">
      <c r="A10" s="170" t="s">
        <v>63</v>
      </c>
      <c r="B10" s="182">
        <f>'Federal Non-Assistance'!D12</f>
        <v>0</v>
      </c>
      <c r="C10" s="183">
        <f>'State Non-Assistance'!D12</f>
        <v>33905160</v>
      </c>
      <c r="D10" s="173">
        <f t="shared" si="1"/>
        <v>33905160</v>
      </c>
      <c r="E10" s="174">
        <f>D10/($D26)</f>
        <v>6.9875810815513889E-2</v>
      </c>
    </row>
    <row r="11" spans="1:5">
      <c r="A11" s="170" t="s">
        <v>64</v>
      </c>
      <c r="B11" s="182">
        <f>'Federal Non-Assistance'!E12</f>
        <v>2719310</v>
      </c>
      <c r="C11" s="183">
        <f>'State Non-Assistance'!E12</f>
        <v>2230558</v>
      </c>
      <c r="D11" s="173">
        <f t="shared" si="1"/>
        <v>4949868</v>
      </c>
      <c r="E11" s="174">
        <f>D11/($D26)</f>
        <v>1.0201280275030884E-2</v>
      </c>
    </row>
    <row r="12" spans="1:5" ht="16.8">
      <c r="A12" s="170" t="s">
        <v>79</v>
      </c>
      <c r="B12" s="182">
        <f>'Federal Non-Assistance'!F12</f>
        <v>0</v>
      </c>
      <c r="C12" s="183">
        <f>'State Non-Assistance'!F12</f>
        <v>0</v>
      </c>
      <c r="D12" s="173">
        <f t="shared" si="1"/>
        <v>0</v>
      </c>
      <c r="E12" s="174">
        <f>D12/($D26)</f>
        <v>0</v>
      </c>
    </row>
    <row r="13" spans="1:5">
      <c r="A13" s="170" t="s">
        <v>67</v>
      </c>
      <c r="B13" s="182">
        <f>'Federal Non-Assistance'!G12</f>
        <v>0</v>
      </c>
      <c r="C13" s="183">
        <f>'State Non-Assistance'!G12</f>
        <v>0</v>
      </c>
      <c r="D13" s="173">
        <f t="shared" si="1"/>
        <v>0</v>
      </c>
      <c r="E13" s="174">
        <f>D13/($D26)</f>
        <v>0</v>
      </c>
    </row>
    <row r="14" spans="1:5" ht="16.8">
      <c r="A14" s="170" t="s">
        <v>80</v>
      </c>
      <c r="B14" s="182">
        <f>'Federal Non-Assistance'!H12</f>
        <v>0</v>
      </c>
      <c r="C14" s="183">
        <f>'State Non-Assistance'!H12</f>
        <v>0</v>
      </c>
      <c r="D14" s="173">
        <f t="shared" si="1"/>
        <v>0</v>
      </c>
      <c r="E14" s="174">
        <f>D14/($D26)</f>
        <v>0</v>
      </c>
    </row>
    <row r="15" spans="1:5" ht="16.8">
      <c r="A15" s="170" t="s">
        <v>81</v>
      </c>
      <c r="B15" s="182">
        <f>'Federal Non-Assistance'!I12</f>
        <v>0</v>
      </c>
      <c r="C15" s="183">
        <f>'State Non-Assistance'!I12</f>
        <v>0</v>
      </c>
      <c r="D15" s="173">
        <f t="shared" si="1"/>
        <v>0</v>
      </c>
      <c r="E15" s="174">
        <f>D15/($D26)</f>
        <v>0</v>
      </c>
    </row>
    <row r="16" spans="1:5" ht="16.8">
      <c r="A16" s="170" t="s">
        <v>82</v>
      </c>
      <c r="B16" s="182">
        <f>'Federal Non-Assistance'!J12</f>
        <v>71577668</v>
      </c>
      <c r="C16" s="183">
        <f>'State Non-Assistance'!J12</f>
        <v>0</v>
      </c>
      <c r="D16" s="173">
        <f t="shared" si="1"/>
        <v>71577668</v>
      </c>
      <c r="E16" s="174">
        <f>D16/($D26)</f>
        <v>0.14751582318985257</v>
      </c>
    </row>
    <row r="17" spans="1:5" ht="16.8">
      <c r="A17" s="170" t="s">
        <v>109</v>
      </c>
      <c r="B17" s="182">
        <f>'Federal Non-Assistance'!K12</f>
        <v>21035146</v>
      </c>
      <c r="C17" s="183">
        <f>'State Non-Assistance'!K12</f>
        <v>315202</v>
      </c>
      <c r="D17" s="173">
        <f t="shared" si="1"/>
        <v>21350348</v>
      </c>
      <c r="E17" s="174">
        <f>D17/($D26)</f>
        <v>4.4001351938565851E-2</v>
      </c>
    </row>
    <row r="18" spans="1:5">
      <c r="A18" s="170" t="s">
        <v>88</v>
      </c>
      <c r="B18" s="182">
        <f>'Federal Non-Assistance'!L12</f>
        <v>12052574</v>
      </c>
      <c r="C18" s="183">
        <f>'State Non-Assistance'!L12</f>
        <v>16857429</v>
      </c>
      <c r="D18" s="173">
        <f t="shared" si="1"/>
        <v>28910003</v>
      </c>
      <c r="E18" s="174">
        <f>D18/($D26)</f>
        <v>5.9581193550006517E-2</v>
      </c>
    </row>
    <row r="19" spans="1:5">
      <c r="A19" s="170" t="s">
        <v>68</v>
      </c>
      <c r="B19" s="182">
        <f>'Federal Non-Assistance'!M12</f>
        <v>0</v>
      </c>
      <c r="C19" s="183">
        <f>'State Non-Assistance'!M12</f>
        <v>363930</v>
      </c>
      <c r="D19" s="173">
        <f t="shared" si="1"/>
        <v>363930</v>
      </c>
      <c r="E19" s="174">
        <f>D19/($D26)</f>
        <v>7.5003049182159793E-4</v>
      </c>
    </row>
    <row r="20" spans="1:5" ht="16.8">
      <c r="A20" s="170" t="s">
        <v>110</v>
      </c>
      <c r="B20" s="182">
        <f>'Federal Non-Assistance'!N12</f>
        <v>13627000</v>
      </c>
      <c r="C20" s="184"/>
      <c r="D20" s="173">
        <f t="shared" si="1"/>
        <v>13627000</v>
      </c>
      <c r="E20" s="174">
        <f>D20/($D26)</f>
        <v>2.8084152205239785E-2</v>
      </c>
    </row>
    <row r="21" spans="1:5">
      <c r="A21" s="170" t="s">
        <v>69</v>
      </c>
      <c r="B21" s="182">
        <f>'Federal Non-Assistance'!O12</f>
        <v>104942694</v>
      </c>
      <c r="C21" s="183">
        <f>'State Non-Assistance'!O12</f>
        <v>78554797</v>
      </c>
      <c r="D21" s="176">
        <f t="shared" si="1"/>
        <v>183497491</v>
      </c>
      <c r="E21" s="174">
        <f>D21/($D26)</f>
        <v>0.37817358674129431</v>
      </c>
    </row>
    <row r="22" spans="1:5" ht="40.200000000000003" thickBot="1">
      <c r="A22" s="185" t="s">
        <v>0</v>
      </c>
      <c r="B22" s="186">
        <f>B3+B8</f>
        <v>240109297</v>
      </c>
      <c r="C22" s="187">
        <f>C3+C8</f>
        <v>218432166</v>
      </c>
      <c r="D22" s="186">
        <f>B22+C22</f>
        <v>458541463</v>
      </c>
      <c r="E22" s="188">
        <f>D22/($D26)</f>
        <v>0.94501711596868909</v>
      </c>
    </row>
    <row r="23" spans="1:5" ht="34.200000000000003">
      <c r="A23" s="177" t="s">
        <v>111</v>
      </c>
      <c r="B23" s="189">
        <f>'Summary Federal Funds'!E12</f>
        <v>0</v>
      </c>
      <c r="C23" s="190"/>
      <c r="D23" s="180">
        <f>B23</f>
        <v>0</v>
      </c>
      <c r="E23" s="169">
        <f>D23/($D26)</f>
        <v>0</v>
      </c>
    </row>
    <row r="24" spans="1:5" ht="34.200000000000003">
      <c r="A24" s="177" t="s">
        <v>112</v>
      </c>
      <c r="B24" s="191">
        <f>'Summary Federal Funds'!F12</f>
        <v>26678810</v>
      </c>
      <c r="C24" s="192"/>
      <c r="D24" s="180">
        <f>B24</f>
        <v>26678810</v>
      </c>
      <c r="E24" s="181">
        <f>D24/($D26)</f>
        <v>5.4982884031310866E-2</v>
      </c>
    </row>
    <row r="25" spans="1:5" ht="39" customHeight="1" thickBot="1">
      <c r="A25" s="193" t="s">
        <v>113</v>
      </c>
      <c r="B25" s="194">
        <f>B23+B24</f>
        <v>26678810</v>
      </c>
      <c r="C25" s="424"/>
      <c r="D25" s="194">
        <f>B25</f>
        <v>26678810</v>
      </c>
      <c r="E25" s="196">
        <f>D25/($D26)</f>
        <v>5.4982884031310866E-2</v>
      </c>
    </row>
    <row r="26" spans="1:5" ht="32.4" thickTop="1" thickBot="1">
      <c r="A26" s="197" t="s">
        <v>114</v>
      </c>
      <c r="B26" s="198">
        <f>B22+B25</f>
        <v>266788107</v>
      </c>
      <c r="C26" s="198">
        <f>C22</f>
        <v>218432166</v>
      </c>
      <c r="D26" s="198">
        <f>B26+C26</f>
        <v>485220273</v>
      </c>
      <c r="E26" s="200">
        <f>IF(D26/($D26)=SUM(E25,E22),SUM(E22,E25),"ERROR")</f>
        <v>1</v>
      </c>
    </row>
    <row r="27" spans="1:5" ht="31.8" thickBot="1">
      <c r="A27" s="201" t="s">
        <v>95</v>
      </c>
      <c r="B27" s="202">
        <f>'Summary Federal Funds'!I12</f>
        <v>0</v>
      </c>
      <c r="C27" s="426"/>
      <c r="D27" s="202">
        <f>B27</f>
        <v>0</v>
      </c>
      <c r="E27" s="204"/>
    </row>
    <row r="28" spans="1:5" ht="31.2">
      <c r="A28" s="205" t="s">
        <v>96</v>
      </c>
      <c r="B28" s="206">
        <f>'Summary Federal Funds'!J12</f>
        <v>6261171</v>
      </c>
      <c r="C28" s="207"/>
      <c r="D28" s="206">
        <f>B28</f>
        <v>6261171</v>
      </c>
      <c r="E28" s="208"/>
    </row>
  </sheetData>
  <mergeCells count="1">
    <mergeCell ref="A1:E1"/>
  </mergeCells>
  <pageMargins left="0.7" right="0.7" top="0.75" bottom="0.75" header="0.3" footer="0.3"/>
  <pageSetup scale="79"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248</v>
      </c>
      <c r="B1" s="524"/>
      <c r="C1" s="524"/>
      <c r="D1" s="524"/>
      <c r="E1" s="586"/>
    </row>
    <row r="2" spans="1:5" ht="31.2" thickBot="1">
      <c r="A2" s="161" t="s">
        <v>104</v>
      </c>
      <c r="B2" s="162" t="s">
        <v>105</v>
      </c>
      <c r="C2" s="163" t="s">
        <v>106</v>
      </c>
      <c r="D2" s="164" t="s">
        <v>107</v>
      </c>
      <c r="E2" s="165" t="s">
        <v>108</v>
      </c>
    </row>
    <row r="3" spans="1:5" ht="22.8">
      <c r="A3" s="166" t="s">
        <v>74</v>
      </c>
      <c r="B3" s="167">
        <f>IF(SUM(B4:B7)='Federal Assistance'!B13,'Federal Assistance'!B13,"ERROR")</f>
        <v>3871671</v>
      </c>
      <c r="C3" s="167">
        <f>IF(SUM(C4:C6)='State Assistance'!B13,'State Assistance'!B13,"ERROR")</f>
        <v>14415969</v>
      </c>
      <c r="D3" s="168">
        <f>B3+C3</f>
        <v>18287640</v>
      </c>
      <c r="E3" s="169">
        <f>D3/($D26)</f>
        <v>0.21984831802387286</v>
      </c>
    </row>
    <row r="4" spans="1:5">
      <c r="A4" s="170" t="s">
        <v>62</v>
      </c>
      <c r="B4" s="171">
        <f>'Federal Assistance'!C13</f>
        <v>-273538</v>
      </c>
      <c r="C4" s="172">
        <f>'State Assistance'!C13</f>
        <v>13190378</v>
      </c>
      <c r="D4" s="176">
        <f>B4+C4</f>
        <v>12916840</v>
      </c>
      <c r="E4" s="174">
        <f>D4/($D26)</f>
        <v>0.15528223150627865</v>
      </c>
    </row>
    <row r="5" spans="1:5">
      <c r="A5" s="170" t="s">
        <v>63</v>
      </c>
      <c r="B5" s="171">
        <f>'Federal Assistance'!D13</f>
        <v>4145209</v>
      </c>
      <c r="C5" s="172">
        <f>'State Assistance'!D13</f>
        <v>1225591</v>
      </c>
      <c r="D5" s="173">
        <f t="shared" ref="D5:D7" si="0">B5+C5</f>
        <v>5370800</v>
      </c>
      <c r="E5" s="174">
        <f>D5/($D26)</f>
        <v>6.4566086517594198E-2</v>
      </c>
    </row>
    <row r="6" spans="1:5" ht="16.8">
      <c r="A6" s="170" t="s">
        <v>75</v>
      </c>
      <c r="B6" s="171">
        <f>'Federal Assistance'!E13</f>
        <v>0</v>
      </c>
      <c r="C6" s="172">
        <f>'State Assistance'!E13</f>
        <v>0</v>
      </c>
      <c r="D6" s="173">
        <f t="shared" si="0"/>
        <v>0</v>
      </c>
      <c r="E6" s="174">
        <f>D6/($D26)</f>
        <v>0</v>
      </c>
    </row>
    <row r="7" spans="1:5">
      <c r="A7" s="170" t="s">
        <v>76</v>
      </c>
      <c r="B7" s="171">
        <f>'Federal Assistance'!F13</f>
        <v>0</v>
      </c>
      <c r="C7" s="175"/>
      <c r="D7" s="176">
        <f t="shared" si="0"/>
        <v>0</v>
      </c>
      <c r="E7" s="174">
        <f>D7/($D26)</f>
        <v>0</v>
      </c>
    </row>
    <row r="8" spans="1:5" ht="22.8">
      <c r="A8" s="177" t="s">
        <v>65</v>
      </c>
      <c r="B8" s="178">
        <f>IF(SUM(B9:B21)='Federal Non-Assistance'!B13,'Federal Non-Assistance'!B13,"ERROR")</f>
        <v>20811051</v>
      </c>
      <c r="C8" s="179">
        <f>IF(SUM(C9:C21)='State Non-Assistance'!B13,'State Non-Assistance'!B13,"ERROR")</f>
        <v>44084297</v>
      </c>
      <c r="D8" s="180">
        <f>B8+C8</f>
        <v>64895348</v>
      </c>
      <c r="E8" s="181">
        <f>D8/($D26)</f>
        <v>0.78015168197612716</v>
      </c>
    </row>
    <row r="9" spans="1:5" ht="16.8">
      <c r="A9" s="170" t="s">
        <v>78</v>
      </c>
      <c r="B9" s="182">
        <f>'Federal Non-Assistance'!C13</f>
        <v>497483</v>
      </c>
      <c r="C9" s="183">
        <f>'State Non-Assistance'!C13</f>
        <v>887961</v>
      </c>
      <c r="D9" s="173">
        <f t="shared" ref="D9:D21" si="1">B9+C9</f>
        <v>1385444</v>
      </c>
      <c r="E9" s="174">
        <f>D9/($D26)</f>
        <v>1.6655376697937322E-2</v>
      </c>
    </row>
    <row r="10" spans="1:5">
      <c r="A10" s="170" t="s">
        <v>63</v>
      </c>
      <c r="B10" s="182">
        <f>'Federal Non-Assistance'!D13</f>
        <v>19030327</v>
      </c>
      <c r="C10" s="183">
        <f>'State Non-Assistance'!D13</f>
        <v>32763555</v>
      </c>
      <c r="D10" s="173">
        <f t="shared" si="1"/>
        <v>51793882</v>
      </c>
      <c r="E10" s="174">
        <f>D10/($D26)</f>
        <v>0.62264993414278413</v>
      </c>
    </row>
    <row r="11" spans="1:5">
      <c r="A11" s="170" t="s">
        <v>64</v>
      </c>
      <c r="B11" s="182">
        <f>'Federal Non-Assistance'!E13</f>
        <v>0</v>
      </c>
      <c r="C11" s="183">
        <f>'State Non-Assistance'!E13</f>
        <v>0</v>
      </c>
      <c r="D11" s="173">
        <f t="shared" si="1"/>
        <v>0</v>
      </c>
      <c r="E11" s="174">
        <f>D11/($D26)</f>
        <v>0</v>
      </c>
    </row>
    <row r="12" spans="1:5" ht="16.8">
      <c r="A12" s="170" t="s">
        <v>79</v>
      </c>
      <c r="B12" s="182">
        <f>'Federal Non-Assistance'!F13</f>
        <v>0</v>
      </c>
      <c r="C12" s="183">
        <f>'State Non-Assistance'!F13</f>
        <v>0</v>
      </c>
      <c r="D12" s="173">
        <f t="shared" si="1"/>
        <v>0</v>
      </c>
      <c r="E12" s="174">
        <f>D12/($D26)</f>
        <v>0</v>
      </c>
    </row>
    <row r="13" spans="1:5">
      <c r="A13" s="170" t="s">
        <v>67</v>
      </c>
      <c r="B13" s="182">
        <f>'Federal Non-Assistance'!G13</f>
        <v>0</v>
      </c>
      <c r="C13" s="183">
        <f>'State Non-Assistance'!G13</f>
        <v>0</v>
      </c>
      <c r="D13" s="173">
        <f t="shared" si="1"/>
        <v>0</v>
      </c>
      <c r="E13" s="174">
        <f>D13/($D26)</f>
        <v>0</v>
      </c>
    </row>
    <row r="14" spans="1:5" ht="16.8">
      <c r="A14" s="170" t="s">
        <v>80</v>
      </c>
      <c r="B14" s="182">
        <f>'Federal Non-Assistance'!H13</f>
        <v>0</v>
      </c>
      <c r="C14" s="183">
        <f>'State Non-Assistance'!H13</f>
        <v>0</v>
      </c>
      <c r="D14" s="173">
        <f t="shared" si="1"/>
        <v>0</v>
      </c>
      <c r="E14" s="174">
        <f>D14/($D26)</f>
        <v>0</v>
      </c>
    </row>
    <row r="15" spans="1:5" ht="16.8">
      <c r="A15" s="170" t="s">
        <v>81</v>
      </c>
      <c r="B15" s="182">
        <f>'Federal Non-Assistance'!I13</f>
        <v>1503664</v>
      </c>
      <c r="C15" s="183">
        <f>'State Non-Assistance'!I13</f>
        <v>1035759</v>
      </c>
      <c r="D15" s="173">
        <f t="shared" si="1"/>
        <v>2539423</v>
      </c>
      <c r="E15" s="174">
        <f>D15/($D26)</f>
        <v>3.0528153184398714E-2</v>
      </c>
    </row>
    <row r="16" spans="1:5" ht="16.8">
      <c r="A16" s="170" t="s">
        <v>82</v>
      </c>
      <c r="B16" s="182">
        <f>'Federal Non-Assistance'!J13</f>
        <v>0</v>
      </c>
      <c r="C16" s="183">
        <f>'State Non-Assistance'!J13</f>
        <v>0</v>
      </c>
      <c r="D16" s="173">
        <f t="shared" si="1"/>
        <v>0</v>
      </c>
      <c r="E16" s="174">
        <f>D16/($D26)</f>
        <v>0</v>
      </c>
    </row>
    <row r="17" spans="1:5" ht="16.8">
      <c r="A17" s="170" t="s">
        <v>109</v>
      </c>
      <c r="B17" s="182">
        <f>'Federal Non-Assistance'!K13</f>
        <v>0</v>
      </c>
      <c r="C17" s="183">
        <f>'State Non-Assistance'!K13</f>
        <v>0</v>
      </c>
      <c r="D17" s="173">
        <f t="shared" si="1"/>
        <v>0</v>
      </c>
      <c r="E17" s="174">
        <f>D17/($D26)</f>
        <v>0</v>
      </c>
    </row>
    <row r="18" spans="1:5">
      <c r="A18" s="170" t="s">
        <v>88</v>
      </c>
      <c r="B18" s="182">
        <f>'Federal Non-Assistance'!L13</f>
        <v>-220423</v>
      </c>
      <c r="C18" s="183">
        <f>'State Non-Assistance'!L13</f>
        <v>41741</v>
      </c>
      <c r="D18" s="173">
        <f t="shared" si="1"/>
        <v>-178682</v>
      </c>
      <c r="E18" s="174">
        <f>D18/($D26)</f>
        <v>-2.1480594084934772E-3</v>
      </c>
    </row>
    <row r="19" spans="1:5">
      <c r="A19" s="170" t="s">
        <v>68</v>
      </c>
      <c r="B19" s="182">
        <f>'Federal Non-Assistance'!M13</f>
        <v>0</v>
      </c>
      <c r="C19" s="183">
        <f>'State Non-Assistance'!M13</f>
        <v>0</v>
      </c>
      <c r="D19" s="173">
        <f t="shared" si="1"/>
        <v>0</v>
      </c>
      <c r="E19" s="174">
        <f>D19/($D26)</f>
        <v>0</v>
      </c>
    </row>
    <row r="20" spans="1:5" ht="16.8">
      <c r="A20" s="170" t="s">
        <v>110</v>
      </c>
      <c r="B20" s="182">
        <f>'Federal Non-Assistance'!N13</f>
        <v>0</v>
      </c>
      <c r="C20" s="184"/>
      <c r="D20" s="173">
        <f t="shared" si="1"/>
        <v>0</v>
      </c>
      <c r="E20" s="174">
        <f>D20/($D26)</f>
        <v>0</v>
      </c>
    </row>
    <row r="21" spans="1:5">
      <c r="A21" s="170" t="s">
        <v>69</v>
      </c>
      <c r="B21" s="182">
        <f>'Federal Non-Assistance'!O13</f>
        <v>0</v>
      </c>
      <c r="C21" s="183">
        <f>'State Non-Assistance'!O13</f>
        <v>9355281</v>
      </c>
      <c r="D21" s="176">
        <f t="shared" si="1"/>
        <v>9355281</v>
      </c>
      <c r="E21" s="174">
        <f>D21/($D26)</f>
        <v>0.11246627735950047</v>
      </c>
    </row>
    <row r="22" spans="1:5" ht="40.200000000000003" thickBot="1">
      <c r="A22" s="185" t="s">
        <v>0</v>
      </c>
      <c r="B22" s="186">
        <f>B3+B8</f>
        <v>24682722</v>
      </c>
      <c r="C22" s="186">
        <f>C3+C8</f>
        <v>58500266</v>
      </c>
      <c r="D22" s="186">
        <f>B22+C22</f>
        <v>83182988</v>
      </c>
      <c r="E22" s="188">
        <f>D22/($D26)</f>
        <v>1</v>
      </c>
    </row>
    <row r="23" spans="1:5" ht="34.200000000000003">
      <c r="A23" s="177" t="s">
        <v>111</v>
      </c>
      <c r="B23" s="189">
        <f>'Summary Federal Funds'!E13</f>
        <v>0</v>
      </c>
      <c r="C23" s="423"/>
      <c r="D23" s="180">
        <f>B23</f>
        <v>0</v>
      </c>
      <c r="E23" s="169">
        <f>D23/($D26)</f>
        <v>0</v>
      </c>
    </row>
    <row r="24" spans="1:5" ht="34.200000000000003">
      <c r="A24" s="177" t="s">
        <v>112</v>
      </c>
      <c r="B24" s="191">
        <f>'Summary Federal Funds'!F13</f>
        <v>0</v>
      </c>
      <c r="C24" s="423"/>
      <c r="D24" s="180">
        <f>B24</f>
        <v>0</v>
      </c>
      <c r="E24" s="181">
        <f>D24/($D26)</f>
        <v>0</v>
      </c>
    </row>
    <row r="25" spans="1:5" ht="39" customHeight="1" thickBot="1">
      <c r="A25" s="193" t="s">
        <v>113</v>
      </c>
      <c r="B25" s="194">
        <f>B23+B24</f>
        <v>0</v>
      </c>
      <c r="C25" s="424"/>
      <c r="D25" s="194">
        <f>B25</f>
        <v>0</v>
      </c>
      <c r="E25" s="196">
        <f>D25/($D26)</f>
        <v>0</v>
      </c>
    </row>
    <row r="26" spans="1:5" ht="32.4" thickTop="1" thickBot="1">
      <c r="A26" s="197" t="s">
        <v>114</v>
      </c>
      <c r="B26" s="198">
        <f>B22+B25</f>
        <v>24682722</v>
      </c>
      <c r="C26" s="198">
        <f>C22</f>
        <v>58500266</v>
      </c>
      <c r="D26" s="198">
        <f>B26+C26</f>
        <v>83182988</v>
      </c>
      <c r="E26" s="200">
        <f>IF(D26/($D26)=SUM(E25,E22),SUM(E22,E25),"ERROR")</f>
        <v>1</v>
      </c>
    </row>
    <row r="27" spans="1:5" ht="31.8" thickBot="1">
      <c r="A27" s="201" t="s">
        <v>95</v>
      </c>
      <c r="B27" s="202">
        <f>'Summary Federal Funds'!I13</f>
        <v>9575228</v>
      </c>
      <c r="C27" s="203"/>
      <c r="D27" s="202">
        <f>B27</f>
        <v>9575228</v>
      </c>
      <c r="E27" s="204"/>
    </row>
    <row r="28" spans="1:5" ht="31.2">
      <c r="A28" s="205" t="s">
        <v>96</v>
      </c>
      <c r="B28" s="206">
        <f>'Summary Federal Funds'!J13</f>
        <v>10433026</v>
      </c>
      <c r="C28" s="207"/>
      <c r="D28" s="206">
        <f>B28</f>
        <v>10433026</v>
      </c>
      <c r="E28" s="208"/>
    </row>
  </sheetData>
  <mergeCells count="1">
    <mergeCell ref="A1:E1"/>
  </mergeCells>
  <pageMargins left="0.7" right="0.7" top="0.75" bottom="0.75" header="0.3" footer="0.3"/>
  <pageSetup scale="79"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249</v>
      </c>
      <c r="B1" s="524"/>
      <c r="C1" s="524"/>
      <c r="D1" s="524"/>
      <c r="E1" s="586"/>
    </row>
    <row r="2" spans="1:5" ht="31.2" thickBot="1">
      <c r="A2" s="161" t="s">
        <v>104</v>
      </c>
      <c r="B2" s="162" t="s">
        <v>105</v>
      </c>
      <c r="C2" s="163" t="s">
        <v>106</v>
      </c>
      <c r="D2" s="164" t="s">
        <v>107</v>
      </c>
      <c r="E2" s="165" t="s">
        <v>108</v>
      </c>
    </row>
    <row r="3" spans="1:5" ht="22.8">
      <c r="A3" s="166" t="s">
        <v>74</v>
      </c>
      <c r="B3" s="167">
        <f>IF(SUM(B4:B7)='Federal Assistance'!B14,'Federal Assistance'!B14,"ERROR")</f>
        <v>23826697</v>
      </c>
      <c r="C3" s="167">
        <f>IF(SUM(C4:C6)='State Assistance'!B14,'State Assistance'!B14,"ERROR")</f>
        <v>50502920</v>
      </c>
      <c r="D3" s="168">
        <f>B3+C3</f>
        <v>74329617</v>
      </c>
      <c r="E3" s="169">
        <f>D3/($D26)</f>
        <v>0.29294331275310237</v>
      </c>
    </row>
    <row r="4" spans="1:5">
      <c r="A4" s="170" t="s">
        <v>62</v>
      </c>
      <c r="B4" s="171">
        <f>'Federal Assistance'!C14</f>
        <v>23826697</v>
      </c>
      <c r="C4" s="172">
        <f>'State Assistance'!C14</f>
        <v>35202942</v>
      </c>
      <c r="D4" s="173">
        <f>B4+C4</f>
        <v>59029639</v>
      </c>
      <c r="E4" s="174">
        <f>D4/($D26)</f>
        <v>0.23264398092189456</v>
      </c>
    </row>
    <row r="5" spans="1:5">
      <c r="A5" s="170" t="s">
        <v>63</v>
      </c>
      <c r="B5" s="171">
        <f>'Federal Assistance'!D14</f>
        <v>0</v>
      </c>
      <c r="C5" s="172">
        <f>'State Assistance'!D14</f>
        <v>14250000</v>
      </c>
      <c r="D5" s="173">
        <f t="shared" ref="D5:D7" si="0">B5+C5</f>
        <v>14250000</v>
      </c>
      <c r="E5" s="174">
        <f>D5/($D26)</f>
        <v>5.6161223146511154E-2</v>
      </c>
    </row>
    <row r="6" spans="1:5" ht="16.8">
      <c r="A6" s="170" t="s">
        <v>75</v>
      </c>
      <c r="B6" s="171">
        <f>'Federal Assistance'!E14</f>
        <v>0</v>
      </c>
      <c r="C6" s="172">
        <f>'State Assistance'!E14</f>
        <v>1049978</v>
      </c>
      <c r="D6" s="173">
        <f t="shared" si="0"/>
        <v>1049978</v>
      </c>
      <c r="E6" s="174">
        <f>D6/($D26)</f>
        <v>4.1381086846966654E-3</v>
      </c>
    </row>
    <row r="7" spans="1:5">
      <c r="A7" s="170" t="s">
        <v>76</v>
      </c>
      <c r="B7" s="171">
        <f>'Federal Assistance'!F14</f>
        <v>0</v>
      </c>
      <c r="C7" s="175"/>
      <c r="D7" s="176">
        <f t="shared" si="0"/>
        <v>0</v>
      </c>
      <c r="E7" s="174">
        <f>D7/($D26)</f>
        <v>0</v>
      </c>
    </row>
    <row r="8" spans="1:5" ht="22.8">
      <c r="A8" s="177" t="s">
        <v>65</v>
      </c>
      <c r="B8" s="178">
        <f>IF(SUM(B9:B21)='Federal Non-Assistance'!B14,'Federal Non-Assistance'!B14,"ERROR")</f>
        <v>81293514</v>
      </c>
      <c r="C8" s="179">
        <f>IF(SUM(C9:C21)='State Non-Assistance'!B14,'State Non-Assistance'!B14,"ERROR")</f>
        <v>94174742</v>
      </c>
      <c r="D8" s="178">
        <f>B8+C8</f>
        <v>175468256</v>
      </c>
      <c r="E8" s="181">
        <f>D8/($D26)</f>
        <v>0.69154469335755397</v>
      </c>
    </row>
    <row r="9" spans="1:5" ht="16.8">
      <c r="A9" s="170" t="s">
        <v>78</v>
      </c>
      <c r="B9" s="182">
        <f>'Federal Non-Assistance'!C14</f>
        <v>23232907</v>
      </c>
      <c r="C9" s="183">
        <f>'State Non-Assistance'!C14</f>
        <v>14206916</v>
      </c>
      <c r="D9" s="173">
        <f t="shared" ref="D9:D21" si="1">B9+C9</f>
        <v>37439823</v>
      </c>
      <c r="E9" s="174">
        <f>D9/($D26)</f>
        <v>0.14755552660132495</v>
      </c>
    </row>
    <row r="10" spans="1:5">
      <c r="A10" s="170" t="s">
        <v>63</v>
      </c>
      <c r="B10" s="182">
        <f>'Federal Non-Assistance'!D14</f>
        <v>39588286</v>
      </c>
      <c r="C10" s="183">
        <f>'State Non-Assistance'!D14</f>
        <v>22584565</v>
      </c>
      <c r="D10" s="173">
        <f t="shared" si="1"/>
        <v>62172851</v>
      </c>
      <c r="E10" s="174">
        <f>D10/($D26)</f>
        <v>0.24503181464321327</v>
      </c>
    </row>
    <row r="11" spans="1:5">
      <c r="A11" s="170" t="s">
        <v>64</v>
      </c>
      <c r="B11" s="182">
        <f>'Federal Non-Assistance'!E14</f>
        <v>0</v>
      </c>
      <c r="C11" s="183">
        <f>'State Non-Assistance'!E14</f>
        <v>0</v>
      </c>
      <c r="D11" s="173">
        <f t="shared" si="1"/>
        <v>0</v>
      </c>
      <c r="E11" s="174">
        <f>D11/($D26)</f>
        <v>0</v>
      </c>
    </row>
    <row r="12" spans="1:5" ht="16.8">
      <c r="A12" s="170" t="s">
        <v>79</v>
      </c>
      <c r="B12" s="182">
        <f>'Federal Non-Assistance'!F14</f>
        <v>0</v>
      </c>
      <c r="C12" s="183">
        <f>'State Non-Assistance'!F14</f>
        <v>0</v>
      </c>
      <c r="D12" s="173">
        <f t="shared" si="1"/>
        <v>0</v>
      </c>
      <c r="E12" s="174">
        <f>D12/($D26)</f>
        <v>0</v>
      </c>
    </row>
    <row r="13" spans="1:5">
      <c r="A13" s="170" t="s">
        <v>67</v>
      </c>
      <c r="B13" s="182">
        <f>'Federal Non-Assistance'!G14</f>
        <v>0</v>
      </c>
      <c r="C13" s="183">
        <f>'State Non-Assistance'!G14</f>
        <v>15000000</v>
      </c>
      <c r="D13" s="173">
        <f t="shared" si="1"/>
        <v>15000000</v>
      </c>
      <c r="E13" s="174">
        <f>D13/($D26)</f>
        <v>5.9117076996327532E-2</v>
      </c>
    </row>
    <row r="14" spans="1:5" ht="16.8">
      <c r="A14" s="170" t="s">
        <v>80</v>
      </c>
      <c r="B14" s="182">
        <f>'Federal Non-Assistance'!H14</f>
        <v>0</v>
      </c>
      <c r="C14" s="183">
        <f>'State Non-Assistance'!H14</f>
        <v>0</v>
      </c>
      <c r="D14" s="173">
        <f t="shared" si="1"/>
        <v>0</v>
      </c>
      <c r="E14" s="174">
        <f>D14/($D26)</f>
        <v>0</v>
      </c>
    </row>
    <row r="15" spans="1:5" ht="16.8">
      <c r="A15" s="170" t="s">
        <v>81</v>
      </c>
      <c r="B15" s="182">
        <f>'Federal Non-Assistance'!I14</f>
        <v>0</v>
      </c>
      <c r="C15" s="183">
        <f>'State Non-Assistance'!I14</f>
        <v>15854555</v>
      </c>
      <c r="D15" s="173">
        <f t="shared" si="1"/>
        <v>15854555</v>
      </c>
      <c r="E15" s="174">
        <f>D15/($D26)</f>
        <v>6.2484996578500637E-2</v>
      </c>
    </row>
    <row r="16" spans="1:5" ht="16.8">
      <c r="A16" s="170" t="s">
        <v>82</v>
      </c>
      <c r="B16" s="182">
        <f>'Federal Non-Assistance'!J14</f>
        <v>1562815</v>
      </c>
      <c r="C16" s="183">
        <f>'State Non-Assistance'!J14</f>
        <v>0</v>
      </c>
      <c r="D16" s="173">
        <f t="shared" si="1"/>
        <v>1562815</v>
      </c>
      <c r="E16" s="174">
        <f>D16/($D26)</f>
        <v>6.1592703124010405E-3</v>
      </c>
    </row>
    <row r="17" spans="1:5" ht="16.8">
      <c r="A17" s="170" t="s">
        <v>109</v>
      </c>
      <c r="B17" s="182">
        <f>'Federal Non-Assistance'!K14</f>
        <v>800000</v>
      </c>
      <c r="C17" s="183">
        <f>'State Non-Assistance'!K14</f>
        <v>0</v>
      </c>
      <c r="D17" s="173">
        <f t="shared" si="1"/>
        <v>800000</v>
      </c>
      <c r="E17" s="174">
        <f>D17/($D26)</f>
        <v>3.1529107731374682E-3</v>
      </c>
    </row>
    <row r="18" spans="1:5">
      <c r="A18" s="170" t="s">
        <v>88</v>
      </c>
      <c r="B18" s="182">
        <f>'Federal Non-Assistance'!L14</f>
        <v>5231278</v>
      </c>
      <c r="C18" s="183">
        <f>'State Non-Assistance'!L14</f>
        <v>0</v>
      </c>
      <c r="D18" s="173">
        <f t="shared" si="1"/>
        <v>5231278</v>
      </c>
      <c r="E18" s="174">
        <f>D18/($D26)</f>
        <v>2.0617190954346287E-2</v>
      </c>
    </row>
    <row r="19" spans="1:5">
      <c r="A19" s="170" t="s">
        <v>68</v>
      </c>
      <c r="B19" s="182">
        <f>'Federal Non-Assistance'!M14</f>
        <v>2176626</v>
      </c>
      <c r="C19" s="182">
        <f>'State Non-Assistance'!M14</f>
        <v>0</v>
      </c>
      <c r="D19" s="173">
        <f t="shared" si="1"/>
        <v>2176626</v>
      </c>
      <c r="E19" s="174">
        <f>D19/($D26)</f>
        <v>8.5783844556138935E-3</v>
      </c>
    </row>
    <row r="20" spans="1:5" ht="16.8">
      <c r="A20" s="170" t="s">
        <v>110</v>
      </c>
      <c r="B20" s="182">
        <f>'Federal Non-Assistance'!N14</f>
        <v>0</v>
      </c>
      <c r="C20" s="425"/>
      <c r="D20" s="173">
        <f t="shared" si="1"/>
        <v>0</v>
      </c>
      <c r="E20" s="174">
        <f>D20/($D26)</f>
        <v>0</v>
      </c>
    </row>
    <row r="21" spans="1:5">
      <c r="A21" s="170" t="s">
        <v>69</v>
      </c>
      <c r="B21" s="182">
        <f>'Federal Non-Assistance'!O14</f>
        <v>8701602</v>
      </c>
      <c r="C21" s="182">
        <f>'State Non-Assistance'!O14</f>
        <v>26528706</v>
      </c>
      <c r="D21" s="173">
        <f t="shared" si="1"/>
        <v>35230308</v>
      </c>
      <c r="E21" s="174">
        <f>D21/($D26)</f>
        <v>0.13884752204268891</v>
      </c>
    </row>
    <row r="22" spans="1:5" ht="40.200000000000003" thickBot="1">
      <c r="A22" s="185" t="s">
        <v>0</v>
      </c>
      <c r="B22" s="186">
        <f>B3+B8</f>
        <v>105120211</v>
      </c>
      <c r="C22" s="186">
        <f>C3+C8</f>
        <v>144677662</v>
      </c>
      <c r="D22" s="186">
        <f>B22+C22</f>
        <v>249797873</v>
      </c>
      <c r="E22" s="188">
        <f>D22/($D26)</f>
        <v>0.98448800611065634</v>
      </c>
    </row>
    <row r="23" spans="1:5" ht="34.200000000000003">
      <c r="A23" s="177" t="s">
        <v>111</v>
      </c>
      <c r="B23" s="189">
        <f>'Summary Federal Funds'!E14</f>
        <v>0</v>
      </c>
      <c r="C23" s="423"/>
      <c r="D23" s="180">
        <f>B23</f>
        <v>0</v>
      </c>
      <c r="E23" s="169">
        <f>D23/($D26)</f>
        <v>0</v>
      </c>
    </row>
    <row r="24" spans="1:5" ht="34.200000000000003">
      <c r="A24" s="177" t="s">
        <v>112</v>
      </c>
      <c r="B24" s="191">
        <f>'Summary Federal Funds'!F14</f>
        <v>3935917</v>
      </c>
      <c r="C24" s="423"/>
      <c r="D24" s="180">
        <f>B24</f>
        <v>3935917</v>
      </c>
      <c r="E24" s="181">
        <f>D24/($D26)</f>
        <v>1.551199388934363E-2</v>
      </c>
    </row>
    <row r="25" spans="1:5" ht="39" customHeight="1" thickBot="1">
      <c r="A25" s="193" t="s">
        <v>113</v>
      </c>
      <c r="B25" s="194">
        <f>B23+B24</f>
        <v>3935917</v>
      </c>
      <c r="C25" s="424"/>
      <c r="D25" s="194">
        <f>B25</f>
        <v>3935917</v>
      </c>
      <c r="E25" s="196">
        <f>D25/($D26)</f>
        <v>1.551199388934363E-2</v>
      </c>
    </row>
    <row r="26" spans="1:5" ht="32.4" thickTop="1" thickBot="1">
      <c r="A26" s="197" t="s">
        <v>114</v>
      </c>
      <c r="B26" s="198">
        <f>B22+B25</f>
        <v>109056128</v>
      </c>
      <c r="C26" s="198">
        <f>C22</f>
        <v>144677662</v>
      </c>
      <c r="D26" s="198">
        <f>B26+C26</f>
        <v>253733790</v>
      </c>
      <c r="E26" s="200">
        <f>IF(D26/($D26)=SUM(E25,E22),SUM(E22,E25),"ERROR")</f>
        <v>1</v>
      </c>
    </row>
    <row r="27" spans="1:5" ht="31.8" thickBot="1">
      <c r="A27" s="201" t="s">
        <v>95</v>
      </c>
      <c r="B27" s="202">
        <f>'Summary Federal Funds'!I14</f>
        <v>6458557</v>
      </c>
      <c r="C27" s="426"/>
      <c r="D27" s="202">
        <f>B27</f>
        <v>6458557</v>
      </c>
      <c r="E27" s="204"/>
    </row>
    <row r="28" spans="1:5" ht="31.2">
      <c r="A28" s="205" t="s">
        <v>96</v>
      </c>
      <c r="B28" s="206">
        <f>'Summary Federal Funds'!J14</f>
        <v>54408609</v>
      </c>
      <c r="C28" s="207"/>
      <c r="D28" s="206">
        <f>B28</f>
        <v>54408609</v>
      </c>
      <c r="E28" s="208"/>
    </row>
  </sheetData>
  <mergeCells count="1">
    <mergeCell ref="A1:E1"/>
  </mergeCells>
  <pageMargins left="0.7" right="0.7" top="0.75" bottom="0.75" header="0.3" footer="0.3"/>
  <pageSetup scale="79"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250</v>
      </c>
      <c r="B1" s="524"/>
      <c r="C1" s="524"/>
      <c r="D1" s="524"/>
      <c r="E1" s="586"/>
    </row>
    <row r="2" spans="1:5" ht="31.2" thickBot="1">
      <c r="A2" s="161" t="s">
        <v>104</v>
      </c>
      <c r="B2" s="162" t="s">
        <v>105</v>
      </c>
      <c r="C2" s="163" t="s">
        <v>106</v>
      </c>
      <c r="D2" s="164" t="s">
        <v>107</v>
      </c>
      <c r="E2" s="165" t="s">
        <v>108</v>
      </c>
    </row>
    <row r="3" spans="1:5" ht="22.8">
      <c r="A3" s="166" t="s">
        <v>74</v>
      </c>
      <c r="B3" s="167">
        <f>IF(SUM(B4:B7)='Federal Assistance'!B15,'Federal Assistance'!B15,"ERROR")</f>
        <v>59938456</v>
      </c>
      <c r="C3" s="167">
        <f>IF(SUM(C4:C6)='State Assistance'!B15,'State Assistance'!B15,"ERROR")</f>
        <v>129900296</v>
      </c>
      <c r="D3" s="168">
        <f>B3+C3</f>
        <v>189838752</v>
      </c>
      <c r="E3" s="169">
        <f>D3/($D26)</f>
        <v>0.19030915951264749</v>
      </c>
    </row>
    <row r="4" spans="1:5">
      <c r="A4" s="170" t="s">
        <v>62</v>
      </c>
      <c r="B4" s="171">
        <f>'Federal Assistance'!C15</f>
        <v>43346065</v>
      </c>
      <c r="C4" s="172">
        <f>'State Assistance'!C15</f>
        <v>129900296</v>
      </c>
      <c r="D4" s="173">
        <f>B4+C4</f>
        <v>173246361</v>
      </c>
      <c r="E4" s="174">
        <f>D4/($D26)</f>
        <v>0.17367565369653667</v>
      </c>
    </row>
    <row r="5" spans="1:5">
      <c r="A5" s="170" t="s">
        <v>63</v>
      </c>
      <c r="B5" s="171">
        <f>'Federal Assistance'!D15</f>
        <v>16185384</v>
      </c>
      <c r="C5" s="172">
        <f>'State Assistance'!D15</f>
        <v>0</v>
      </c>
      <c r="D5" s="173">
        <f t="shared" ref="D5:D7" si="0">B5+C5</f>
        <v>16185384</v>
      </c>
      <c r="E5" s="174">
        <f>D5/($D26)</f>
        <v>1.6225490280453659E-2</v>
      </c>
    </row>
    <row r="6" spans="1:5" ht="16.8">
      <c r="A6" s="170" t="s">
        <v>75</v>
      </c>
      <c r="B6" s="171">
        <f>'Federal Assistance'!E15</f>
        <v>407007</v>
      </c>
      <c r="C6" s="172">
        <f>'State Assistance'!E15</f>
        <v>0</v>
      </c>
      <c r="D6" s="173">
        <f t="shared" si="0"/>
        <v>407007</v>
      </c>
      <c r="E6" s="174">
        <f>D6/($D26)</f>
        <v>4.080155356571461E-4</v>
      </c>
    </row>
    <row r="7" spans="1:5">
      <c r="A7" s="170" t="s">
        <v>76</v>
      </c>
      <c r="B7" s="171">
        <f>'Federal Assistance'!F15</f>
        <v>0</v>
      </c>
      <c r="C7" s="175"/>
      <c r="D7" s="176">
        <f t="shared" si="0"/>
        <v>0</v>
      </c>
      <c r="E7" s="174">
        <f>D7/($D26)</f>
        <v>0</v>
      </c>
    </row>
    <row r="8" spans="1:5" ht="22.8">
      <c r="A8" s="177" t="s">
        <v>65</v>
      </c>
      <c r="B8" s="178">
        <f>IF(SUM(B9:B21)='Federal Non-Assistance'!B15,'Federal Non-Assistance'!B15,"ERROR")</f>
        <v>350951313</v>
      </c>
      <c r="C8" s="179">
        <f>IF(SUM(C9:C21)='State Non-Assistance'!B15,'State Non-Assistance'!B15,"ERROR")</f>
        <v>285757922</v>
      </c>
      <c r="D8" s="180">
        <f>B8+C8</f>
        <v>636709235</v>
      </c>
      <c r="E8" s="181">
        <f>D8/($D26)</f>
        <v>0.6382869571687384</v>
      </c>
    </row>
    <row r="9" spans="1:5" ht="16.8">
      <c r="A9" s="170" t="s">
        <v>78</v>
      </c>
      <c r="B9" s="182">
        <f>'Federal Non-Assistance'!C15</f>
        <v>58350615</v>
      </c>
      <c r="C9" s="183">
        <f>'State Non-Assistance'!C15</f>
        <v>0</v>
      </c>
      <c r="D9" s="173">
        <f t="shared" ref="D9:D21" si="1">B9+C9</f>
        <v>58350615</v>
      </c>
      <c r="E9" s="174">
        <f>D9/($D26)</f>
        <v>5.8495203854353618E-2</v>
      </c>
    </row>
    <row r="10" spans="1:5">
      <c r="A10" s="170" t="s">
        <v>63</v>
      </c>
      <c r="B10" s="182">
        <f>'Federal Non-Assistance'!D15</f>
        <v>82204347</v>
      </c>
      <c r="C10" s="183">
        <f>'State Non-Assistance'!D15</f>
        <v>128925050</v>
      </c>
      <c r="D10" s="173">
        <f t="shared" si="1"/>
        <v>211129397</v>
      </c>
      <c r="E10" s="174">
        <f>D10/($D26)</f>
        <v>0.21165256128254611</v>
      </c>
    </row>
    <row r="11" spans="1:5">
      <c r="A11" s="170" t="s">
        <v>64</v>
      </c>
      <c r="B11" s="182">
        <f>'Federal Non-Assistance'!E15</f>
        <v>5127590</v>
      </c>
      <c r="C11" s="183">
        <f>'State Non-Assistance'!E15</f>
        <v>0</v>
      </c>
      <c r="D11" s="173">
        <f t="shared" si="1"/>
        <v>5127590</v>
      </c>
      <c r="E11" s="174">
        <f>D11/($D26)</f>
        <v>5.1402958191879393E-3</v>
      </c>
    </row>
    <row r="12" spans="1:5" ht="16.8">
      <c r="A12" s="170" t="s">
        <v>79</v>
      </c>
      <c r="B12" s="182">
        <f>'Federal Non-Assistance'!F15</f>
        <v>0</v>
      </c>
      <c r="C12" s="183">
        <f>'State Non-Assistance'!F15</f>
        <v>0</v>
      </c>
      <c r="D12" s="173">
        <f t="shared" si="1"/>
        <v>0</v>
      </c>
      <c r="E12" s="174">
        <f>D12/($D26)</f>
        <v>0</v>
      </c>
    </row>
    <row r="13" spans="1:5">
      <c r="A13" s="170" t="s">
        <v>67</v>
      </c>
      <c r="B13" s="182">
        <f>'Federal Non-Assistance'!G15</f>
        <v>0</v>
      </c>
      <c r="C13" s="183">
        <f>'State Non-Assistance'!G15</f>
        <v>0</v>
      </c>
      <c r="D13" s="173">
        <f t="shared" si="1"/>
        <v>0</v>
      </c>
      <c r="E13" s="174">
        <f>D13/($D26)</f>
        <v>0</v>
      </c>
    </row>
    <row r="14" spans="1:5" ht="16.8">
      <c r="A14" s="170" t="s">
        <v>80</v>
      </c>
      <c r="B14" s="182">
        <f>'Federal Non-Assistance'!H15</f>
        <v>0</v>
      </c>
      <c r="C14" s="183">
        <f>'State Non-Assistance'!H15</f>
        <v>0</v>
      </c>
      <c r="D14" s="173">
        <f t="shared" si="1"/>
        <v>0</v>
      </c>
      <c r="E14" s="174">
        <f>D14/($D26)</f>
        <v>0</v>
      </c>
    </row>
    <row r="15" spans="1:5" ht="16.8">
      <c r="A15" s="170" t="s">
        <v>81</v>
      </c>
      <c r="B15" s="182">
        <f>'Federal Non-Assistance'!I15</f>
        <v>497525</v>
      </c>
      <c r="C15" s="183">
        <f>'State Non-Assistance'!I15</f>
        <v>0</v>
      </c>
      <c r="D15" s="173">
        <f t="shared" si="1"/>
        <v>497525</v>
      </c>
      <c r="E15" s="174">
        <f>D15/($D26)</f>
        <v>4.987578331031692E-4</v>
      </c>
    </row>
    <row r="16" spans="1:5" ht="16.8">
      <c r="A16" s="170" t="s">
        <v>82</v>
      </c>
      <c r="B16" s="182">
        <f>'Federal Non-Assistance'!J15</f>
        <v>2795700</v>
      </c>
      <c r="C16" s="183">
        <f>'State Non-Assistance'!J15</f>
        <v>2400000</v>
      </c>
      <c r="D16" s="173">
        <f t="shared" si="1"/>
        <v>5195700</v>
      </c>
      <c r="E16" s="174">
        <f>D16/($D26)</f>
        <v>5.2085745911343885E-3</v>
      </c>
    </row>
    <row r="17" spans="1:5" ht="16.8">
      <c r="A17" s="170" t="s">
        <v>109</v>
      </c>
      <c r="B17" s="182">
        <f>'Federal Non-Assistance'!K15</f>
        <v>0</v>
      </c>
      <c r="C17" s="183">
        <f>'State Non-Assistance'!K15</f>
        <v>0</v>
      </c>
      <c r="D17" s="173">
        <f t="shared" si="1"/>
        <v>0</v>
      </c>
      <c r="E17" s="174">
        <f>D17/($D26)</f>
        <v>0</v>
      </c>
    </row>
    <row r="18" spans="1:5">
      <c r="A18" s="170" t="s">
        <v>88</v>
      </c>
      <c r="B18" s="182">
        <f>'Federal Non-Assistance'!L15</f>
        <v>10917999</v>
      </c>
      <c r="C18" s="183">
        <f>'State Non-Assistance'!L15</f>
        <v>10338677</v>
      </c>
      <c r="D18" s="173">
        <f t="shared" si="1"/>
        <v>21256676</v>
      </c>
      <c r="E18" s="174">
        <f>D18/($D26)</f>
        <v>2.1309348597027572E-2</v>
      </c>
    </row>
    <row r="19" spans="1:5">
      <c r="A19" s="170" t="s">
        <v>68</v>
      </c>
      <c r="B19" s="182">
        <f>'Federal Non-Assistance'!M15</f>
        <v>558342</v>
      </c>
      <c r="C19" s="183">
        <f>'State Non-Assistance'!M15</f>
        <v>8499907</v>
      </c>
      <c r="D19" s="173">
        <f t="shared" si="1"/>
        <v>9058249</v>
      </c>
      <c r="E19" s="174">
        <f>D19/($D26)</f>
        <v>9.0806947247855877E-3</v>
      </c>
    </row>
    <row r="20" spans="1:5" ht="16.8">
      <c r="A20" s="170" t="s">
        <v>110</v>
      </c>
      <c r="B20" s="182">
        <f>'Federal Non-Assistance'!N15</f>
        <v>0</v>
      </c>
      <c r="C20" s="184"/>
      <c r="D20" s="173">
        <f t="shared" si="1"/>
        <v>0</v>
      </c>
      <c r="E20" s="174">
        <f>D20/($D26)</f>
        <v>0</v>
      </c>
    </row>
    <row r="21" spans="1:5">
      <c r="A21" s="170" t="s">
        <v>69</v>
      </c>
      <c r="B21" s="182">
        <f>'Federal Non-Assistance'!O15</f>
        <v>190499195</v>
      </c>
      <c r="C21" s="183">
        <f>'State Non-Assistance'!O15</f>
        <v>135594288</v>
      </c>
      <c r="D21" s="176">
        <f t="shared" si="1"/>
        <v>326093483</v>
      </c>
      <c r="E21" s="174">
        <f>D21/($D26)</f>
        <v>0.32690152046659998</v>
      </c>
    </row>
    <row r="22" spans="1:5" ht="40.200000000000003" thickBot="1">
      <c r="A22" s="185" t="s">
        <v>0</v>
      </c>
      <c r="B22" s="186">
        <f>B3+B8</f>
        <v>410889769</v>
      </c>
      <c r="C22" s="186">
        <f>C3+C8</f>
        <v>415658218</v>
      </c>
      <c r="D22" s="186">
        <f>B22+C22</f>
        <v>826547987</v>
      </c>
      <c r="E22" s="188">
        <f>D22/($D26)</f>
        <v>0.82859611668138589</v>
      </c>
    </row>
    <row r="23" spans="1:5" ht="34.200000000000003">
      <c r="A23" s="177" t="s">
        <v>111</v>
      </c>
      <c r="B23" s="189">
        <f>'Summary Federal Funds'!E15</f>
        <v>115375443</v>
      </c>
      <c r="C23" s="423"/>
      <c r="D23" s="180">
        <f>B23</f>
        <v>115375443</v>
      </c>
      <c r="E23" s="169">
        <f>D23/($D26)</f>
        <v>0.11566133549871507</v>
      </c>
    </row>
    <row r="24" spans="1:5" ht="34.200000000000003">
      <c r="A24" s="177" t="s">
        <v>112</v>
      </c>
      <c r="B24" s="191">
        <f>'Summary Federal Funds'!F15</f>
        <v>55604763</v>
      </c>
      <c r="C24" s="423"/>
      <c r="D24" s="180">
        <f>B24</f>
        <v>55604763</v>
      </c>
      <c r="E24" s="181">
        <f>D24/($D26)</f>
        <v>5.5742547819899062E-2</v>
      </c>
    </row>
    <row r="25" spans="1:5" ht="39" customHeight="1" thickBot="1">
      <c r="A25" s="193" t="s">
        <v>113</v>
      </c>
      <c r="B25" s="194">
        <f>B23+B24</f>
        <v>170980206</v>
      </c>
      <c r="C25" s="424"/>
      <c r="D25" s="194">
        <f>B25</f>
        <v>170980206</v>
      </c>
      <c r="E25" s="196">
        <f>D25/($D26)</f>
        <v>0.17140388331861414</v>
      </c>
    </row>
    <row r="26" spans="1:5" ht="32.4" thickTop="1" thickBot="1">
      <c r="A26" s="197" t="s">
        <v>114</v>
      </c>
      <c r="B26" s="198">
        <f>B22+B25</f>
        <v>581869975</v>
      </c>
      <c r="C26" s="198">
        <f>C22</f>
        <v>415658218</v>
      </c>
      <c r="D26" s="198">
        <f>B26+C26</f>
        <v>997528193</v>
      </c>
      <c r="E26" s="200">
        <f>IF(D26/($D26)=SUM(E25,E22),SUM(E22,E25),"ERROR")</f>
        <v>1</v>
      </c>
    </row>
    <row r="27" spans="1:5" ht="31.8" thickBot="1">
      <c r="A27" s="201" t="s">
        <v>95</v>
      </c>
      <c r="B27" s="202">
        <f>'Summary Federal Funds'!I15</f>
        <v>29581095</v>
      </c>
      <c r="C27" s="426"/>
      <c r="D27" s="202">
        <f>B27</f>
        <v>29581095</v>
      </c>
      <c r="E27" s="204"/>
    </row>
    <row r="28" spans="1:5" ht="31.2">
      <c r="A28" s="205" t="s">
        <v>96</v>
      </c>
      <c r="B28" s="206">
        <f>'Summary Federal Funds'!J15</f>
        <v>493863</v>
      </c>
      <c r="C28" s="207"/>
      <c r="D28" s="206">
        <f>B28</f>
        <v>493863</v>
      </c>
      <c r="E28" s="208"/>
    </row>
  </sheetData>
  <mergeCells count="1">
    <mergeCell ref="A1:E1"/>
  </mergeCells>
  <pageMargins left="0.7" right="0.7" top="0.75" bottom="0.75" header="0.3" footer="0.3"/>
  <pageSetup scale="79"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251</v>
      </c>
      <c r="B1" s="524"/>
      <c r="C1" s="524"/>
      <c r="D1" s="524"/>
      <c r="E1" s="586"/>
    </row>
    <row r="2" spans="1:5" ht="31.2" thickBot="1">
      <c r="A2" s="161" t="s">
        <v>104</v>
      </c>
      <c r="B2" s="162" t="s">
        <v>105</v>
      </c>
      <c r="C2" s="163" t="s">
        <v>106</v>
      </c>
      <c r="D2" s="164" t="s">
        <v>107</v>
      </c>
      <c r="E2" s="165" t="s">
        <v>108</v>
      </c>
    </row>
    <row r="3" spans="1:5" ht="22.8">
      <c r="A3" s="166" t="s">
        <v>74</v>
      </c>
      <c r="B3" s="167">
        <f>IF(SUM(B4:B7)='Federal Assistance'!B16,'Federal Assistance'!B16,"ERROR")</f>
        <v>52894571</v>
      </c>
      <c r="C3" s="167">
        <f>IF(SUM(C4:C6)='State Assistance'!B16,'State Assistance'!B16,"ERROR")</f>
        <v>3167442</v>
      </c>
      <c r="D3" s="168">
        <f>B3+C3</f>
        <v>56062013</v>
      </c>
      <c r="E3" s="169">
        <f>D3/($D26)</f>
        <v>0.11349811499073573</v>
      </c>
    </row>
    <row r="4" spans="1:5">
      <c r="A4" s="170" t="s">
        <v>62</v>
      </c>
      <c r="B4" s="171">
        <f>'Federal Assistance'!C16</f>
        <v>45030424</v>
      </c>
      <c r="C4" s="172">
        <f>'State Assistance'!C16</f>
        <v>2491329</v>
      </c>
      <c r="D4" s="173">
        <f>B4+C4</f>
        <v>47521753</v>
      </c>
      <c r="E4" s="174">
        <f>D4/($D26)</f>
        <v>9.6208271839174603E-2</v>
      </c>
    </row>
    <row r="5" spans="1:5">
      <c r="A5" s="170" t="s">
        <v>63</v>
      </c>
      <c r="B5" s="171">
        <f>'Federal Assistance'!D16</f>
        <v>0</v>
      </c>
      <c r="C5" s="172">
        <f>'State Assistance'!D16</f>
        <v>676113</v>
      </c>
      <c r="D5" s="173">
        <f t="shared" ref="D5:D7" si="0">B5+C5</f>
        <v>676113</v>
      </c>
      <c r="E5" s="174">
        <f>D5/($D26)</f>
        <v>1.3687976387992222E-3</v>
      </c>
    </row>
    <row r="6" spans="1:5" ht="16.8">
      <c r="A6" s="170" t="s">
        <v>75</v>
      </c>
      <c r="B6" s="171">
        <f>'Federal Assistance'!E16</f>
        <v>7864147</v>
      </c>
      <c r="C6" s="172">
        <f>'State Assistance'!E16</f>
        <v>0</v>
      </c>
      <c r="D6" s="173">
        <f t="shared" si="0"/>
        <v>7864147</v>
      </c>
      <c r="E6" s="174">
        <f>D6/($D26)</f>
        <v>1.5921045512761901E-2</v>
      </c>
    </row>
    <row r="7" spans="1:5">
      <c r="A7" s="170" t="s">
        <v>76</v>
      </c>
      <c r="B7" s="171">
        <f>'Federal Assistance'!F16</f>
        <v>0</v>
      </c>
      <c r="C7" s="175"/>
      <c r="D7" s="176">
        <f t="shared" si="0"/>
        <v>0</v>
      </c>
      <c r="E7" s="174">
        <f>D7/($D26)</f>
        <v>0</v>
      </c>
    </row>
    <row r="8" spans="1:5" ht="22.8">
      <c r="A8" s="177" t="s">
        <v>65</v>
      </c>
      <c r="B8" s="178">
        <f>IF(SUM(B9:B21)='Federal Non-Assistance'!B16,'Federal Non-Assistance'!B16,"ERROR")</f>
        <v>267683546</v>
      </c>
      <c r="C8" s="179">
        <f>IF(SUM(C9:C21)='State Non-Assistance'!B16,'State Non-Assistance'!B16,"ERROR")</f>
        <v>170201085</v>
      </c>
      <c r="D8" s="180">
        <f>B8+C8</f>
        <v>437884631</v>
      </c>
      <c r="E8" s="181">
        <f>D8/($D26)</f>
        <v>0.8865018850092643</v>
      </c>
    </row>
    <row r="9" spans="1:5" ht="16.8">
      <c r="A9" s="170" t="s">
        <v>78</v>
      </c>
      <c r="B9" s="182">
        <f>'Federal Non-Assistance'!C16</f>
        <v>-1864346</v>
      </c>
      <c r="C9" s="183">
        <f>'State Non-Assistance'!C16</f>
        <v>1185573</v>
      </c>
      <c r="D9" s="173">
        <f t="shared" ref="D9:D21" si="1">B9+C9</f>
        <v>-678773</v>
      </c>
      <c r="E9" s="174">
        <f>D9/($D26)</f>
        <v>-1.3741828358287216E-3</v>
      </c>
    </row>
    <row r="10" spans="1:5">
      <c r="A10" s="170" t="s">
        <v>63</v>
      </c>
      <c r="B10" s="182">
        <f>'Federal Non-Assistance'!D16</f>
        <v>0</v>
      </c>
      <c r="C10" s="183">
        <f>'State Non-Assistance'!D16</f>
        <v>21506538</v>
      </c>
      <c r="D10" s="173">
        <f t="shared" si="1"/>
        <v>21506538</v>
      </c>
      <c r="E10" s="174">
        <f>D10/($D26)</f>
        <v>4.354020471895341E-2</v>
      </c>
    </row>
    <row r="11" spans="1:5">
      <c r="A11" s="170" t="s">
        <v>64</v>
      </c>
      <c r="B11" s="182">
        <f>'Federal Non-Assistance'!E16</f>
        <v>10090653</v>
      </c>
      <c r="C11" s="183">
        <f>'State Non-Assistance'!E16</f>
        <v>2111022</v>
      </c>
      <c r="D11" s="173">
        <f t="shared" si="1"/>
        <v>12201675</v>
      </c>
      <c r="E11" s="174">
        <f>D11/($D26)</f>
        <v>2.4702415024404945E-2</v>
      </c>
    </row>
    <row r="12" spans="1:5" ht="16.8">
      <c r="A12" s="170" t="s">
        <v>79</v>
      </c>
      <c r="B12" s="182">
        <f>'Federal Non-Assistance'!F16</f>
        <v>0</v>
      </c>
      <c r="C12" s="183">
        <f>'State Non-Assistance'!F16</f>
        <v>0</v>
      </c>
      <c r="D12" s="173">
        <f t="shared" si="1"/>
        <v>0</v>
      </c>
      <c r="E12" s="174">
        <f>D12/($D26)</f>
        <v>0</v>
      </c>
    </row>
    <row r="13" spans="1:5">
      <c r="A13" s="170" t="s">
        <v>67</v>
      </c>
      <c r="B13" s="182">
        <f>'Federal Non-Assistance'!G16</f>
        <v>0</v>
      </c>
      <c r="C13" s="183">
        <f>'State Non-Assistance'!G16</f>
        <v>0</v>
      </c>
      <c r="D13" s="173">
        <f t="shared" si="1"/>
        <v>0</v>
      </c>
      <c r="E13" s="174">
        <f>D13/($D26)</f>
        <v>0</v>
      </c>
    </row>
    <row r="14" spans="1:5" ht="16.8">
      <c r="A14" s="170" t="s">
        <v>80</v>
      </c>
      <c r="B14" s="182">
        <f>'Federal Non-Assistance'!H16</f>
        <v>0</v>
      </c>
      <c r="C14" s="183">
        <f>'State Non-Assistance'!H16</f>
        <v>0</v>
      </c>
      <c r="D14" s="173">
        <f t="shared" si="1"/>
        <v>0</v>
      </c>
      <c r="E14" s="174">
        <f>D14/($D26)</f>
        <v>0</v>
      </c>
    </row>
    <row r="15" spans="1:5" ht="16.8">
      <c r="A15" s="170" t="s">
        <v>81</v>
      </c>
      <c r="B15" s="182">
        <f>'Federal Non-Assistance'!I16</f>
        <v>52962</v>
      </c>
      <c r="C15" s="183">
        <f>'State Non-Assistance'!I16</f>
        <v>0</v>
      </c>
      <c r="D15" s="173">
        <f t="shared" si="1"/>
        <v>52962</v>
      </c>
      <c r="E15" s="174">
        <f>D15/($D26)</f>
        <v>1.072221071715592E-4</v>
      </c>
    </row>
    <row r="16" spans="1:5" ht="16.8">
      <c r="A16" s="170" t="s">
        <v>82</v>
      </c>
      <c r="B16" s="182">
        <f>'Federal Non-Assistance'!J16</f>
        <v>11349192</v>
      </c>
      <c r="C16" s="183">
        <f>'State Non-Assistance'!J16</f>
        <v>0</v>
      </c>
      <c r="D16" s="173">
        <f t="shared" si="1"/>
        <v>11349192</v>
      </c>
      <c r="E16" s="174">
        <f>D16/($D26)</f>
        <v>2.2976554528427975E-2</v>
      </c>
    </row>
    <row r="17" spans="1:5" ht="16.8">
      <c r="A17" s="170" t="s">
        <v>109</v>
      </c>
      <c r="B17" s="182">
        <f>'Federal Non-Assistance'!K16</f>
        <v>-11391366</v>
      </c>
      <c r="C17" s="183">
        <f>'State Non-Assistance'!K16</f>
        <v>0</v>
      </c>
      <c r="D17" s="173">
        <f t="shared" si="1"/>
        <v>-11391366</v>
      </c>
      <c r="E17" s="174">
        <f>D17/($D26)</f>
        <v>-2.3061936219977638E-2</v>
      </c>
    </row>
    <row r="18" spans="1:5">
      <c r="A18" s="170" t="s">
        <v>88</v>
      </c>
      <c r="B18" s="182">
        <f>'Federal Non-Assistance'!L16</f>
        <v>12186498</v>
      </c>
      <c r="C18" s="183">
        <f>'State Non-Assistance'!L16</f>
        <v>1275823</v>
      </c>
      <c r="D18" s="173">
        <f t="shared" si="1"/>
        <v>13462321</v>
      </c>
      <c r="E18" s="174">
        <f>D18/($D26)</f>
        <v>2.7254605661416336E-2</v>
      </c>
    </row>
    <row r="19" spans="1:5">
      <c r="A19" s="170" t="s">
        <v>68</v>
      </c>
      <c r="B19" s="182">
        <f>'Federal Non-Assistance'!M16</f>
        <v>2203321</v>
      </c>
      <c r="C19" s="183">
        <f>'State Non-Assistance'!M16</f>
        <v>55227</v>
      </c>
      <c r="D19" s="173">
        <f t="shared" si="1"/>
        <v>2258548</v>
      </c>
      <c r="E19" s="174">
        <f>D19/($D26)</f>
        <v>4.5724533761585797E-3</v>
      </c>
    </row>
    <row r="20" spans="1:5" ht="16.8">
      <c r="A20" s="170" t="s">
        <v>110</v>
      </c>
      <c r="B20" s="182">
        <f>'Federal Non-Assistance'!N16</f>
        <v>19727869</v>
      </c>
      <c r="C20" s="184"/>
      <c r="D20" s="173">
        <f t="shared" si="1"/>
        <v>19727869</v>
      </c>
      <c r="E20" s="174">
        <f>D20/($D26)</f>
        <v>3.9939271254568948E-2</v>
      </c>
    </row>
    <row r="21" spans="1:5">
      <c r="A21" s="170" t="s">
        <v>69</v>
      </c>
      <c r="B21" s="182">
        <f>'Federal Non-Assistance'!O16</f>
        <v>225328763</v>
      </c>
      <c r="C21" s="183">
        <f>'State Non-Assistance'!O16</f>
        <v>144066902</v>
      </c>
      <c r="D21" s="173">
        <f t="shared" si="1"/>
        <v>369395665</v>
      </c>
      <c r="E21" s="174">
        <f>D21/($D26)</f>
        <v>0.74784527739396889</v>
      </c>
    </row>
    <row r="22" spans="1:5" ht="40.200000000000003" thickBot="1">
      <c r="A22" s="185" t="s">
        <v>0</v>
      </c>
      <c r="B22" s="186">
        <f>B3+B8</f>
        <v>320578117</v>
      </c>
      <c r="C22" s="186">
        <f>C3+C8</f>
        <v>173368527</v>
      </c>
      <c r="D22" s="186">
        <f>B22+C22</f>
        <v>493946644</v>
      </c>
      <c r="E22" s="188">
        <f>D22/($D26)</f>
        <v>1</v>
      </c>
    </row>
    <row r="23" spans="1:5" ht="34.200000000000003">
      <c r="A23" s="177" t="s">
        <v>111</v>
      </c>
      <c r="B23" s="189">
        <f>'Summary Federal Funds'!E16</f>
        <v>0</v>
      </c>
      <c r="C23" s="423"/>
      <c r="D23" s="180">
        <f>B23</f>
        <v>0</v>
      </c>
      <c r="E23" s="169">
        <f>D23/($D26)</f>
        <v>0</v>
      </c>
    </row>
    <row r="24" spans="1:5" ht="34.200000000000003">
      <c r="A24" s="177" t="s">
        <v>112</v>
      </c>
      <c r="B24" s="191">
        <f>'Summary Federal Funds'!F16</f>
        <v>0</v>
      </c>
      <c r="C24" s="423"/>
      <c r="D24" s="180">
        <f>B24</f>
        <v>0</v>
      </c>
      <c r="E24" s="181">
        <f>D24/($D26)</f>
        <v>0</v>
      </c>
    </row>
    <row r="25" spans="1:5" ht="39" customHeight="1" thickBot="1">
      <c r="A25" s="193" t="s">
        <v>113</v>
      </c>
      <c r="B25" s="194">
        <f>B23+B24</f>
        <v>0</v>
      </c>
      <c r="C25" s="424"/>
      <c r="D25" s="194">
        <f>B25</f>
        <v>0</v>
      </c>
      <c r="E25" s="196">
        <f>D25/($D26)</f>
        <v>0</v>
      </c>
    </row>
    <row r="26" spans="1:5" ht="32.4" thickTop="1" thickBot="1">
      <c r="A26" s="197" t="s">
        <v>114</v>
      </c>
      <c r="B26" s="198">
        <f>B22+B25</f>
        <v>320578117</v>
      </c>
      <c r="C26" s="198">
        <f>C22</f>
        <v>173368527</v>
      </c>
      <c r="D26" s="198">
        <f>B26+C26</f>
        <v>493946644</v>
      </c>
      <c r="E26" s="200">
        <f>IF(D26/($D26)=SUM(E25,E22),SUM(E22,E25),"ERROR")</f>
        <v>1</v>
      </c>
    </row>
    <row r="27" spans="1:5" ht="31.8" thickBot="1">
      <c r="A27" s="201" t="s">
        <v>95</v>
      </c>
      <c r="B27" s="202">
        <f>'Summary Federal Funds'!I16</f>
        <v>21230385</v>
      </c>
      <c r="C27" s="426"/>
      <c r="D27" s="202">
        <f>B27</f>
        <v>21230385</v>
      </c>
      <c r="E27" s="204"/>
    </row>
    <row r="28" spans="1:5" ht="31.2">
      <c r="A28" s="205" t="s">
        <v>96</v>
      </c>
      <c r="B28" s="206">
        <f>'Summary Federal Funds'!J16</f>
        <v>60912715</v>
      </c>
      <c r="C28" s="207"/>
      <c r="D28" s="206">
        <f>B28</f>
        <v>60912715</v>
      </c>
      <c r="E28" s="208"/>
    </row>
  </sheetData>
  <mergeCells count="1">
    <mergeCell ref="A1:E1"/>
  </mergeCells>
  <pageMargins left="0.7" right="0.7" top="0.75" bottom="0.75" header="0.3" footer="0.3"/>
  <pageSetup scale="79"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252</v>
      </c>
      <c r="B1" s="524"/>
      <c r="C1" s="524"/>
      <c r="D1" s="524"/>
      <c r="E1" s="586"/>
    </row>
    <row r="2" spans="1:5" ht="31.2" thickBot="1">
      <c r="A2" s="161" t="s">
        <v>104</v>
      </c>
      <c r="B2" s="162" t="s">
        <v>105</v>
      </c>
      <c r="C2" s="163" t="s">
        <v>106</v>
      </c>
      <c r="D2" s="164" t="s">
        <v>107</v>
      </c>
      <c r="E2" s="165" t="s">
        <v>108</v>
      </c>
    </row>
    <row r="3" spans="1:5" ht="22.8">
      <c r="A3" s="166" t="s">
        <v>74</v>
      </c>
      <c r="B3" s="167">
        <f>IF(SUM(B4:B7)='Federal Assistance'!B17,'Federal Assistance'!B17,"ERROR")</f>
        <v>46475846</v>
      </c>
      <c r="C3" s="167">
        <f>IF(SUM(C4:C6)='State Assistance'!B17,'State Assistance'!B17,"ERROR")</f>
        <v>19089171</v>
      </c>
      <c r="D3" s="168">
        <f>B3+C3</f>
        <v>65565017</v>
      </c>
      <c r="E3" s="169">
        <f>D3/($D26)</f>
        <v>0.26817349633331278</v>
      </c>
    </row>
    <row r="4" spans="1:5">
      <c r="A4" s="170" t="s">
        <v>62</v>
      </c>
      <c r="B4" s="171">
        <f>'Federal Assistance'!C17</f>
        <v>45623500</v>
      </c>
      <c r="C4" s="172">
        <f>'State Assistance'!C17</f>
        <v>18436610</v>
      </c>
      <c r="D4" s="173">
        <f>B4+C4</f>
        <v>64060110</v>
      </c>
      <c r="E4" s="174">
        <f>D4/($D26)</f>
        <v>0.2620181380292575</v>
      </c>
    </row>
    <row r="5" spans="1:5">
      <c r="A5" s="170" t="s">
        <v>63</v>
      </c>
      <c r="B5" s="171">
        <f>'Federal Assistance'!D17</f>
        <v>0</v>
      </c>
      <c r="C5" s="172">
        <f>'State Assistance'!D17</f>
        <v>0</v>
      </c>
      <c r="D5" s="173">
        <f t="shared" ref="D5:D7" si="0">B5+C5</f>
        <v>0</v>
      </c>
      <c r="E5" s="174">
        <f>D5/($D26)</f>
        <v>0</v>
      </c>
    </row>
    <row r="6" spans="1:5" ht="16.8">
      <c r="A6" s="170" t="s">
        <v>75</v>
      </c>
      <c r="B6" s="171">
        <f>'Federal Assistance'!E17</f>
        <v>852346</v>
      </c>
      <c r="C6" s="172">
        <f>'State Assistance'!E17</f>
        <v>652561</v>
      </c>
      <c r="D6" s="173">
        <f t="shared" si="0"/>
        <v>1504907</v>
      </c>
      <c r="E6" s="174">
        <f>D6/($D26)</f>
        <v>6.1553583040552971E-3</v>
      </c>
    </row>
    <row r="7" spans="1:5">
      <c r="A7" s="170" t="s">
        <v>76</v>
      </c>
      <c r="B7" s="171">
        <f>'Federal Assistance'!F17</f>
        <v>0</v>
      </c>
      <c r="C7" s="175"/>
      <c r="D7" s="176">
        <f t="shared" si="0"/>
        <v>0</v>
      </c>
      <c r="E7" s="174">
        <f>D7/($D26)</f>
        <v>0</v>
      </c>
    </row>
    <row r="8" spans="1:5" ht="22.8">
      <c r="A8" s="177" t="s">
        <v>65</v>
      </c>
      <c r="B8" s="178">
        <f>IF(SUM(B9:B21)='Federal Non-Assistance'!B17,'Federal Non-Assistance'!B17,"ERROR")</f>
        <v>22440688</v>
      </c>
      <c r="C8" s="179">
        <f>IF(SUM(C9:C21)='State Non-Assistance'!B17,'State Non-Assistance'!B17,"ERROR")</f>
        <v>141064106</v>
      </c>
      <c r="D8" s="180">
        <f>B8+C8</f>
        <v>163504794</v>
      </c>
      <c r="E8" s="181">
        <f>D8/($D26)</f>
        <v>0.66876597125320747</v>
      </c>
    </row>
    <row r="9" spans="1:5" ht="16.8">
      <c r="A9" s="170" t="s">
        <v>78</v>
      </c>
      <c r="B9" s="182">
        <f>'Federal Non-Assistance'!C17</f>
        <v>6027609</v>
      </c>
      <c r="C9" s="183">
        <f>'State Non-Assistance'!C17</f>
        <v>88631235</v>
      </c>
      <c r="D9" s="176">
        <f t="shared" ref="D9:D21" si="1">B9+C9</f>
        <v>94658844</v>
      </c>
      <c r="E9" s="174">
        <f>D9/($D26)</f>
        <v>0.38717282959523408</v>
      </c>
    </row>
    <row r="10" spans="1:5">
      <c r="A10" s="170" t="s">
        <v>63</v>
      </c>
      <c r="B10" s="182">
        <f>'Federal Non-Assistance'!D17</f>
        <v>0</v>
      </c>
      <c r="C10" s="183">
        <f>'State Non-Assistance'!D17</f>
        <v>4971630</v>
      </c>
      <c r="D10" s="173">
        <f t="shared" si="1"/>
        <v>4971630</v>
      </c>
      <c r="E10" s="174">
        <f>D10/($D26)</f>
        <v>2.0334920367298736E-2</v>
      </c>
    </row>
    <row r="11" spans="1:5">
      <c r="A11" s="170" t="s">
        <v>64</v>
      </c>
      <c r="B11" s="182">
        <f>'Federal Non-Assistance'!E17</f>
        <v>1153387</v>
      </c>
      <c r="C11" s="183">
        <f>'State Non-Assistance'!E17</f>
        <v>1307513</v>
      </c>
      <c r="D11" s="173">
        <f t="shared" si="1"/>
        <v>2460900</v>
      </c>
      <c r="E11" s="174">
        <f>D11/($D26)</f>
        <v>1.0065553054407801E-2</v>
      </c>
    </row>
    <row r="12" spans="1:5" ht="16.8">
      <c r="A12" s="170" t="s">
        <v>79</v>
      </c>
      <c r="B12" s="182">
        <f>'Federal Non-Assistance'!F17</f>
        <v>0</v>
      </c>
      <c r="C12" s="183">
        <f>'State Non-Assistance'!F17</f>
        <v>0</v>
      </c>
      <c r="D12" s="173">
        <f t="shared" si="1"/>
        <v>0</v>
      </c>
      <c r="E12" s="174">
        <f>D12/($D26)</f>
        <v>0</v>
      </c>
    </row>
    <row r="13" spans="1:5">
      <c r="A13" s="170" t="s">
        <v>67</v>
      </c>
      <c r="B13" s="182">
        <f>'Federal Non-Assistance'!G17</f>
        <v>0</v>
      </c>
      <c r="C13" s="183">
        <f>'State Non-Assistance'!G17</f>
        <v>0</v>
      </c>
      <c r="D13" s="173">
        <f t="shared" si="1"/>
        <v>0</v>
      </c>
      <c r="E13" s="174">
        <f>D13/($D26)</f>
        <v>0</v>
      </c>
    </row>
    <row r="14" spans="1:5" ht="16.8">
      <c r="A14" s="170" t="s">
        <v>80</v>
      </c>
      <c r="B14" s="182">
        <f>'Federal Non-Assistance'!H17</f>
        <v>0</v>
      </c>
      <c r="C14" s="183">
        <f>'State Non-Assistance'!H17</f>
        <v>0</v>
      </c>
      <c r="D14" s="173">
        <f t="shared" si="1"/>
        <v>0</v>
      </c>
      <c r="E14" s="174">
        <f>D14/($D26)</f>
        <v>0</v>
      </c>
    </row>
    <row r="15" spans="1:5" ht="16.8">
      <c r="A15" s="170" t="s">
        <v>81</v>
      </c>
      <c r="B15" s="182">
        <f>'Federal Non-Assistance'!I17</f>
        <v>423368</v>
      </c>
      <c r="C15" s="183">
        <f>'State Non-Assistance'!I17</f>
        <v>3531926</v>
      </c>
      <c r="D15" s="173">
        <f t="shared" si="1"/>
        <v>3955294</v>
      </c>
      <c r="E15" s="174">
        <f>D15/($D26)</f>
        <v>1.6177911171839917E-2</v>
      </c>
    </row>
    <row r="16" spans="1:5" ht="16.8">
      <c r="A16" s="170" t="s">
        <v>82</v>
      </c>
      <c r="B16" s="182">
        <f>'Federal Non-Assistance'!J17</f>
        <v>6708660</v>
      </c>
      <c r="C16" s="183">
        <f>'State Non-Assistance'!J17</f>
        <v>5426395</v>
      </c>
      <c r="D16" s="173">
        <f t="shared" si="1"/>
        <v>12135055</v>
      </c>
      <c r="E16" s="174">
        <f>D16/($D26)</f>
        <v>4.9634702718784451E-2</v>
      </c>
    </row>
    <row r="17" spans="1:5" ht="16.8">
      <c r="A17" s="170" t="s">
        <v>109</v>
      </c>
      <c r="B17" s="182">
        <f>'Federal Non-Assistance'!K17</f>
        <v>0</v>
      </c>
      <c r="C17" s="183">
        <f>'State Non-Assistance'!K17</f>
        <v>1612631</v>
      </c>
      <c r="D17" s="173">
        <f t="shared" si="1"/>
        <v>1612631</v>
      </c>
      <c r="E17" s="174">
        <f>D17/($D26)</f>
        <v>6.5959701278730165E-3</v>
      </c>
    </row>
    <row r="18" spans="1:5">
      <c r="A18" s="170" t="s">
        <v>88</v>
      </c>
      <c r="B18" s="182">
        <f>'Federal Non-Assistance'!L17</f>
        <v>5873409</v>
      </c>
      <c r="C18" s="183">
        <f>'State Non-Assistance'!L17</f>
        <v>5868163</v>
      </c>
      <c r="D18" s="173">
        <f t="shared" si="1"/>
        <v>11741572</v>
      </c>
      <c r="E18" s="174">
        <f>D18/($D26)</f>
        <v>4.8025281770144708E-2</v>
      </c>
    </row>
    <row r="19" spans="1:5">
      <c r="A19" s="170" t="s">
        <v>68</v>
      </c>
      <c r="B19" s="182">
        <f>'Federal Non-Assistance'!M17</f>
        <v>2254255</v>
      </c>
      <c r="C19" s="183">
        <f>'State Non-Assistance'!M17</f>
        <v>933760</v>
      </c>
      <c r="D19" s="173">
        <f t="shared" si="1"/>
        <v>3188015</v>
      </c>
      <c r="E19" s="174">
        <f>D19/($D26)</f>
        <v>1.3039592880957327E-2</v>
      </c>
    </row>
    <row r="20" spans="1:5" ht="16.8">
      <c r="A20" s="170" t="s">
        <v>110</v>
      </c>
      <c r="B20" s="182">
        <f>'Federal Non-Assistance'!N17</f>
        <v>0</v>
      </c>
      <c r="C20" s="184"/>
      <c r="D20" s="173">
        <f t="shared" si="1"/>
        <v>0</v>
      </c>
      <c r="E20" s="174">
        <f>D20/($D26)</f>
        <v>0</v>
      </c>
    </row>
    <row r="21" spans="1:5">
      <c r="A21" s="170" t="s">
        <v>69</v>
      </c>
      <c r="B21" s="182">
        <f>'Federal Non-Assistance'!O17</f>
        <v>0</v>
      </c>
      <c r="C21" s="183">
        <f>'State Non-Assistance'!O17</f>
        <v>28780853</v>
      </c>
      <c r="D21" s="173">
        <f t="shared" si="1"/>
        <v>28780853</v>
      </c>
      <c r="E21" s="174">
        <f>D21/($D26)</f>
        <v>0.11771920956666745</v>
      </c>
    </row>
    <row r="22" spans="1:5" ht="40.200000000000003" thickBot="1">
      <c r="A22" s="185" t="s">
        <v>0</v>
      </c>
      <c r="B22" s="186">
        <f>B3+B8</f>
        <v>68916534</v>
      </c>
      <c r="C22" s="186">
        <f>C3+C8</f>
        <v>160153277</v>
      </c>
      <c r="D22" s="186">
        <f>B22+C22</f>
        <v>229069811</v>
      </c>
      <c r="E22" s="188">
        <f>D22/($D26)</f>
        <v>0.93693946758652025</v>
      </c>
    </row>
    <row r="23" spans="1:5" ht="34.200000000000003">
      <c r="A23" s="177" t="s">
        <v>111</v>
      </c>
      <c r="B23" s="189">
        <f>'Summary Federal Funds'!E17</f>
        <v>8000000</v>
      </c>
      <c r="C23" s="423"/>
      <c r="D23" s="180">
        <f>B23</f>
        <v>8000000</v>
      </c>
      <c r="E23" s="169">
        <f>D23/($D26)</f>
        <v>3.2721534574855708E-2</v>
      </c>
    </row>
    <row r="24" spans="1:5" ht="34.200000000000003">
      <c r="A24" s="177" t="s">
        <v>112</v>
      </c>
      <c r="B24" s="191">
        <f>'Summary Federal Funds'!F17</f>
        <v>7417500</v>
      </c>
      <c r="C24" s="423"/>
      <c r="D24" s="180">
        <f>B24</f>
        <v>7417500</v>
      </c>
      <c r="E24" s="181">
        <f>D24/($D26)</f>
        <v>3.0338997838624027E-2</v>
      </c>
    </row>
    <row r="25" spans="1:5" ht="39" customHeight="1" thickBot="1">
      <c r="A25" s="193" t="s">
        <v>113</v>
      </c>
      <c r="B25" s="194">
        <f>B23+B24</f>
        <v>15417500</v>
      </c>
      <c r="C25" s="424"/>
      <c r="D25" s="194">
        <f>B25</f>
        <v>15417500</v>
      </c>
      <c r="E25" s="196">
        <f>D25/($D26)</f>
        <v>6.3060532413479739E-2</v>
      </c>
    </row>
    <row r="26" spans="1:5" ht="32.4" thickTop="1" thickBot="1">
      <c r="A26" s="197" t="s">
        <v>114</v>
      </c>
      <c r="B26" s="198">
        <f>B22+B25</f>
        <v>84334034</v>
      </c>
      <c r="C26" s="198">
        <f>C22</f>
        <v>160153277</v>
      </c>
      <c r="D26" s="198">
        <f>B26+C26</f>
        <v>244487311</v>
      </c>
      <c r="E26" s="200">
        <f>IF(D26/($D26)=SUM(E25,E22),SUM(E22,E25),"ERROR")</f>
        <v>1</v>
      </c>
    </row>
    <row r="27" spans="1:5" ht="31.8" thickBot="1">
      <c r="A27" s="201" t="s">
        <v>95</v>
      </c>
      <c r="B27" s="202">
        <f>'Summary Federal Funds'!I17</f>
        <v>5755975</v>
      </c>
      <c r="C27" s="203"/>
      <c r="D27" s="202">
        <f>B27</f>
        <v>5755975</v>
      </c>
      <c r="E27" s="204"/>
    </row>
    <row r="28" spans="1:5" ht="31.2">
      <c r="A28" s="205" t="s">
        <v>96</v>
      </c>
      <c r="B28" s="206">
        <f>'Summary Federal Funds'!J17</f>
        <v>59492492</v>
      </c>
      <c r="C28" s="207"/>
      <c r="D28" s="206">
        <f>B28</f>
        <v>59492492</v>
      </c>
      <c r="E28" s="208"/>
    </row>
  </sheetData>
  <mergeCells count="1">
    <mergeCell ref="A1:E1"/>
  </mergeCells>
  <pageMargins left="0.7" right="0.7" top="0.75" bottom="0.75" header="0.3" footer="0.3"/>
  <pageSetup scale="79"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253</v>
      </c>
      <c r="B1" s="524"/>
      <c r="C1" s="524"/>
      <c r="D1" s="524"/>
      <c r="E1" s="586"/>
    </row>
    <row r="2" spans="1:5" ht="31.2" thickBot="1">
      <c r="A2" s="161" t="s">
        <v>104</v>
      </c>
      <c r="B2" s="162" t="s">
        <v>105</v>
      </c>
      <c r="C2" s="163" t="s">
        <v>106</v>
      </c>
      <c r="D2" s="164" t="s">
        <v>107</v>
      </c>
      <c r="E2" s="165" t="s">
        <v>108</v>
      </c>
    </row>
    <row r="3" spans="1:5" ht="22.8">
      <c r="A3" s="166" t="s">
        <v>74</v>
      </c>
      <c r="B3" s="167">
        <f>IF(SUM(B4:B7)='Federal Assistance'!B18,'Federal Assistance'!B18,"ERROR")</f>
        <v>4417743</v>
      </c>
      <c r="C3" s="167">
        <f>IF(SUM(C4:C6)='State Assistance'!B18,'State Assistance'!B18,"ERROR")</f>
        <v>2305171</v>
      </c>
      <c r="D3" s="168">
        <f>B3+C3</f>
        <v>6722914</v>
      </c>
      <c r="E3" s="169">
        <f>D3/($D26)</f>
        <v>0.14526810064660581</v>
      </c>
    </row>
    <row r="4" spans="1:5">
      <c r="A4" s="170" t="s">
        <v>62</v>
      </c>
      <c r="B4" s="171">
        <f>'Federal Assistance'!C18</f>
        <v>4243767</v>
      </c>
      <c r="C4" s="172">
        <f>'State Assistance'!C18</f>
        <v>2305171</v>
      </c>
      <c r="D4" s="173">
        <f>B4+C4</f>
        <v>6548938</v>
      </c>
      <c r="E4" s="174">
        <f>D4/($D26)</f>
        <v>0.1415088434140882</v>
      </c>
    </row>
    <row r="5" spans="1:5">
      <c r="A5" s="170" t="s">
        <v>63</v>
      </c>
      <c r="B5" s="171">
        <f>'Federal Assistance'!D18</f>
        <v>41663</v>
      </c>
      <c r="C5" s="172">
        <f>'State Assistance'!D18</f>
        <v>0</v>
      </c>
      <c r="D5" s="173">
        <f t="shared" ref="D5:D7" si="0">B5+C5</f>
        <v>41663</v>
      </c>
      <c r="E5" s="174">
        <f>D5/($D26)</f>
        <v>9.0025023036729881E-4</v>
      </c>
    </row>
    <row r="6" spans="1:5" ht="16.8">
      <c r="A6" s="170" t="s">
        <v>75</v>
      </c>
      <c r="B6" s="171">
        <f>'Federal Assistance'!E18</f>
        <v>132313</v>
      </c>
      <c r="C6" s="172">
        <f>'State Assistance'!E18</f>
        <v>0</v>
      </c>
      <c r="D6" s="173">
        <f t="shared" si="0"/>
        <v>132313</v>
      </c>
      <c r="E6" s="174">
        <f>D6/($D26)</f>
        <v>2.859007002150311E-3</v>
      </c>
    </row>
    <row r="7" spans="1:5">
      <c r="A7" s="170" t="s">
        <v>76</v>
      </c>
      <c r="B7" s="171">
        <f>'Federal Assistance'!F18</f>
        <v>0</v>
      </c>
      <c r="C7" s="175"/>
      <c r="D7" s="176">
        <f t="shared" si="0"/>
        <v>0</v>
      </c>
      <c r="E7" s="174">
        <f>D7/($D26)</f>
        <v>0</v>
      </c>
    </row>
    <row r="8" spans="1:5" ht="22.8">
      <c r="A8" s="177" t="s">
        <v>65</v>
      </c>
      <c r="B8" s="178">
        <f>IF(SUM(B9:B21)='Federal Non-Assistance'!B18,'Federal Non-Assistance'!B18,"ERROR")</f>
        <v>18384660</v>
      </c>
      <c r="C8" s="179">
        <f>IF(SUM(C9:C21)='State Non-Assistance'!B18,'State Non-Assistance'!B18,"ERROR")</f>
        <v>12048047</v>
      </c>
      <c r="D8" s="180">
        <f>B8+C8</f>
        <v>30432707</v>
      </c>
      <c r="E8" s="181">
        <f>D8/($D26)</f>
        <v>0.65758710336390813</v>
      </c>
    </row>
    <row r="9" spans="1:5" ht="16.8">
      <c r="A9" s="170" t="s">
        <v>78</v>
      </c>
      <c r="B9" s="182">
        <f>'Federal Non-Assistance'!C18</f>
        <v>654808</v>
      </c>
      <c r="C9" s="183">
        <f>'State Non-Assistance'!C18</f>
        <v>5570037</v>
      </c>
      <c r="D9" s="173">
        <f t="shared" ref="D9:D21" si="1">B9+C9</f>
        <v>6224845</v>
      </c>
      <c r="E9" s="174">
        <f>D9/($D26)</f>
        <v>0.13450587200275371</v>
      </c>
    </row>
    <row r="10" spans="1:5">
      <c r="A10" s="170" t="s">
        <v>63</v>
      </c>
      <c r="B10" s="182">
        <f>'Federal Non-Assistance'!D18</f>
        <v>1726455</v>
      </c>
      <c r="C10" s="183">
        <f>'State Non-Assistance'!D18</f>
        <v>1175820</v>
      </c>
      <c r="D10" s="173">
        <f t="shared" si="1"/>
        <v>2902275</v>
      </c>
      <c r="E10" s="174">
        <f>D10/($D26)</f>
        <v>6.271208835991772E-2</v>
      </c>
    </row>
    <row r="11" spans="1:5">
      <c r="A11" s="170" t="s">
        <v>64</v>
      </c>
      <c r="B11" s="182">
        <f>'Federal Non-Assistance'!E18</f>
        <v>0</v>
      </c>
      <c r="C11" s="183">
        <f>'State Non-Assistance'!E18</f>
        <v>168132</v>
      </c>
      <c r="D11" s="173">
        <f t="shared" si="1"/>
        <v>168132</v>
      </c>
      <c r="E11" s="174">
        <f>D11/($D26)</f>
        <v>3.6329806238656523E-3</v>
      </c>
    </row>
    <row r="12" spans="1:5" ht="16.8">
      <c r="A12" s="170" t="s">
        <v>79</v>
      </c>
      <c r="B12" s="182">
        <f>'Federal Non-Assistance'!F18</f>
        <v>148000</v>
      </c>
      <c r="C12" s="183">
        <f>'State Non-Assistance'!F18</f>
        <v>169625</v>
      </c>
      <c r="D12" s="173">
        <f t="shared" si="1"/>
        <v>317625</v>
      </c>
      <c r="E12" s="174">
        <f>D12/($D26)</f>
        <v>6.8632114686991638E-3</v>
      </c>
    </row>
    <row r="13" spans="1:5">
      <c r="A13" s="170" t="s">
        <v>67</v>
      </c>
      <c r="B13" s="182">
        <f>'Federal Non-Assistance'!G18</f>
        <v>0</v>
      </c>
      <c r="C13" s="183">
        <f>'State Non-Assistance'!G18</f>
        <v>0</v>
      </c>
      <c r="D13" s="173">
        <f t="shared" si="1"/>
        <v>0</v>
      </c>
      <c r="E13" s="174">
        <f>D13/($D26)</f>
        <v>0</v>
      </c>
    </row>
    <row r="14" spans="1:5" ht="16.8">
      <c r="A14" s="170" t="s">
        <v>80</v>
      </c>
      <c r="B14" s="182">
        <f>'Federal Non-Assistance'!H18</f>
        <v>0</v>
      </c>
      <c r="C14" s="183">
        <f>'State Non-Assistance'!H18</f>
        <v>0</v>
      </c>
      <c r="D14" s="173">
        <f t="shared" si="1"/>
        <v>0</v>
      </c>
      <c r="E14" s="174">
        <f>D14/($D26)</f>
        <v>0</v>
      </c>
    </row>
    <row r="15" spans="1:5" ht="16.8">
      <c r="A15" s="170" t="s">
        <v>81</v>
      </c>
      <c r="B15" s="182">
        <f>'Federal Non-Assistance'!I18</f>
        <v>1861089</v>
      </c>
      <c r="C15" s="183">
        <f>'State Non-Assistance'!I18</f>
        <v>458152</v>
      </c>
      <c r="D15" s="173">
        <f t="shared" si="1"/>
        <v>2319241</v>
      </c>
      <c r="E15" s="174">
        <f>D15/($D26)</f>
        <v>5.0113943895717647E-2</v>
      </c>
    </row>
    <row r="16" spans="1:5" ht="16.8">
      <c r="A16" s="170" t="s">
        <v>82</v>
      </c>
      <c r="B16" s="182">
        <f>'Federal Non-Assistance'!J18</f>
        <v>405298</v>
      </c>
      <c r="C16" s="183">
        <f>'State Non-Assistance'!J18</f>
        <v>0</v>
      </c>
      <c r="D16" s="173">
        <f t="shared" si="1"/>
        <v>405298</v>
      </c>
      <c r="E16" s="174">
        <f>D16/($D26)</f>
        <v>8.7576415012698434E-3</v>
      </c>
    </row>
    <row r="17" spans="1:5" ht="16.8">
      <c r="A17" s="170" t="s">
        <v>109</v>
      </c>
      <c r="B17" s="182">
        <f>'Federal Non-Assistance'!K18</f>
        <v>0</v>
      </c>
      <c r="C17" s="183">
        <f>'State Non-Assistance'!K18</f>
        <v>0</v>
      </c>
      <c r="D17" s="173">
        <f t="shared" si="1"/>
        <v>0</v>
      </c>
      <c r="E17" s="174">
        <f>D17/($D26)</f>
        <v>0</v>
      </c>
    </row>
    <row r="18" spans="1:5">
      <c r="A18" s="170" t="s">
        <v>88</v>
      </c>
      <c r="B18" s="182">
        <f>'Federal Non-Assistance'!L18</f>
        <v>3054744</v>
      </c>
      <c r="C18" s="183">
        <f>'State Non-Assistance'!L18</f>
        <v>1281132</v>
      </c>
      <c r="D18" s="173">
        <f t="shared" si="1"/>
        <v>4335876</v>
      </c>
      <c r="E18" s="174">
        <f>D18/($D26)</f>
        <v>9.3689205478339102E-2</v>
      </c>
    </row>
    <row r="19" spans="1:5">
      <c r="A19" s="170" t="s">
        <v>68</v>
      </c>
      <c r="B19" s="182">
        <f>'Federal Non-Assistance'!M18</f>
        <v>953421</v>
      </c>
      <c r="C19" s="183">
        <f>'State Non-Assistance'!M18</f>
        <v>295215</v>
      </c>
      <c r="D19" s="173">
        <f t="shared" si="1"/>
        <v>1248636</v>
      </c>
      <c r="E19" s="174">
        <f>D19/($D26)</f>
        <v>2.6980410595610071E-2</v>
      </c>
    </row>
    <row r="20" spans="1:5" ht="16.8">
      <c r="A20" s="170" t="s">
        <v>110</v>
      </c>
      <c r="B20" s="182">
        <f>'Federal Non-Assistance'!N18</f>
        <v>8150856</v>
      </c>
      <c r="C20" s="184"/>
      <c r="D20" s="173">
        <f t="shared" si="1"/>
        <v>8150856</v>
      </c>
      <c r="E20" s="174">
        <f>D20/($D26)</f>
        <v>0.1761229386191748</v>
      </c>
    </row>
    <row r="21" spans="1:5">
      <c r="A21" s="170" t="s">
        <v>69</v>
      </c>
      <c r="B21" s="182">
        <f>'Federal Non-Assistance'!O18</f>
        <v>1429989</v>
      </c>
      <c r="C21" s="183">
        <f>'State Non-Assistance'!O18</f>
        <v>2929934</v>
      </c>
      <c r="D21" s="173">
        <f t="shared" si="1"/>
        <v>4359923</v>
      </c>
      <c r="E21" s="174">
        <f>D21/($D26)</f>
        <v>9.4208810818560459E-2</v>
      </c>
    </row>
    <row r="22" spans="1:5" ht="40.200000000000003" thickBot="1">
      <c r="A22" s="185" t="s">
        <v>0</v>
      </c>
      <c r="B22" s="186">
        <f>B3+B8</f>
        <v>22802403</v>
      </c>
      <c r="C22" s="187">
        <f>C3+C8</f>
        <v>14353218</v>
      </c>
      <c r="D22" s="186">
        <f>B22+C22</f>
        <v>37155621</v>
      </c>
      <c r="E22" s="188">
        <f>D22/($D26)</f>
        <v>0.80285520401051402</v>
      </c>
    </row>
    <row r="23" spans="1:5" ht="34.200000000000003">
      <c r="A23" s="177" t="s">
        <v>111</v>
      </c>
      <c r="B23" s="189">
        <f>'Summary Federal Funds'!E18</f>
        <v>7831200</v>
      </c>
      <c r="C23" s="190"/>
      <c r="D23" s="180">
        <f>B23</f>
        <v>7831200</v>
      </c>
      <c r="E23" s="169">
        <f>D23/($D26)</f>
        <v>0.16921584149130861</v>
      </c>
    </row>
    <row r="24" spans="1:5" ht="34.200000000000003">
      <c r="A24" s="177" t="s">
        <v>112</v>
      </c>
      <c r="B24" s="191">
        <f>'Summary Federal Funds'!F18</f>
        <v>1292534</v>
      </c>
      <c r="C24" s="192"/>
      <c r="D24" s="180">
        <f>B24</f>
        <v>1292534</v>
      </c>
      <c r="E24" s="181">
        <f>D24/($D26)</f>
        <v>2.7928954498177429E-2</v>
      </c>
    </row>
    <row r="25" spans="1:5" ht="39" customHeight="1" thickBot="1">
      <c r="A25" s="193" t="s">
        <v>113</v>
      </c>
      <c r="B25" s="194">
        <f>B23+B24</f>
        <v>9123734</v>
      </c>
      <c r="C25" s="195"/>
      <c r="D25" s="194">
        <f>B25</f>
        <v>9123734</v>
      </c>
      <c r="E25" s="196">
        <f>D25/($D26)</f>
        <v>0.19714479598948603</v>
      </c>
    </row>
    <row r="26" spans="1:5" ht="32.4" thickTop="1" thickBot="1">
      <c r="A26" s="197" t="s">
        <v>114</v>
      </c>
      <c r="B26" s="198">
        <f>B22+B25</f>
        <v>31926137</v>
      </c>
      <c r="C26" s="199">
        <f>C22</f>
        <v>14353218</v>
      </c>
      <c r="D26" s="198">
        <f>B26+C26</f>
        <v>46279355</v>
      </c>
      <c r="E26" s="200">
        <f>IF(D26/($D26)=SUM(E25,E22),SUM(E22,E25),"ERROR")</f>
        <v>1</v>
      </c>
    </row>
    <row r="27" spans="1:5" ht="31.8" thickBot="1">
      <c r="A27" s="201" t="s">
        <v>95</v>
      </c>
      <c r="B27" s="202">
        <f>'Summary Federal Funds'!I18</f>
        <v>31686936</v>
      </c>
      <c r="C27" s="203"/>
      <c r="D27" s="202">
        <f>B27</f>
        <v>31686936</v>
      </c>
      <c r="E27" s="204"/>
    </row>
    <row r="28" spans="1:5" ht="31.2">
      <c r="A28" s="205" t="s">
        <v>96</v>
      </c>
      <c r="B28" s="206">
        <f>'Summary Federal Funds'!J18</f>
        <v>0</v>
      </c>
      <c r="C28" s="207"/>
      <c r="D28" s="206">
        <f>B28</f>
        <v>0</v>
      </c>
      <c r="E28" s="208"/>
    </row>
  </sheetData>
  <mergeCells count="1">
    <mergeCell ref="A1:E1"/>
  </mergeCells>
  <pageMargins left="0.7" right="0.7" top="0.75" bottom="0.75" header="0.3" footer="0.3"/>
  <pageSetup scale="7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I29"/>
  <sheetViews>
    <sheetView workbookViewId="0">
      <selection activeCell="E17" sqref="E17"/>
    </sheetView>
  </sheetViews>
  <sheetFormatPr defaultRowHeight="14.4"/>
  <cols>
    <col min="1" max="1" width="22.6640625" customWidth="1"/>
    <col min="2" max="9" width="18.6640625" customWidth="1"/>
  </cols>
  <sheetData>
    <row r="1" spans="1:9" ht="40.5" customHeight="1" thickBot="1">
      <c r="A1" s="523" t="s">
        <v>216</v>
      </c>
      <c r="B1" s="524"/>
      <c r="C1" s="524"/>
      <c r="D1" s="524"/>
      <c r="E1" s="524"/>
      <c r="F1" s="524"/>
      <c r="G1" s="525"/>
      <c r="H1" s="526"/>
      <c r="I1" s="527"/>
    </row>
    <row r="2" spans="1:9" ht="33.75" customHeight="1" thickBot="1">
      <c r="A2" s="309" t="s">
        <v>104</v>
      </c>
      <c r="B2" s="528" t="s">
        <v>170</v>
      </c>
      <c r="C2" s="529"/>
      <c r="D2" s="528" t="s">
        <v>106</v>
      </c>
      <c r="E2" s="529"/>
      <c r="F2" s="528" t="s">
        <v>168</v>
      </c>
      <c r="G2" s="529"/>
      <c r="H2" s="530" t="s">
        <v>169</v>
      </c>
      <c r="I2" s="531"/>
    </row>
    <row r="3" spans="1:9" ht="15.6">
      <c r="A3" s="310"/>
      <c r="B3" s="311" t="s">
        <v>184</v>
      </c>
      <c r="C3" s="311" t="s">
        <v>217</v>
      </c>
      <c r="D3" s="311" t="s">
        <v>184</v>
      </c>
      <c r="E3" s="311" t="s">
        <v>217</v>
      </c>
      <c r="F3" s="311" t="s">
        <v>184</v>
      </c>
      <c r="G3" s="311" t="s">
        <v>217</v>
      </c>
      <c r="H3" s="311" t="s">
        <v>184</v>
      </c>
      <c r="I3" s="311" t="s">
        <v>217</v>
      </c>
    </row>
    <row r="4" spans="1:9" ht="22.8">
      <c r="A4" s="312" t="s">
        <v>74</v>
      </c>
      <c r="B4" s="458">
        <v>5811078282</v>
      </c>
      <c r="C4" s="313">
        <f>'Fed &amp; State by Category'!B3</f>
        <v>5326260835</v>
      </c>
      <c r="D4" s="465">
        <v>4283817494</v>
      </c>
      <c r="E4" s="272">
        <f>'Fed &amp; State by Category'!C3</f>
        <v>4553327580</v>
      </c>
      <c r="F4" s="178">
        <f>B4+D4</f>
        <v>10094895776</v>
      </c>
      <c r="G4" s="179">
        <f>IF((C4+E4)='Fed &amp; State by Category'!D3,'Fed &amp; State by Category'!D3,"ERROR")</f>
        <v>9879588415</v>
      </c>
      <c r="H4" s="285">
        <f t="shared" ref="H4:H27" si="0">F4/$F$27</f>
        <v>0.32192309784223527</v>
      </c>
      <c r="I4" s="314">
        <f>G4/$G$27</f>
        <v>0.31215916754718681</v>
      </c>
    </row>
    <row r="5" spans="1:9">
      <c r="A5" s="315" t="s">
        <v>62</v>
      </c>
      <c r="B5" s="464">
        <v>5003359698</v>
      </c>
      <c r="C5" s="464">
        <f>'Fed &amp; State by Category'!B4</f>
        <v>4485279615</v>
      </c>
      <c r="D5" s="473">
        <v>3978870918</v>
      </c>
      <c r="E5" s="473">
        <f>'Fed &amp; State by Category'!C4</f>
        <v>4252650107</v>
      </c>
      <c r="F5" s="182">
        <f t="shared" ref="F5:F22" si="1">B5+D5</f>
        <v>8982230616</v>
      </c>
      <c r="G5" s="171">
        <f>IF((C5+E5)='Fed &amp; State by Category'!D4,'Fed &amp; State by Category'!D4,"ERROR")</f>
        <v>8737929722</v>
      </c>
      <c r="H5" s="316">
        <f t="shared" si="0"/>
        <v>0.28644055070986096</v>
      </c>
      <c r="I5" s="317">
        <f t="shared" ref="I5:I27" si="2">G5/$G$27</f>
        <v>0.27608689284707832</v>
      </c>
    </row>
    <row r="6" spans="1:9">
      <c r="A6" s="315" t="s">
        <v>63</v>
      </c>
      <c r="B6" s="464">
        <v>103885511</v>
      </c>
      <c r="C6" s="464">
        <f>'Fed &amp; State by Category'!B5</f>
        <v>72858031</v>
      </c>
      <c r="D6" s="473">
        <v>247172491</v>
      </c>
      <c r="E6" s="473">
        <f>'Fed &amp; State by Category'!C5</f>
        <v>254467575</v>
      </c>
      <c r="F6" s="182">
        <f t="shared" si="1"/>
        <v>351058002</v>
      </c>
      <c r="G6" s="171">
        <f>IF((C6+E6)='Fed &amp; State by Category'!D5,'Fed &amp; State by Category'!D5,"ERROR")</f>
        <v>327325606</v>
      </c>
      <c r="H6" s="316">
        <f t="shared" si="0"/>
        <v>1.1195130889298409E-2</v>
      </c>
      <c r="I6" s="317">
        <f t="shared" si="2"/>
        <v>1.0342302168246597E-2</v>
      </c>
    </row>
    <row r="7" spans="1:9" ht="16.8">
      <c r="A7" s="315" t="s">
        <v>75</v>
      </c>
      <c r="B7" s="464">
        <v>226621917</v>
      </c>
      <c r="C7" s="464">
        <f>'Fed &amp; State by Category'!B6</f>
        <v>230242453</v>
      </c>
      <c r="D7" s="473">
        <v>57774085</v>
      </c>
      <c r="E7" s="473">
        <f>'Fed &amp; State by Category'!C6</f>
        <v>46209898</v>
      </c>
      <c r="F7" s="182">
        <f t="shared" si="1"/>
        <v>284396002</v>
      </c>
      <c r="G7" s="171">
        <f>IF((C7+E7)='Fed &amp; State by Category'!D6,'Fed &amp; State by Category'!D6,"ERROR")</f>
        <v>276452351</v>
      </c>
      <c r="H7" s="316">
        <f t="shared" si="0"/>
        <v>9.069300368157316E-3</v>
      </c>
      <c r="I7" s="317">
        <f t="shared" si="2"/>
        <v>8.7348917920102142E-3</v>
      </c>
    </row>
    <row r="8" spans="1:9">
      <c r="A8" s="315" t="s">
        <v>76</v>
      </c>
      <c r="B8" s="464">
        <v>477211156</v>
      </c>
      <c r="C8" s="464">
        <f>'Fed &amp; State by Category'!B7</f>
        <v>537880736</v>
      </c>
      <c r="D8" s="467"/>
      <c r="E8" s="467"/>
      <c r="F8" s="182">
        <f t="shared" si="1"/>
        <v>477211156</v>
      </c>
      <c r="G8" s="171">
        <f>IF((C8+E8)='Fed &amp; State by Category'!D7,'Fed &amp; State by Category'!D7,"ERROR")</f>
        <v>537880736</v>
      </c>
      <c r="H8" s="316">
        <f t="shared" si="0"/>
        <v>1.5218115874918588E-2</v>
      </c>
      <c r="I8" s="317">
        <f t="shared" si="2"/>
        <v>1.6995080739851669E-2</v>
      </c>
    </row>
    <row r="9" spans="1:9" ht="22.8">
      <c r="A9" s="312" t="s">
        <v>65</v>
      </c>
      <c r="B9" s="458">
        <v>8308699940</v>
      </c>
      <c r="C9" s="313">
        <f>'Fed &amp; State by Category'!B8</f>
        <v>8825586896</v>
      </c>
      <c r="D9" s="465">
        <v>10463703975</v>
      </c>
      <c r="E9" s="272">
        <f>'Fed &amp; State by Category'!C8</f>
        <v>10441911538</v>
      </c>
      <c r="F9" s="178">
        <f t="shared" si="1"/>
        <v>18772403915</v>
      </c>
      <c r="G9" s="179">
        <f>IF((C9+E9)='Fed &amp; State by Category'!D8,'Fed &amp; State by Category'!D8,"ERROR")</f>
        <v>19267498434</v>
      </c>
      <c r="H9" s="285">
        <f t="shared" si="0"/>
        <v>0.59864614319545661</v>
      </c>
      <c r="I9" s="314">
        <f t="shared" si="2"/>
        <v>0.60878308075490473</v>
      </c>
    </row>
    <row r="10" spans="1:9" ht="16.8">
      <c r="A10" s="315" t="s">
        <v>78</v>
      </c>
      <c r="B10" s="464">
        <v>1627045948</v>
      </c>
      <c r="C10" s="464">
        <f>'Fed &amp; State by Category'!B9</f>
        <v>1516804587</v>
      </c>
      <c r="D10" s="473">
        <v>536040956</v>
      </c>
      <c r="E10" s="473">
        <f>'Fed &amp; State by Category'!C9</f>
        <v>516937971</v>
      </c>
      <c r="F10" s="182">
        <f t="shared" si="1"/>
        <v>2163086904</v>
      </c>
      <c r="G10" s="171">
        <f>IF((C10+E10)='Fed &amp; State by Category'!D9,'Fed &amp; State by Category'!D9,"ERROR")</f>
        <v>2033742558</v>
      </c>
      <c r="H10" s="316">
        <f t="shared" si="0"/>
        <v>6.8980171018028127E-2</v>
      </c>
      <c r="I10" s="317">
        <f t="shared" si="2"/>
        <v>6.4258889869003341E-2</v>
      </c>
    </row>
    <row r="11" spans="1:9">
      <c r="A11" s="315" t="s">
        <v>63</v>
      </c>
      <c r="B11" s="464">
        <v>1129404058</v>
      </c>
      <c r="C11" s="464">
        <f>'Fed &amp; State by Category'!B10</f>
        <v>1037346414</v>
      </c>
      <c r="D11" s="473">
        <v>2183792227</v>
      </c>
      <c r="E11" s="473">
        <f>'Fed &amp; State by Category'!C10</f>
        <v>2274529962</v>
      </c>
      <c r="F11" s="182">
        <f t="shared" si="1"/>
        <v>3313196285</v>
      </c>
      <c r="G11" s="171">
        <f>IF((C11+E11)='Fed &amp; State by Category'!D10,'Fed &amp; State by Category'!D10,"ERROR")</f>
        <v>3311876376</v>
      </c>
      <c r="H11" s="316">
        <f t="shared" si="0"/>
        <v>0.10565680275395697</v>
      </c>
      <c r="I11" s="317">
        <f t="shared" si="2"/>
        <v>0.10464328361915408</v>
      </c>
    </row>
    <row r="12" spans="1:9">
      <c r="A12" s="315" t="s">
        <v>64</v>
      </c>
      <c r="B12" s="464">
        <v>134374191</v>
      </c>
      <c r="C12" s="464">
        <f>'Fed &amp; State by Category'!B11</f>
        <v>142506485</v>
      </c>
      <c r="D12" s="473">
        <v>29815571</v>
      </c>
      <c r="E12" s="473">
        <f>'Fed &amp; State by Category'!C11</f>
        <v>31122156</v>
      </c>
      <c r="F12" s="182">
        <f t="shared" si="1"/>
        <v>164189762</v>
      </c>
      <c r="G12" s="171">
        <f>IF((C12+E12)='Fed &amp; State by Category'!D11,'Fed &amp; State by Category'!D11,"ERROR")</f>
        <v>173628641</v>
      </c>
      <c r="H12" s="316">
        <f t="shared" si="0"/>
        <v>5.2359606270212695E-3</v>
      </c>
      <c r="I12" s="317">
        <f t="shared" si="2"/>
        <v>5.4860354257894811E-3</v>
      </c>
    </row>
    <row r="13" spans="1:9" ht="16.8">
      <c r="A13" s="315" t="s">
        <v>79</v>
      </c>
      <c r="B13" s="464">
        <v>1494802</v>
      </c>
      <c r="C13" s="464">
        <f>'Fed &amp; State by Category'!B12</f>
        <v>691952</v>
      </c>
      <c r="D13" s="473">
        <v>0</v>
      </c>
      <c r="E13" s="473">
        <f>'Fed &amp; State by Category'!C12</f>
        <v>169625</v>
      </c>
      <c r="F13" s="182">
        <f t="shared" si="1"/>
        <v>1494802</v>
      </c>
      <c r="G13" s="171">
        <f>IF((C13+E13)='Fed &amp; State by Category'!D12,'Fed &amp; State by Category'!D12,"ERROR")</f>
        <v>861577</v>
      </c>
      <c r="H13" s="316">
        <f t="shared" si="0"/>
        <v>4.7668772534018579E-5</v>
      </c>
      <c r="I13" s="317">
        <f t="shared" si="2"/>
        <v>2.7222708861986797E-5</v>
      </c>
    </row>
    <row r="14" spans="1:9">
      <c r="A14" s="315" t="s">
        <v>67</v>
      </c>
      <c r="B14" s="464">
        <v>110624591</v>
      </c>
      <c r="C14" s="464">
        <f>'Fed &amp; State by Category'!B13</f>
        <v>122662721</v>
      </c>
      <c r="D14" s="473">
        <v>1919156901</v>
      </c>
      <c r="E14" s="473">
        <f>'Fed &amp; State by Category'!C13</f>
        <v>1728271545</v>
      </c>
      <c r="F14" s="182">
        <f t="shared" si="1"/>
        <v>2029781492</v>
      </c>
      <c r="G14" s="171">
        <f>IF((C14+E14)='Fed &amp; State by Category'!D13,'Fed &amp; State by Category'!D13,"ERROR")</f>
        <v>1850934266</v>
      </c>
      <c r="H14" s="316">
        <f t="shared" si="0"/>
        <v>6.4729102741305444E-2</v>
      </c>
      <c r="I14" s="317">
        <f t="shared" si="2"/>
        <v>5.8482810759796541E-2</v>
      </c>
    </row>
    <row r="15" spans="1:9" ht="16.8">
      <c r="A15" s="315" t="s">
        <v>80</v>
      </c>
      <c r="B15" s="464">
        <v>0</v>
      </c>
      <c r="C15" s="464">
        <f>'Fed &amp; State by Category'!B14</f>
        <v>0</v>
      </c>
      <c r="D15" s="473">
        <v>526151071</v>
      </c>
      <c r="E15" s="473">
        <f>'Fed &amp; State by Category'!C14</f>
        <v>543834350</v>
      </c>
      <c r="F15" s="182">
        <f t="shared" si="1"/>
        <v>526151071</v>
      </c>
      <c r="G15" s="171">
        <f>IF((C15+E15)='Fed &amp; State by Category'!D14,'Fed &amp; State by Category'!D14,"ERROR")</f>
        <v>543834350</v>
      </c>
      <c r="H15" s="316">
        <f t="shared" si="0"/>
        <v>1.6778794597564935E-2</v>
      </c>
      <c r="I15" s="317">
        <f t="shared" si="2"/>
        <v>1.7183193352651973E-2</v>
      </c>
    </row>
    <row r="16" spans="1:9" ht="16.8">
      <c r="A16" s="315" t="s">
        <v>81</v>
      </c>
      <c r="B16" s="464">
        <v>204896184</v>
      </c>
      <c r="C16" s="464">
        <f>'Fed &amp; State by Category'!B15</f>
        <v>279734284</v>
      </c>
      <c r="D16" s="473">
        <v>332639247</v>
      </c>
      <c r="E16" s="473">
        <f>'Fed &amp; State by Category'!C15</f>
        <v>423979582</v>
      </c>
      <c r="F16" s="182">
        <f t="shared" si="1"/>
        <v>537535431</v>
      </c>
      <c r="G16" s="171">
        <f>IF((C16+E16)='Fed &amp; State by Category'!D15,'Fed &amp; State by Category'!D15,"ERROR")</f>
        <v>703713866</v>
      </c>
      <c r="H16" s="316">
        <f t="shared" si="0"/>
        <v>1.7141838309899664E-2</v>
      </c>
      <c r="I16" s="317">
        <f t="shared" si="2"/>
        <v>2.2234806286914797E-2</v>
      </c>
    </row>
    <row r="17" spans="1:9" ht="16.8">
      <c r="A17" s="315" t="s">
        <v>82</v>
      </c>
      <c r="B17" s="464">
        <v>557409113</v>
      </c>
      <c r="C17" s="464">
        <f>'Fed &amp; State by Category'!B16</f>
        <v>1088089290</v>
      </c>
      <c r="D17" s="473">
        <v>1433817305</v>
      </c>
      <c r="E17" s="473">
        <f>'Fed &amp; State by Category'!C16</f>
        <v>1512532608</v>
      </c>
      <c r="F17" s="182">
        <f t="shared" si="1"/>
        <v>1991226418</v>
      </c>
      <c r="G17" s="171">
        <f>IF((C17+E17)='Fed &amp; State by Category'!D16,'Fed &amp; State by Category'!D16,"ERROR")</f>
        <v>2600621898</v>
      </c>
      <c r="H17" s="316">
        <f t="shared" si="0"/>
        <v>6.3499593379839334E-2</v>
      </c>
      <c r="I17" s="317">
        <f t="shared" si="2"/>
        <v>8.2170221337572291E-2</v>
      </c>
    </row>
    <row r="18" spans="1:9" ht="16.8">
      <c r="A18" s="315" t="s">
        <v>89</v>
      </c>
      <c r="B18" s="464">
        <v>262453772</v>
      </c>
      <c r="C18" s="464">
        <f>'Fed &amp; State by Category'!B17</f>
        <v>192988042</v>
      </c>
      <c r="D18" s="473">
        <v>43282501</v>
      </c>
      <c r="E18" s="473">
        <f>'Fed &amp; State by Category'!C17</f>
        <v>40781993</v>
      </c>
      <c r="F18" s="182">
        <f t="shared" si="1"/>
        <v>305736273</v>
      </c>
      <c r="G18" s="171">
        <f>IF((C18+E18)='Fed &amp; State by Category'!D17,'Fed &amp; State by Category'!D17,"ERROR")</f>
        <v>233770035</v>
      </c>
      <c r="H18" s="316">
        <f t="shared" si="0"/>
        <v>9.7498349968996607E-3</v>
      </c>
      <c r="I18" s="317">
        <f t="shared" si="2"/>
        <v>7.386285385359014E-3</v>
      </c>
    </row>
    <row r="19" spans="1:9">
      <c r="A19" s="315" t="s">
        <v>88</v>
      </c>
      <c r="B19" s="464">
        <v>1230010558</v>
      </c>
      <c r="C19" s="464">
        <f>'Fed &amp; State by Category'!B18</f>
        <v>1236738135</v>
      </c>
      <c r="D19" s="473">
        <v>813158631</v>
      </c>
      <c r="E19" s="473">
        <f>'Fed &amp; State by Category'!C18</f>
        <v>838245191</v>
      </c>
      <c r="F19" s="182">
        <f t="shared" si="1"/>
        <v>2043169189</v>
      </c>
      <c r="G19" s="171">
        <f>IF((C19+E19)='Fed &amp; State by Category'!D18,'Fed &amp; State by Category'!D18,"ERROR")</f>
        <v>2074983326</v>
      </c>
      <c r="H19" s="316">
        <f t="shared" si="0"/>
        <v>6.5156032249726867E-2</v>
      </c>
      <c r="I19" s="317">
        <f t="shared" si="2"/>
        <v>6.5561948586342303E-2</v>
      </c>
    </row>
    <row r="20" spans="1:9">
      <c r="A20" s="315" t="s">
        <v>68</v>
      </c>
      <c r="B20" s="464">
        <v>166858453</v>
      </c>
      <c r="C20" s="464">
        <f>'Fed &amp; State by Category'!B19</f>
        <v>172419652</v>
      </c>
      <c r="D20" s="473">
        <v>43954560</v>
      </c>
      <c r="E20" s="473">
        <f>'Fed &amp; State by Category'!C19</f>
        <v>43521553</v>
      </c>
      <c r="F20" s="182">
        <f t="shared" si="1"/>
        <v>210813013</v>
      </c>
      <c r="G20" s="171">
        <f>IF((C20+E20)='Fed &amp; State by Category'!D19,'Fed &amp; State by Category'!D19,"ERROR")</f>
        <v>215941205</v>
      </c>
      <c r="H20" s="316">
        <f t="shared" si="0"/>
        <v>6.7227616526523929E-3</v>
      </c>
      <c r="I20" s="317">
        <f t="shared" si="2"/>
        <v>6.8229590100729329E-3</v>
      </c>
    </row>
    <row r="21" spans="1:9" ht="16.8">
      <c r="A21" s="276" t="s">
        <v>110</v>
      </c>
      <c r="B21" s="464">
        <v>903719320</v>
      </c>
      <c r="C21" s="464">
        <f>'Fed &amp; State by Category'!B20</f>
        <v>887369983</v>
      </c>
      <c r="D21" s="467"/>
      <c r="E21" s="467"/>
      <c r="F21" s="182">
        <f t="shared" si="1"/>
        <v>903719320</v>
      </c>
      <c r="G21" s="171">
        <f>IF((C21+E21)='Fed &amp; State by Category'!D20,'Fed &amp; State by Category'!D20,"ERROR")</f>
        <v>887369983</v>
      </c>
      <c r="H21" s="316">
        <f t="shared" si="0"/>
        <v>2.8819329048046464E-2</v>
      </c>
      <c r="I21" s="317">
        <f t="shared" si="2"/>
        <v>2.8037673591652483E-2</v>
      </c>
    </row>
    <row r="22" spans="1:9">
      <c r="A22" s="315" t="s">
        <v>69</v>
      </c>
      <c r="B22" s="464">
        <v>1980408950</v>
      </c>
      <c r="C22" s="464">
        <f>'Fed &amp; State by Category'!B21</f>
        <v>2148235351</v>
      </c>
      <c r="D22" s="473">
        <v>2601895005</v>
      </c>
      <c r="E22" s="473">
        <f>'Fed &amp; State by Category'!C21</f>
        <v>2487985002</v>
      </c>
      <c r="F22" s="182">
        <f t="shared" si="1"/>
        <v>4582303955</v>
      </c>
      <c r="G22" s="171">
        <f>IF((C22+E22)='Fed &amp; State by Category'!D21,'Fed &amp; State by Category'!D21,"ERROR")</f>
        <v>4636220353</v>
      </c>
      <c r="H22" s="316">
        <f t="shared" si="0"/>
        <v>0.14612825304798141</v>
      </c>
      <c r="I22" s="317">
        <f t="shared" si="2"/>
        <v>0.14648775082173346</v>
      </c>
    </row>
    <row r="23" spans="1:9" ht="40.200000000000003" thickBot="1">
      <c r="A23" s="319" t="s">
        <v>0</v>
      </c>
      <c r="B23" s="460">
        <v>14119778222</v>
      </c>
      <c r="C23" s="377">
        <f>'Fed &amp; State by Category'!B22</f>
        <v>14151847731</v>
      </c>
      <c r="D23" s="466">
        <v>14747521469</v>
      </c>
      <c r="E23" s="289">
        <f>'Fed &amp; State by Category'!C22</f>
        <v>14995239118</v>
      </c>
      <c r="F23" s="186">
        <f t="shared" ref="F23" si="3">F9+F4</f>
        <v>28867299691</v>
      </c>
      <c r="G23" s="186">
        <f>IF((C23+E23)='Fed &amp; State by Category'!D22,'Fed &amp; State by Category'!D22,"ERROR")</f>
        <v>29147086849</v>
      </c>
      <c r="H23" s="320">
        <f t="shared" si="0"/>
        <v>0.92056924103769189</v>
      </c>
      <c r="I23" s="321">
        <f t="shared" si="2"/>
        <v>0.92094224830209148</v>
      </c>
    </row>
    <row r="24" spans="1:9" ht="45.6">
      <c r="A24" s="281" t="s">
        <v>126</v>
      </c>
      <c r="B24" s="456">
        <v>1358138957</v>
      </c>
      <c r="C24" s="168">
        <f>'Fed &amp; State by Category'!B23</f>
        <v>1367276004</v>
      </c>
      <c r="D24" s="468"/>
      <c r="E24" s="378"/>
      <c r="F24" s="178">
        <f>B24+D24</f>
        <v>1358138957</v>
      </c>
      <c r="G24" s="167">
        <f>IF((C24+E24)='Fed &amp; State by Category'!D23,'Fed &amp; State by Category'!D23,"ERROR")</f>
        <v>1367276004</v>
      </c>
      <c r="H24" s="322">
        <f t="shared" si="0"/>
        <v>4.3310630445251103E-2</v>
      </c>
      <c r="I24" s="323">
        <f t="shared" si="2"/>
        <v>4.3200963571303194E-2</v>
      </c>
    </row>
    <row r="25" spans="1:9" ht="34.200000000000003">
      <c r="A25" s="281" t="s">
        <v>112</v>
      </c>
      <c r="B25" s="457">
        <v>1132658499</v>
      </c>
      <c r="C25" s="179">
        <f>'Fed &amp; State by Category'!B24</f>
        <v>1134838715</v>
      </c>
      <c r="D25" s="467"/>
      <c r="E25" s="318"/>
      <c r="F25" s="178">
        <f>B25+D25</f>
        <v>1132658499</v>
      </c>
      <c r="G25" s="179">
        <f>IF((C25+E25)='Fed &amp; State by Category'!D24,'Fed &amp; State by Category'!D24,"ERROR")</f>
        <v>1134838715</v>
      </c>
      <c r="H25" s="285">
        <f t="shared" si="0"/>
        <v>3.6120128517057051E-2</v>
      </c>
      <c r="I25" s="314">
        <f t="shared" si="2"/>
        <v>3.5856788126605289E-2</v>
      </c>
    </row>
    <row r="26" spans="1:9" ht="39" customHeight="1" thickBot="1">
      <c r="A26" s="324" t="s">
        <v>113</v>
      </c>
      <c r="B26" s="462">
        <v>2490797456</v>
      </c>
      <c r="C26" s="383">
        <f>'Fed &amp; State by Category'!B25</f>
        <v>2502114719</v>
      </c>
      <c r="D26" s="471"/>
      <c r="E26" s="384"/>
      <c r="F26" s="374">
        <f>B26+D26</f>
        <v>2490797456</v>
      </c>
      <c r="G26" s="383">
        <f>IF((C26+E26)='Fed &amp; State by Category'!D25,'Fed &amp; State by Category'!D25,"ERROR")</f>
        <v>2502114719</v>
      </c>
      <c r="H26" s="325">
        <f t="shared" si="0"/>
        <v>7.9430758962308154E-2</v>
      </c>
      <c r="I26" s="326">
        <f t="shared" si="2"/>
        <v>7.905775169790849E-2</v>
      </c>
    </row>
    <row r="27" spans="1:9" ht="32.4" thickTop="1" thickBot="1">
      <c r="A27" s="327" t="s">
        <v>127</v>
      </c>
      <c r="B27" s="459">
        <v>16610575678</v>
      </c>
      <c r="C27" s="375">
        <f>'Fed &amp; State by Category'!B26</f>
        <v>16653962450</v>
      </c>
      <c r="D27" s="472">
        <v>14747521469</v>
      </c>
      <c r="E27" s="385">
        <f>'Fed &amp; State by Category'!C26</f>
        <v>14995239118</v>
      </c>
      <c r="F27" s="375">
        <f>B27+D27</f>
        <v>31358097147</v>
      </c>
      <c r="G27" s="387">
        <f>IF((C27+E27)='Fed &amp; State by Category'!D26,'Fed &amp; State by Category'!D26,"ERROR")</f>
        <v>31649201568</v>
      </c>
      <c r="H27" s="328">
        <f t="shared" si="0"/>
        <v>1</v>
      </c>
      <c r="I27" s="329">
        <f t="shared" si="2"/>
        <v>1</v>
      </c>
    </row>
    <row r="28" spans="1:9" ht="31.8" thickBot="1">
      <c r="A28" s="415" t="s">
        <v>95</v>
      </c>
      <c r="B28" s="463">
        <v>1409121118</v>
      </c>
      <c r="C28" s="386">
        <f>'Fed &amp; State by Category'!B27</f>
        <v>1518725644</v>
      </c>
      <c r="D28" s="470"/>
      <c r="E28" s="382"/>
      <c r="F28" s="368">
        <v>1873407812</v>
      </c>
      <c r="G28" s="388">
        <f>IF((C28+E28)='Fed &amp; State by Category'!D27,'Fed &amp; State by Category'!D27,"ERROR")</f>
        <v>1518725644</v>
      </c>
      <c r="H28" s="370"/>
      <c r="I28" s="371"/>
    </row>
    <row r="29" spans="1:9" ht="31.2">
      <c r="A29" s="416" t="s">
        <v>96</v>
      </c>
      <c r="B29" s="461">
        <v>1684212233</v>
      </c>
      <c r="C29" s="380">
        <f>'Fed &amp; State by Category'!B28</f>
        <v>1524977538</v>
      </c>
      <c r="D29" s="469"/>
      <c r="E29" s="381"/>
      <c r="F29" s="376">
        <v>2065676671</v>
      </c>
      <c r="G29" s="379">
        <f>IF((C29+E29)='Fed &amp; State by Category'!D28,'Fed &amp; State by Category'!D28,"ERROR")</f>
        <v>1524977538</v>
      </c>
      <c r="H29" s="372"/>
      <c r="I29" s="373"/>
    </row>
  </sheetData>
  <mergeCells count="5">
    <mergeCell ref="A1:I1"/>
    <mergeCell ref="B2:C2"/>
    <mergeCell ref="D2:E2"/>
    <mergeCell ref="F2:G2"/>
    <mergeCell ref="H2:I2"/>
  </mergeCells>
  <pageMargins left="0.7" right="0.7" top="0.75" bottom="0.75" header="0.3" footer="0.3"/>
  <pageSetup scale="70" orientation="landscape"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254</v>
      </c>
      <c r="B1" s="524"/>
      <c r="C1" s="524"/>
      <c r="D1" s="524"/>
      <c r="E1" s="586"/>
    </row>
    <row r="2" spans="1:5" ht="31.2" thickBot="1">
      <c r="A2" s="161" t="s">
        <v>104</v>
      </c>
      <c r="B2" s="162" t="s">
        <v>105</v>
      </c>
      <c r="C2" s="163" t="s">
        <v>106</v>
      </c>
      <c r="D2" s="164" t="s">
        <v>107</v>
      </c>
      <c r="E2" s="165" t="s">
        <v>108</v>
      </c>
    </row>
    <row r="3" spans="1:5" ht="22.8">
      <c r="A3" s="166" t="s">
        <v>74</v>
      </c>
      <c r="B3" s="167">
        <f>IF(SUM(B4:B7)='Federal Assistance'!B19,'Federal Assistance'!B19,"ERROR")</f>
        <v>82066369</v>
      </c>
      <c r="C3" s="167">
        <f>IF(SUM(C4:C6)='State Assistance'!B19,'State Assistance'!B19,"ERROR")</f>
        <v>4079053</v>
      </c>
      <c r="D3" s="168">
        <f>B3+C3</f>
        <v>86145422</v>
      </c>
      <c r="E3" s="169">
        <f>D3/($D26)</f>
        <v>7.4204253957048549E-2</v>
      </c>
    </row>
    <row r="4" spans="1:5">
      <c r="A4" s="170" t="s">
        <v>62</v>
      </c>
      <c r="B4" s="171">
        <f>'Federal Assistance'!C19</f>
        <v>77013310</v>
      </c>
      <c r="C4" s="172">
        <f>'State Assistance'!C19</f>
        <v>3994697</v>
      </c>
      <c r="D4" s="173">
        <f>B4+C4</f>
        <v>81008007</v>
      </c>
      <c r="E4" s="174">
        <f>D4/($D26)</f>
        <v>6.9778968915868406E-2</v>
      </c>
    </row>
    <row r="5" spans="1:5">
      <c r="A5" s="170" t="s">
        <v>63</v>
      </c>
      <c r="B5" s="171">
        <f>'Federal Assistance'!D19</f>
        <v>0</v>
      </c>
      <c r="C5" s="172">
        <f>'State Assistance'!D19</f>
        <v>0</v>
      </c>
      <c r="D5" s="173">
        <f t="shared" ref="D5:D7" si="0">B5+C5</f>
        <v>0</v>
      </c>
      <c r="E5" s="174">
        <f>D5/($D26)</f>
        <v>0</v>
      </c>
    </row>
    <row r="6" spans="1:5" ht="16.8">
      <c r="A6" s="170" t="s">
        <v>75</v>
      </c>
      <c r="B6" s="171">
        <f>'Federal Assistance'!E19</f>
        <v>5053059</v>
      </c>
      <c r="C6" s="172">
        <f>'State Assistance'!E19</f>
        <v>84356</v>
      </c>
      <c r="D6" s="173">
        <f t="shared" si="0"/>
        <v>5137415</v>
      </c>
      <c r="E6" s="174">
        <f>D6/($D26)</f>
        <v>4.4252850411801402E-3</v>
      </c>
    </row>
    <row r="7" spans="1:5">
      <c r="A7" s="170" t="s">
        <v>76</v>
      </c>
      <c r="B7" s="171">
        <f>'Federal Assistance'!F19</f>
        <v>0</v>
      </c>
      <c r="C7" s="175"/>
      <c r="D7" s="176">
        <f t="shared" si="0"/>
        <v>0</v>
      </c>
      <c r="E7" s="174">
        <f>D7/($D26)</f>
        <v>0</v>
      </c>
    </row>
    <row r="8" spans="1:5" ht="22.8">
      <c r="A8" s="177" t="s">
        <v>65</v>
      </c>
      <c r="B8" s="178">
        <f>IF(SUM(B9:B21)='Federal Non-Assistance'!B19,'Federal Non-Assistance'!B19,"ERROR")</f>
        <v>501790591</v>
      </c>
      <c r="C8" s="179">
        <f>IF(SUM(C9:C21)='State Non-Assistance'!B19,'State Non-Assistance'!B19,"ERROR")</f>
        <v>571786945</v>
      </c>
      <c r="D8" s="180">
        <f>B8+C8</f>
        <v>1073577536</v>
      </c>
      <c r="E8" s="181">
        <f>D8/($D26)</f>
        <v>0.92476208571973129</v>
      </c>
    </row>
    <row r="9" spans="1:5" ht="16.8">
      <c r="A9" s="170" t="s">
        <v>78</v>
      </c>
      <c r="B9" s="182">
        <f>'Federal Non-Assistance'!C19</f>
        <v>31012389</v>
      </c>
      <c r="C9" s="183">
        <f>'State Non-Assistance'!C19</f>
        <v>107059</v>
      </c>
      <c r="D9" s="173">
        <f t="shared" ref="D9:D21" si="1">B9+C9</f>
        <v>31119448</v>
      </c>
      <c r="E9" s="174">
        <f>D9/($D26)</f>
        <v>2.6805782231761152E-2</v>
      </c>
    </row>
    <row r="10" spans="1:5">
      <c r="A10" s="170" t="s">
        <v>63</v>
      </c>
      <c r="B10" s="182">
        <f>'Federal Non-Assistance'!D19</f>
        <v>134482223</v>
      </c>
      <c r="C10" s="183">
        <f>'State Non-Assistance'!D19</f>
        <v>511031765</v>
      </c>
      <c r="D10" s="173">
        <f t="shared" si="1"/>
        <v>645513988</v>
      </c>
      <c r="E10" s="174">
        <f>D10/($D26)</f>
        <v>0.55603516456601942</v>
      </c>
    </row>
    <row r="11" spans="1:5">
      <c r="A11" s="170" t="s">
        <v>64</v>
      </c>
      <c r="B11" s="182">
        <f>'Federal Non-Assistance'!E19</f>
        <v>756617</v>
      </c>
      <c r="C11" s="183">
        <f>'State Non-Assistance'!E19</f>
        <v>19234</v>
      </c>
      <c r="D11" s="173">
        <f t="shared" si="1"/>
        <v>775851</v>
      </c>
      <c r="E11" s="174">
        <f>D11/($D26)</f>
        <v>6.6830532952557903E-4</v>
      </c>
    </row>
    <row r="12" spans="1:5" ht="16.8">
      <c r="A12" s="170" t="s">
        <v>79</v>
      </c>
      <c r="B12" s="182">
        <f>'Federal Non-Assistance'!F19</f>
        <v>0</v>
      </c>
      <c r="C12" s="183">
        <f>'State Non-Assistance'!F19</f>
        <v>0</v>
      </c>
      <c r="D12" s="173">
        <f t="shared" si="1"/>
        <v>0</v>
      </c>
      <c r="E12" s="174">
        <f>D12/($D26)</f>
        <v>0</v>
      </c>
    </row>
    <row r="13" spans="1:5">
      <c r="A13" s="170" t="s">
        <v>67</v>
      </c>
      <c r="B13" s="182">
        <f>'Federal Non-Assistance'!G19</f>
        <v>19143644</v>
      </c>
      <c r="C13" s="183">
        <f>'State Non-Assistance'!G19</f>
        <v>0</v>
      </c>
      <c r="D13" s="173">
        <f t="shared" si="1"/>
        <v>19143644</v>
      </c>
      <c r="E13" s="174">
        <f>D13/($D26)</f>
        <v>1.6490021037209947E-2</v>
      </c>
    </row>
    <row r="14" spans="1:5" ht="16.8">
      <c r="A14" s="170" t="s">
        <v>80</v>
      </c>
      <c r="B14" s="182">
        <f>'Federal Non-Assistance'!H19</f>
        <v>0</v>
      </c>
      <c r="C14" s="183">
        <f>'State Non-Assistance'!H19</f>
        <v>0</v>
      </c>
      <c r="D14" s="173">
        <f t="shared" si="1"/>
        <v>0</v>
      </c>
      <c r="E14" s="174">
        <f>D14/($D26)</f>
        <v>0</v>
      </c>
    </row>
    <row r="15" spans="1:5" ht="16.8">
      <c r="A15" s="170" t="s">
        <v>81</v>
      </c>
      <c r="B15" s="182">
        <f>'Federal Non-Assistance'!I19</f>
        <v>0</v>
      </c>
      <c r="C15" s="183">
        <f>'State Non-Assistance'!I19</f>
        <v>0</v>
      </c>
      <c r="D15" s="173">
        <f t="shared" si="1"/>
        <v>0</v>
      </c>
      <c r="E15" s="174">
        <f>D15/($D26)</f>
        <v>0</v>
      </c>
    </row>
    <row r="16" spans="1:5" ht="16.8">
      <c r="A16" s="170" t="s">
        <v>82</v>
      </c>
      <c r="B16" s="182">
        <f>'Federal Non-Assistance'!J19</f>
        <v>0</v>
      </c>
      <c r="C16" s="183">
        <f>'State Non-Assistance'!J19</f>
        <v>0</v>
      </c>
      <c r="D16" s="173">
        <f t="shared" si="1"/>
        <v>0</v>
      </c>
      <c r="E16" s="174">
        <f>D16/($D26)</f>
        <v>0</v>
      </c>
    </row>
    <row r="17" spans="1:5" ht="16.8">
      <c r="A17" s="170" t="s">
        <v>109</v>
      </c>
      <c r="B17" s="182">
        <f>'Federal Non-Assistance'!K19</f>
        <v>0</v>
      </c>
      <c r="C17" s="183">
        <f>'State Non-Assistance'!K19</f>
        <v>0</v>
      </c>
      <c r="D17" s="173">
        <f t="shared" si="1"/>
        <v>0</v>
      </c>
      <c r="E17" s="174">
        <f>D17/($D26)</f>
        <v>0</v>
      </c>
    </row>
    <row r="18" spans="1:5">
      <c r="A18" s="170" t="s">
        <v>88</v>
      </c>
      <c r="B18" s="182">
        <f>'Federal Non-Assistance'!L19</f>
        <v>26578810</v>
      </c>
      <c r="C18" s="183">
        <f>'State Non-Assistance'!L19</f>
        <v>452240</v>
      </c>
      <c r="D18" s="173">
        <f>B18+C18</f>
        <v>27031050</v>
      </c>
      <c r="E18" s="174">
        <f>D18/($D26)</f>
        <v>2.3284103233317227E-2</v>
      </c>
    </row>
    <row r="19" spans="1:5">
      <c r="A19" s="170" t="s">
        <v>68</v>
      </c>
      <c r="B19" s="182">
        <f>'Federal Non-Assistance'!M19</f>
        <v>433087</v>
      </c>
      <c r="C19" s="183">
        <f>'State Non-Assistance'!M19</f>
        <v>12302</v>
      </c>
      <c r="D19" s="173">
        <f t="shared" si="1"/>
        <v>445389</v>
      </c>
      <c r="E19" s="174">
        <f>D19/($D26)</f>
        <v>3.8365078141559155E-4</v>
      </c>
    </row>
    <row r="20" spans="1:5" ht="16.8">
      <c r="A20" s="170" t="s">
        <v>110</v>
      </c>
      <c r="B20" s="182">
        <f>'Federal Non-Assistance'!N19</f>
        <v>268252659</v>
      </c>
      <c r="C20" s="184"/>
      <c r="D20" s="176">
        <f t="shared" si="1"/>
        <v>268252659</v>
      </c>
      <c r="E20" s="174">
        <f>D20/($D26)</f>
        <v>0.23106844183884251</v>
      </c>
    </row>
    <row r="21" spans="1:5">
      <c r="A21" s="170" t="s">
        <v>69</v>
      </c>
      <c r="B21" s="182">
        <f>'Federal Non-Assistance'!O19</f>
        <v>21131162</v>
      </c>
      <c r="C21" s="182">
        <f>'State Non-Assistance'!O19</f>
        <v>60164345</v>
      </c>
      <c r="D21" s="173">
        <f t="shared" si="1"/>
        <v>81295507</v>
      </c>
      <c r="E21" s="174">
        <f>D21/($D26)</f>
        <v>7.0026616701639899E-2</v>
      </c>
    </row>
    <row r="22" spans="1:5" ht="40.200000000000003" thickBot="1">
      <c r="A22" s="185" t="s">
        <v>0</v>
      </c>
      <c r="B22" s="186">
        <f>B3+B8</f>
        <v>583856960</v>
      </c>
      <c r="C22" s="186">
        <f>C3+C8</f>
        <v>575865998</v>
      </c>
      <c r="D22" s="186">
        <f>B22+C22</f>
        <v>1159722958</v>
      </c>
      <c r="E22" s="188">
        <f>D22/($D26)</f>
        <v>0.99896633967677984</v>
      </c>
    </row>
    <row r="23" spans="1:5" ht="34.200000000000003">
      <c r="A23" s="177" t="s">
        <v>111</v>
      </c>
      <c r="B23" s="189">
        <f>'Summary Federal Funds'!E19</f>
        <v>0</v>
      </c>
      <c r="C23" s="423"/>
      <c r="D23" s="180">
        <f>B23</f>
        <v>0</v>
      </c>
      <c r="E23" s="169">
        <f>D23/($D26)</f>
        <v>0</v>
      </c>
    </row>
    <row r="24" spans="1:5" ht="34.200000000000003">
      <c r="A24" s="177" t="s">
        <v>112</v>
      </c>
      <c r="B24" s="191">
        <f>'Summary Federal Funds'!F19</f>
        <v>1200000</v>
      </c>
      <c r="C24" s="423"/>
      <c r="D24" s="180">
        <f>B24</f>
        <v>1200000</v>
      </c>
      <c r="E24" s="181">
        <f>D24/($D26)</f>
        <v>1.0336603232201735E-3</v>
      </c>
    </row>
    <row r="25" spans="1:5" ht="39" customHeight="1" thickBot="1">
      <c r="A25" s="193" t="s">
        <v>113</v>
      </c>
      <c r="B25" s="194">
        <f>B23+B24</f>
        <v>1200000</v>
      </c>
      <c r="C25" s="195"/>
      <c r="D25" s="194">
        <f>B25</f>
        <v>1200000</v>
      </c>
      <c r="E25" s="196">
        <f>D25/($D26)</f>
        <v>1.0336603232201735E-3</v>
      </c>
    </row>
    <row r="26" spans="1:5" ht="32.4" thickTop="1" thickBot="1">
      <c r="A26" s="197" t="s">
        <v>114</v>
      </c>
      <c r="B26" s="198">
        <f>B22+B25</f>
        <v>585056960</v>
      </c>
      <c r="C26" s="199">
        <f>C22</f>
        <v>575865998</v>
      </c>
      <c r="D26" s="198">
        <f>B26+C26</f>
        <v>1160922958</v>
      </c>
      <c r="E26" s="200">
        <f>IF(D26/($D26)=SUM(E25,E22),SUM(E22,E25),"ERROR")</f>
        <v>1</v>
      </c>
    </row>
    <row r="27" spans="1:5" ht="31.8" thickBot="1">
      <c r="A27" s="201" t="s">
        <v>95</v>
      </c>
      <c r="B27" s="202">
        <f>'Summary Federal Funds'!I19</f>
        <v>0</v>
      </c>
      <c r="C27" s="203"/>
      <c r="D27" s="202">
        <f>B27</f>
        <v>0</v>
      </c>
      <c r="E27" s="204"/>
    </row>
    <row r="28" spans="1:5" ht="31.2">
      <c r="A28" s="205" t="s">
        <v>96</v>
      </c>
      <c r="B28" s="206">
        <f>'Summary Federal Funds'!J19</f>
        <v>15955472</v>
      </c>
      <c r="C28" s="207"/>
      <c r="D28" s="206">
        <f>B28</f>
        <v>15955472</v>
      </c>
      <c r="E28" s="208"/>
    </row>
  </sheetData>
  <mergeCells count="1">
    <mergeCell ref="A1:E1"/>
  </mergeCells>
  <pageMargins left="0.7" right="0.7" top="0.75" bottom="0.75" header="0.3" footer="0.3"/>
  <pageSetup scale="79"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255</v>
      </c>
      <c r="B1" s="524"/>
      <c r="C1" s="524"/>
      <c r="D1" s="524"/>
      <c r="E1" s="586"/>
    </row>
    <row r="2" spans="1:5" ht="31.2" thickBot="1">
      <c r="A2" s="161" t="s">
        <v>104</v>
      </c>
      <c r="B2" s="162" t="s">
        <v>105</v>
      </c>
      <c r="C2" s="163" t="s">
        <v>106</v>
      </c>
      <c r="D2" s="164" t="s">
        <v>107</v>
      </c>
      <c r="E2" s="165" t="s">
        <v>108</v>
      </c>
    </row>
    <row r="3" spans="1:5" ht="22.8">
      <c r="A3" s="166" t="s">
        <v>74</v>
      </c>
      <c r="B3" s="167">
        <f>IF(SUM(B4:B7)='Federal Assistance'!B20,'Federal Assistance'!B20,"ERROR")</f>
        <v>24248792</v>
      </c>
      <c r="C3" s="167">
        <f>IF(SUM(C4:C6)='State Assistance'!B20,'State Assistance'!B20,"ERROR")</f>
        <v>4668495</v>
      </c>
      <c r="D3" s="168">
        <f>B3+C3</f>
        <v>28917287</v>
      </c>
      <c r="E3" s="169">
        <f>D3/($D26)</f>
        <v>0.10352965861314854</v>
      </c>
    </row>
    <row r="4" spans="1:5">
      <c r="A4" s="170" t="s">
        <v>62</v>
      </c>
      <c r="B4" s="171">
        <f>'Federal Assistance'!C20</f>
        <v>24248792</v>
      </c>
      <c r="C4" s="172">
        <f>'State Assistance'!C20</f>
        <v>4668495</v>
      </c>
      <c r="D4" s="173">
        <f>B4+C4</f>
        <v>28917287</v>
      </c>
      <c r="E4" s="174">
        <f>D4/($D26)</f>
        <v>0.10352965861314854</v>
      </c>
    </row>
    <row r="5" spans="1:5">
      <c r="A5" s="170" t="s">
        <v>63</v>
      </c>
      <c r="B5" s="171">
        <f>'Federal Assistance'!D20</f>
        <v>0</v>
      </c>
      <c r="C5" s="172">
        <f>'State Assistance'!D20</f>
        <v>0</v>
      </c>
      <c r="D5" s="173">
        <f t="shared" ref="D5:D7" si="0">B5+C5</f>
        <v>0</v>
      </c>
      <c r="E5" s="174">
        <f>D5/($D26)</f>
        <v>0</v>
      </c>
    </row>
    <row r="6" spans="1:5" ht="16.8">
      <c r="A6" s="170" t="s">
        <v>75</v>
      </c>
      <c r="B6" s="171">
        <f>'Federal Assistance'!E20</f>
        <v>0</v>
      </c>
      <c r="C6" s="172">
        <f>'State Assistance'!E20</f>
        <v>0</v>
      </c>
      <c r="D6" s="173">
        <f t="shared" si="0"/>
        <v>0</v>
      </c>
      <c r="E6" s="174">
        <f>D6/($D26)</f>
        <v>0</v>
      </c>
    </row>
    <row r="7" spans="1:5">
      <c r="A7" s="170" t="s">
        <v>76</v>
      </c>
      <c r="B7" s="171">
        <f>'Federal Assistance'!F20</f>
        <v>0</v>
      </c>
      <c r="C7" s="175"/>
      <c r="D7" s="176">
        <f t="shared" si="0"/>
        <v>0</v>
      </c>
      <c r="E7" s="174">
        <f>D7/($D26)</f>
        <v>0</v>
      </c>
    </row>
    <row r="8" spans="1:5" ht="22.8">
      <c r="A8" s="177" t="s">
        <v>65</v>
      </c>
      <c r="B8" s="178">
        <f>IF(SUM(B9:B21)='Federal Non-Assistance'!B20,'Federal Non-Assistance'!B20,"ERROR")</f>
        <v>71175694</v>
      </c>
      <c r="C8" s="179">
        <f>IF(SUM(C9:C21)='State Non-Assistance'!B20,'State Non-Assistance'!B20,"ERROR")</f>
        <v>116879004</v>
      </c>
      <c r="D8" s="180">
        <f>B8+C8</f>
        <v>188054698</v>
      </c>
      <c r="E8" s="181">
        <f>D8/($D26)</f>
        <v>0.67327334976267827</v>
      </c>
    </row>
    <row r="9" spans="1:5" ht="16.8">
      <c r="A9" s="170" t="s">
        <v>78</v>
      </c>
      <c r="B9" s="182">
        <f>'Federal Non-Assistance'!C20</f>
        <v>11138914</v>
      </c>
      <c r="C9" s="183">
        <f>'State Non-Assistance'!C20</f>
        <v>4821508</v>
      </c>
      <c r="D9" s="173">
        <f t="shared" ref="D9:D21" si="1">B9+C9</f>
        <v>15960422</v>
      </c>
      <c r="E9" s="174">
        <f>D9/($D26)</f>
        <v>5.7141496053270333E-2</v>
      </c>
    </row>
    <row r="10" spans="1:5">
      <c r="A10" s="170" t="s">
        <v>63</v>
      </c>
      <c r="B10" s="182">
        <f>'Federal Non-Assistance'!D20</f>
        <v>0</v>
      </c>
      <c r="C10" s="183">
        <f>'State Non-Assistance'!D20</f>
        <v>15356947</v>
      </c>
      <c r="D10" s="173">
        <f t="shared" si="1"/>
        <v>15356947</v>
      </c>
      <c r="E10" s="174">
        <f>D10/($D26)</f>
        <v>5.4980935115047813E-2</v>
      </c>
    </row>
    <row r="11" spans="1:5">
      <c r="A11" s="170" t="s">
        <v>64</v>
      </c>
      <c r="B11" s="182">
        <f>'Federal Non-Assistance'!E20</f>
        <v>0</v>
      </c>
      <c r="C11" s="183">
        <f>'State Non-Assistance'!E20</f>
        <v>0</v>
      </c>
      <c r="D11" s="173">
        <f t="shared" si="1"/>
        <v>0</v>
      </c>
      <c r="E11" s="174">
        <f>D11/($D26)</f>
        <v>0</v>
      </c>
    </row>
    <row r="12" spans="1:5" ht="16.8">
      <c r="A12" s="170" t="s">
        <v>79</v>
      </c>
      <c r="B12" s="182">
        <f>'Federal Non-Assistance'!F20</f>
        <v>0</v>
      </c>
      <c r="C12" s="183">
        <f>'State Non-Assistance'!F20</f>
        <v>0</v>
      </c>
      <c r="D12" s="173">
        <f t="shared" si="1"/>
        <v>0</v>
      </c>
      <c r="E12" s="174">
        <f>D12/($D26)</f>
        <v>0</v>
      </c>
    </row>
    <row r="13" spans="1:5">
      <c r="A13" s="170" t="s">
        <v>67</v>
      </c>
      <c r="B13" s="182">
        <f>'Federal Non-Assistance'!G20</f>
        <v>0</v>
      </c>
      <c r="C13" s="183">
        <f>'State Non-Assistance'!G20</f>
        <v>33882653</v>
      </c>
      <c r="D13" s="173">
        <f t="shared" si="1"/>
        <v>33882653</v>
      </c>
      <c r="E13" s="174">
        <f>D13/($D26)</f>
        <v>0.12130665985359461</v>
      </c>
    </row>
    <row r="14" spans="1:5" ht="16.8">
      <c r="A14" s="170" t="s">
        <v>80</v>
      </c>
      <c r="B14" s="182">
        <f>'Federal Non-Assistance'!H20</f>
        <v>0</v>
      </c>
      <c r="C14" s="183">
        <f>'State Non-Assistance'!H20</f>
        <v>0</v>
      </c>
      <c r="D14" s="173">
        <f t="shared" si="1"/>
        <v>0</v>
      </c>
      <c r="E14" s="174">
        <f>D14/($D26)</f>
        <v>0</v>
      </c>
    </row>
    <row r="15" spans="1:5" ht="16.8">
      <c r="A15" s="170" t="s">
        <v>81</v>
      </c>
      <c r="B15" s="182">
        <f>'Federal Non-Assistance'!I20</f>
        <v>0</v>
      </c>
      <c r="C15" s="183">
        <f>'State Non-Assistance'!I20</f>
        <v>0</v>
      </c>
      <c r="D15" s="173">
        <f t="shared" si="1"/>
        <v>0</v>
      </c>
      <c r="E15" s="174">
        <f>D15/($D26)</f>
        <v>0</v>
      </c>
    </row>
    <row r="16" spans="1:5" ht="16.8">
      <c r="A16" s="170" t="s">
        <v>82</v>
      </c>
      <c r="B16" s="182">
        <f>'Federal Non-Assistance'!J20</f>
        <v>2125586</v>
      </c>
      <c r="C16" s="183">
        <f>'State Non-Assistance'!J20</f>
        <v>0</v>
      </c>
      <c r="D16" s="173">
        <f t="shared" si="1"/>
        <v>2125586</v>
      </c>
      <c r="E16" s="174">
        <f>D16/($D26)</f>
        <v>7.6100220927671387E-3</v>
      </c>
    </row>
    <row r="17" spans="1:5" ht="16.8">
      <c r="A17" s="170" t="s">
        <v>109</v>
      </c>
      <c r="B17" s="182">
        <f>'Federal Non-Assistance'!K20</f>
        <v>0</v>
      </c>
      <c r="C17" s="183">
        <f>'State Non-Assistance'!K20</f>
        <v>0</v>
      </c>
      <c r="D17" s="173">
        <f t="shared" si="1"/>
        <v>0</v>
      </c>
      <c r="E17" s="174">
        <f>D17/($D26)</f>
        <v>0</v>
      </c>
    </row>
    <row r="18" spans="1:5">
      <c r="A18" s="170" t="s">
        <v>88</v>
      </c>
      <c r="B18" s="182">
        <f>'Federal Non-Assistance'!L20</f>
        <v>14596181</v>
      </c>
      <c r="C18" s="183">
        <f>'State Non-Assistance'!L20</f>
        <v>0</v>
      </c>
      <c r="D18" s="173">
        <f>B18+C18</f>
        <v>14596181</v>
      </c>
      <c r="E18" s="174">
        <f>D18/($D26)</f>
        <v>5.2257241005552325E-2</v>
      </c>
    </row>
    <row r="19" spans="1:5">
      <c r="A19" s="170" t="s">
        <v>68</v>
      </c>
      <c r="B19" s="182">
        <f>'Federal Non-Assistance'!M20</f>
        <v>3366419</v>
      </c>
      <c r="C19" s="183">
        <f>'State Non-Assistance'!M20</f>
        <v>0</v>
      </c>
      <c r="D19" s="173">
        <f>B19+C19</f>
        <v>3366419</v>
      </c>
      <c r="E19" s="174">
        <f>D19/($D26)</f>
        <v>1.2052451871395021E-2</v>
      </c>
    </row>
    <row r="20" spans="1:5" ht="16.8">
      <c r="A20" s="170" t="s">
        <v>110</v>
      </c>
      <c r="B20" s="182">
        <f>'Federal Non-Assistance'!N20</f>
        <v>0</v>
      </c>
      <c r="C20" s="184"/>
      <c r="D20" s="173">
        <f t="shared" si="1"/>
        <v>0</v>
      </c>
      <c r="E20" s="174">
        <f>D20/($D26)</f>
        <v>0</v>
      </c>
    </row>
    <row r="21" spans="1:5">
      <c r="A21" s="170" t="s">
        <v>69</v>
      </c>
      <c r="B21" s="182">
        <f>'Federal Non-Assistance'!O20</f>
        <v>39948594</v>
      </c>
      <c r="C21" s="182">
        <f>'State Non-Assistance'!O20</f>
        <v>62817896</v>
      </c>
      <c r="D21" s="173">
        <f t="shared" si="1"/>
        <v>102766490</v>
      </c>
      <c r="E21" s="174">
        <f>D21/($D26)</f>
        <v>0.36792454377105099</v>
      </c>
    </row>
    <row r="22" spans="1:5" ht="40.200000000000003" thickBot="1">
      <c r="A22" s="185" t="s">
        <v>0</v>
      </c>
      <c r="B22" s="186">
        <f>B3+B8</f>
        <v>95424486</v>
      </c>
      <c r="C22" s="186">
        <f>C3+C8</f>
        <v>121547499</v>
      </c>
      <c r="D22" s="186">
        <f>B22+C22</f>
        <v>216971985</v>
      </c>
      <c r="E22" s="188">
        <f>D22/($D26)</f>
        <v>0.77680300837582683</v>
      </c>
    </row>
    <row r="23" spans="1:5" ht="34.200000000000003">
      <c r="A23" s="177" t="s">
        <v>111</v>
      </c>
      <c r="B23" s="189">
        <f>'Summary Federal Funds'!E20</f>
        <v>62342053</v>
      </c>
      <c r="C23" s="423"/>
      <c r="D23" s="180">
        <f>B23</f>
        <v>62342053</v>
      </c>
      <c r="E23" s="169">
        <f>D23/($D26)</f>
        <v>0.22319699162417322</v>
      </c>
    </row>
    <row r="24" spans="1:5" ht="34.200000000000003">
      <c r="A24" s="177" t="s">
        <v>112</v>
      </c>
      <c r="B24" s="191">
        <f>'Summary Federal Funds'!F20</f>
        <v>0</v>
      </c>
      <c r="C24" s="423"/>
      <c r="D24" s="180">
        <f>B24</f>
        <v>0</v>
      </c>
      <c r="E24" s="181">
        <f>D24/($D26)</f>
        <v>0</v>
      </c>
    </row>
    <row r="25" spans="1:5" ht="39" customHeight="1" thickBot="1">
      <c r="A25" s="193" t="s">
        <v>113</v>
      </c>
      <c r="B25" s="194">
        <f>B23+B24</f>
        <v>62342053</v>
      </c>
      <c r="C25" s="424"/>
      <c r="D25" s="194">
        <f>B25</f>
        <v>62342053</v>
      </c>
      <c r="E25" s="196">
        <f>D25/($D26)</f>
        <v>0.22319699162417322</v>
      </c>
    </row>
    <row r="26" spans="1:5" ht="32.4" thickTop="1" thickBot="1">
      <c r="A26" s="197" t="s">
        <v>114</v>
      </c>
      <c r="B26" s="198">
        <f>B22+B25</f>
        <v>157766539</v>
      </c>
      <c r="C26" s="198">
        <f>C22</f>
        <v>121547499</v>
      </c>
      <c r="D26" s="198">
        <f>B26+C26</f>
        <v>279314038</v>
      </c>
      <c r="E26" s="200">
        <f>IF(D26/($D26)=SUM(E25,E22),SUM(E22,E25),"ERROR")</f>
        <v>1</v>
      </c>
    </row>
    <row r="27" spans="1:5" ht="31.8" thickBot="1">
      <c r="A27" s="201" t="s">
        <v>95</v>
      </c>
      <c r="B27" s="202">
        <f>'Summary Federal Funds'!I20</f>
        <v>238051238</v>
      </c>
      <c r="C27" s="426"/>
      <c r="D27" s="202">
        <f>B27</f>
        <v>238051238</v>
      </c>
      <c r="E27" s="204"/>
    </row>
    <row r="28" spans="1:5" ht="31.2">
      <c r="A28" s="205" t="s">
        <v>96</v>
      </c>
      <c r="B28" s="206">
        <f>'Summary Federal Funds'!J20</f>
        <v>21665187</v>
      </c>
      <c r="C28" s="207"/>
      <c r="D28" s="206">
        <f>B28</f>
        <v>21665187</v>
      </c>
      <c r="E28" s="208"/>
    </row>
  </sheetData>
  <mergeCells count="1">
    <mergeCell ref="A1:E1"/>
  </mergeCells>
  <pageMargins left="0.7" right="0.7" top="0.75" bottom="0.75" header="0.3" footer="0.3"/>
  <pageSetup scale="79"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256</v>
      </c>
      <c r="B1" s="524"/>
      <c r="C1" s="524"/>
      <c r="D1" s="524"/>
      <c r="E1" s="586"/>
    </row>
    <row r="2" spans="1:5" ht="31.2" thickBot="1">
      <c r="A2" s="161" t="s">
        <v>104</v>
      </c>
      <c r="B2" s="162" t="s">
        <v>105</v>
      </c>
      <c r="C2" s="163" t="s">
        <v>106</v>
      </c>
      <c r="D2" s="164" t="s">
        <v>107</v>
      </c>
      <c r="E2" s="165" t="s">
        <v>108</v>
      </c>
    </row>
    <row r="3" spans="1:5" ht="22.8">
      <c r="A3" s="166" t="s">
        <v>74</v>
      </c>
      <c r="B3" s="167">
        <f>IF(SUM(B4:B7)='Federal Assistance'!B21,'Federal Assistance'!B21,"ERROR")</f>
        <v>12757510</v>
      </c>
      <c r="C3" s="167">
        <f>IF(SUM(C4:C6)='State Assistance'!B21,'State Assistance'!B21,"ERROR")</f>
        <v>54500493</v>
      </c>
      <c r="D3" s="168">
        <f>B3+C3</f>
        <v>67258003</v>
      </c>
      <c r="E3" s="169">
        <f>D3/($D26)</f>
        <v>0.3191603487515437</v>
      </c>
    </row>
    <row r="4" spans="1:5">
      <c r="A4" s="170" t="s">
        <v>62</v>
      </c>
      <c r="B4" s="171">
        <f>'Federal Assistance'!C21</f>
        <v>12757510</v>
      </c>
      <c r="C4" s="172">
        <f>'State Assistance'!C21</f>
        <v>41353781</v>
      </c>
      <c r="D4" s="173">
        <f>B4+C4</f>
        <v>54111291</v>
      </c>
      <c r="E4" s="174">
        <f>D4/($D26)</f>
        <v>0.25677507116820386</v>
      </c>
    </row>
    <row r="5" spans="1:5">
      <c r="A5" s="170" t="s">
        <v>63</v>
      </c>
      <c r="B5" s="171">
        <f>'Federal Assistance'!D21</f>
        <v>0</v>
      </c>
      <c r="C5" s="172">
        <f>'State Assistance'!D21</f>
        <v>10207533</v>
      </c>
      <c r="D5" s="173">
        <f t="shared" ref="D5:D7" si="0">B5+C5</f>
        <v>10207533</v>
      </c>
      <c r="E5" s="174">
        <f>D5/($D26)</f>
        <v>4.8437950085626111E-2</v>
      </c>
    </row>
    <row r="6" spans="1:5" ht="16.8">
      <c r="A6" s="170" t="s">
        <v>75</v>
      </c>
      <c r="B6" s="171">
        <f>'Federal Assistance'!E21</f>
        <v>0</v>
      </c>
      <c r="C6" s="172">
        <f>'State Assistance'!E21</f>
        <v>2939179</v>
      </c>
      <c r="D6" s="173">
        <f t="shared" si="0"/>
        <v>2939179</v>
      </c>
      <c r="E6" s="174">
        <f>D6/($D26)</f>
        <v>1.3947327497713742E-2</v>
      </c>
    </row>
    <row r="7" spans="1:5">
      <c r="A7" s="170" t="s">
        <v>76</v>
      </c>
      <c r="B7" s="171">
        <f>'Federal Assistance'!F21</f>
        <v>0</v>
      </c>
      <c r="C7" s="175"/>
      <c r="D7" s="176">
        <f t="shared" si="0"/>
        <v>0</v>
      </c>
      <c r="E7" s="174">
        <f>D7/($D26)</f>
        <v>0</v>
      </c>
    </row>
    <row r="8" spans="1:5" ht="22.8">
      <c r="A8" s="177" t="s">
        <v>65</v>
      </c>
      <c r="B8" s="178">
        <f>IF(SUM(B9:B21)='Federal Non-Assistance'!B21,'Federal Non-Assistance'!B21,"ERROR")</f>
        <v>77488915</v>
      </c>
      <c r="C8" s="179">
        <f>IF(SUM(C9:C21)='State Non-Assistance'!B21,'State Non-Assistance'!B21,"ERROR")</f>
        <v>30292594</v>
      </c>
      <c r="D8" s="180">
        <f>B8+C8</f>
        <v>107781509</v>
      </c>
      <c r="E8" s="181">
        <f>D8/($D26)</f>
        <v>0.51145711241839342</v>
      </c>
    </row>
    <row r="9" spans="1:5" ht="16.8">
      <c r="A9" s="170" t="s">
        <v>78</v>
      </c>
      <c r="B9" s="182">
        <f>'Federal Non-Assistance'!C21</f>
        <v>11383488</v>
      </c>
      <c r="C9" s="183">
        <f>'State Non-Assistance'!C21</f>
        <v>4513535</v>
      </c>
      <c r="D9" s="173">
        <f t="shared" ref="D9:D21" si="1">B9+C9</f>
        <v>15897023</v>
      </c>
      <c r="E9" s="174">
        <f>D9/($D26)</f>
        <v>7.5436367101046869E-2</v>
      </c>
    </row>
    <row r="10" spans="1:5">
      <c r="A10" s="170" t="s">
        <v>63</v>
      </c>
      <c r="B10" s="182">
        <f>'Federal Non-Assistance'!D21</f>
        <v>0</v>
      </c>
      <c r="C10" s="183">
        <f>'State Non-Assistance'!D21</f>
        <v>11214674</v>
      </c>
      <c r="D10" s="173">
        <f t="shared" si="1"/>
        <v>11214674</v>
      </c>
      <c r="E10" s="174">
        <f>D10/($D26)</f>
        <v>5.3217150455312646E-2</v>
      </c>
    </row>
    <row r="11" spans="1:5">
      <c r="A11" s="170" t="s">
        <v>64</v>
      </c>
      <c r="B11" s="182">
        <f>'Federal Non-Assistance'!E21</f>
        <v>348848</v>
      </c>
      <c r="C11" s="183">
        <f>'State Non-Assistance'!E21</f>
        <v>465066</v>
      </c>
      <c r="D11" s="173">
        <f t="shared" si="1"/>
        <v>813914</v>
      </c>
      <c r="E11" s="174">
        <f>D11/($D26)</f>
        <v>3.862277565597122E-3</v>
      </c>
    </row>
    <row r="12" spans="1:5" ht="16.8">
      <c r="A12" s="170" t="s">
        <v>79</v>
      </c>
      <c r="B12" s="182">
        <f>'Federal Non-Assistance'!F21</f>
        <v>0</v>
      </c>
      <c r="C12" s="183">
        <f>'State Non-Assistance'!F21</f>
        <v>0</v>
      </c>
      <c r="D12" s="173">
        <f t="shared" si="1"/>
        <v>0</v>
      </c>
      <c r="E12" s="174">
        <f>D12/($D26)</f>
        <v>0</v>
      </c>
    </row>
    <row r="13" spans="1:5">
      <c r="A13" s="170" t="s">
        <v>67</v>
      </c>
      <c r="B13" s="182">
        <f>'Federal Non-Assistance'!G21</f>
        <v>0</v>
      </c>
      <c r="C13" s="183">
        <f>'State Non-Assistance'!G21</f>
        <v>9584871</v>
      </c>
      <c r="D13" s="173">
        <f t="shared" si="1"/>
        <v>9584871</v>
      </c>
      <c r="E13" s="174">
        <f>D13/($D26)</f>
        <v>4.5483223328806797E-2</v>
      </c>
    </row>
    <row r="14" spans="1:5" ht="16.8">
      <c r="A14" s="170" t="s">
        <v>80</v>
      </c>
      <c r="B14" s="182">
        <f>'Federal Non-Assistance'!H21</f>
        <v>0</v>
      </c>
      <c r="C14" s="183">
        <f>'State Non-Assistance'!H21</f>
        <v>0</v>
      </c>
      <c r="D14" s="173">
        <f t="shared" si="1"/>
        <v>0</v>
      </c>
      <c r="E14" s="174">
        <f>D14/($D26)</f>
        <v>0</v>
      </c>
    </row>
    <row r="15" spans="1:5" ht="16.8">
      <c r="A15" s="170" t="s">
        <v>81</v>
      </c>
      <c r="B15" s="182">
        <f>'Federal Non-Assistance'!I21</f>
        <v>117031</v>
      </c>
      <c r="C15" s="183">
        <f>'State Non-Assistance'!I21</f>
        <v>0</v>
      </c>
      <c r="D15" s="173">
        <f t="shared" si="1"/>
        <v>117031</v>
      </c>
      <c r="E15" s="174">
        <f>D15/($D26)</f>
        <v>5.5534885231043674E-4</v>
      </c>
    </row>
    <row r="16" spans="1:5" ht="16.8">
      <c r="A16" s="170" t="s">
        <v>82</v>
      </c>
      <c r="B16" s="182">
        <f>'Federal Non-Assistance'!J21</f>
        <v>63040220</v>
      </c>
      <c r="C16" s="182">
        <f>'State Non-Assistance'!J21</f>
        <v>0</v>
      </c>
      <c r="D16" s="173">
        <f t="shared" si="1"/>
        <v>63040220</v>
      </c>
      <c r="E16" s="174">
        <f>D16/($D26)</f>
        <v>0.29914564368754809</v>
      </c>
    </row>
    <row r="17" spans="1:5" ht="16.8">
      <c r="A17" s="170" t="s">
        <v>109</v>
      </c>
      <c r="B17" s="182">
        <f>'Federal Non-Assistance'!K21</f>
        <v>0</v>
      </c>
      <c r="C17" s="182">
        <f>'State Non-Assistance'!K21</f>
        <v>0</v>
      </c>
      <c r="D17" s="176">
        <f t="shared" si="1"/>
        <v>0</v>
      </c>
      <c r="E17" s="174">
        <f>D17/($D26)</f>
        <v>0</v>
      </c>
    </row>
    <row r="18" spans="1:5">
      <c r="A18" s="170" t="s">
        <v>88</v>
      </c>
      <c r="B18" s="182">
        <f>'Federal Non-Assistance'!L21</f>
        <v>2044566</v>
      </c>
      <c r="C18" s="182">
        <f>'State Non-Assistance'!L21</f>
        <v>4077461</v>
      </c>
      <c r="D18" s="173">
        <f>B18+C18</f>
        <v>6122027</v>
      </c>
      <c r="E18" s="174">
        <f>D18/($D26)</f>
        <v>2.9050940932432483E-2</v>
      </c>
    </row>
    <row r="19" spans="1:5">
      <c r="A19" s="170" t="s">
        <v>68</v>
      </c>
      <c r="B19" s="182">
        <f>'Federal Non-Assistance'!M21</f>
        <v>554762</v>
      </c>
      <c r="C19" s="182">
        <f>'State Non-Assistance'!M21</f>
        <v>436987</v>
      </c>
      <c r="D19" s="173">
        <f>B19+C19</f>
        <v>991749</v>
      </c>
      <c r="E19" s="174">
        <f>D19/($D26)</f>
        <v>4.7061604953390406E-3</v>
      </c>
    </row>
    <row r="20" spans="1:5" ht="16.8">
      <c r="A20" s="170" t="s">
        <v>110</v>
      </c>
      <c r="B20" s="182">
        <f>'Federal Non-Assistance'!N21</f>
        <v>0</v>
      </c>
      <c r="C20" s="425"/>
      <c r="D20" s="176">
        <f t="shared" si="1"/>
        <v>0</v>
      </c>
      <c r="E20" s="174">
        <f>D20/($D26)</f>
        <v>0</v>
      </c>
    </row>
    <row r="21" spans="1:5">
      <c r="A21" s="170" t="s">
        <v>69</v>
      </c>
      <c r="B21" s="182">
        <f>'Federal Non-Assistance'!O21</f>
        <v>0</v>
      </c>
      <c r="C21" s="182">
        <f>'State Non-Assistance'!O21</f>
        <v>0</v>
      </c>
      <c r="D21" s="173">
        <f t="shared" si="1"/>
        <v>0</v>
      </c>
      <c r="E21" s="174">
        <f>D21/($D26)</f>
        <v>0</v>
      </c>
    </row>
    <row r="22" spans="1:5" ht="40.200000000000003" thickBot="1">
      <c r="A22" s="185" t="s">
        <v>0</v>
      </c>
      <c r="B22" s="186">
        <f>B3+B8</f>
        <v>90246425</v>
      </c>
      <c r="C22" s="186">
        <f>C3+C8</f>
        <v>84793087</v>
      </c>
      <c r="D22" s="186">
        <f>B22+C22</f>
        <v>175039512</v>
      </c>
      <c r="E22" s="188">
        <f>D22/($D26)</f>
        <v>0.83061746116993718</v>
      </c>
    </row>
    <row r="23" spans="1:5" ht="34.200000000000003">
      <c r="A23" s="177" t="s">
        <v>111</v>
      </c>
      <c r="B23" s="189">
        <f>'Summary Federal Funds'!E21</f>
        <v>22732687</v>
      </c>
      <c r="C23" s="423"/>
      <c r="D23" s="180">
        <f>B23</f>
        <v>22732687</v>
      </c>
      <c r="E23" s="169">
        <f>D23/($D26)</f>
        <v>0.10787373973889298</v>
      </c>
    </row>
    <row r="24" spans="1:5" ht="34.200000000000003">
      <c r="A24" s="177" t="s">
        <v>112</v>
      </c>
      <c r="B24" s="191">
        <f>'Summary Federal Funds'!F21</f>
        <v>12962008</v>
      </c>
      <c r="C24" s="423"/>
      <c r="D24" s="180">
        <f>B24</f>
        <v>12962008</v>
      </c>
      <c r="E24" s="181">
        <f>D24/($D26)</f>
        <v>6.1508799091169852E-2</v>
      </c>
    </row>
    <row r="25" spans="1:5" ht="39" customHeight="1" thickBot="1">
      <c r="A25" s="193" t="s">
        <v>113</v>
      </c>
      <c r="B25" s="194">
        <f>B23+B24</f>
        <v>35694695</v>
      </c>
      <c r="C25" s="424"/>
      <c r="D25" s="194">
        <f>B25</f>
        <v>35694695</v>
      </c>
      <c r="E25" s="196">
        <f>D25/($D26)</f>
        <v>0.16938253883006285</v>
      </c>
    </row>
    <row r="26" spans="1:5" ht="32.4" thickTop="1" thickBot="1">
      <c r="A26" s="197" t="s">
        <v>114</v>
      </c>
      <c r="B26" s="198">
        <f>B22+B25</f>
        <v>125941120</v>
      </c>
      <c r="C26" s="198">
        <f>C22</f>
        <v>84793087</v>
      </c>
      <c r="D26" s="198">
        <f>B26+C26</f>
        <v>210734207</v>
      </c>
      <c r="E26" s="200">
        <f>IF(D26/($D26)=SUM(E25,E22),SUM(E22,E25),"ERROR")</f>
        <v>1</v>
      </c>
    </row>
    <row r="27" spans="1:5" ht="31.8" thickBot="1">
      <c r="A27" s="201" t="s">
        <v>95</v>
      </c>
      <c r="B27" s="202">
        <f>'Summary Federal Funds'!I21</f>
        <v>14074858</v>
      </c>
      <c r="C27" s="426"/>
      <c r="D27" s="202">
        <f>B27</f>
        <v>14074858</v>
      </c>
      <c r="E27" s="204"/>
    </row>
    <row r="28" spans="1:5" ht="31.2">
      <c r="A28" s="205" t="s">
        <v>96</v>
      </c>
      <c r="B28" s="206">
        <f>'Summary Federal Funds'!J21</f>
        <v>2994688</v>
      </c>
      <c r="C28" s="207"/>
      <c r="D28" s="206">
        <f>B28</f>
        <v>2994688</v>
      </c>
      <c r="E28" s="208"/>
    </row>
  </sheetData>
  <mergeCells count="1">
    <mergeCell ref="A1:E1"/>
  </mergeCells>
  <pageMargins left="0.7" right="0.7" top="0.75" bottom="0.75" header="0.3" footer="0.3"/>
  <pageSetup scale="7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257</v>
      </c>
      <c r="B1" s="524"/>
      <c r="C1" s="524"/>
      <c r="D1" s="524"/>
      <c r="E1" s="586"/>
    </row>
    <row r="2" spans="1:5" ht="31.2" thickBot="1">
      <c r="A2" s="161" t="s">
        <v>104</v>
      </c>
      <c r="B2" s="162" t="s">
        <v>105</v>
      </c>
      <c r="C2" s="163" t="s">
        <v>106</v>
      </c>
      <c r="D2" s="164" t="s">
        <v>107</v>
      </c>
      <c r="E2" s="165" t="s">
        <v>108</v>
      </c>
    </row>
    <row r="3" spans="1:5" ht="22.8">
      <c r="A3" s="166" t="s">
        <v>74</v>
      </c>
      <c r="B3" s="167">
        <f>IF(SUM(B4:B7)='Federal Assistance'!B22,'Federal Assistance'!B22,"ERROR")</f>
        <v>42203672</v>
      </c>
      <c r="C3" s="167">
        <f>IF(SUM(C4:C6)='State Assistance'!B22,'State Assistance'!B22,"ERROR")</f>
        <v>13080984</v>
      </c>
      <c r="D3" s="168">
        <f>B3+C3</f>
        <v>55284656</v>
      </c>
      <c r="E3" s="169">
        <f>D3/($D26)</f>
        <v>0.3185049943345683</v>
      </c>
    </row>
    <row r="4" spans="1:5">
      <c r="A4" s="170" t="s">
        <v>62</v>
      </c>
      <c r="B4" s="171">
        <f>'Federal Assistance'!C22</f>
        <v>20220042</v>
      </c>
      <c r="C4" s="172">
        <f>'State Assistance'!C22</f>
        <v>7236094</v>
      </c>
      <c r="D4" s="173">
        <f>B4+C4</f>
        <v>27456136</v>
      </c>
      <c r="E4" s="174">
        <f>D4/($D26)</f>
        <v>0.15817981106962367</v>
      </c>
    </row>
    <row r="5" spans="1:5">
      <c r="A5" s="170" t="s">
        <v>63</v>
      </c>
      <c r="B5" s="171">
        <f>'Federal Assistance'!D22</f>
        <v>0</v>
      </c>
      <c r="C5" s="172">
        <f>'State Assistance'!D22</f>
        <v>5844890</v>
      </c>
      <c r="D5" s="173">
        <f t="shared" ref="D5:D7" si="0">B5+C5</f>
        <v>5844890</v>
      </c>
      <c r="E5" s="174">
        <f>D5/($D26)</f>
        <v>3.3673478158861569E-2</v>
      </c>
    </row>
    <row r="6" spans="1:5" ht="16.8">
      <c r="A6" s="170" t="s">
        <v>75</v>
      </c>
      <c r="B6" s="171">
        <f>'Federal Assistance'!E22</f>
        <v>3913267</v>
      </c>
      <c r="C6" s="172">
        <f>'State Assistance'!E22</f>
        <v>0</v>
      </c>
      <c r="D6" s="173">
        <f t="shared" si="0"/>
        <v>3913267</v>
      </c>
      <c r="E6" s="174">
        <f>D6/($D26)</f>
        <v>2.2545045476355198E-2</v>
      </c>
    </row>
    <row r="7" spans="1:5">
      <c r="A7" s="170" t="s">
        <v>76</v>
      </c>
      <c r="B7" s="171">
        <f>'Federal Assistance'!F22</f>
        <v>18070363</v>
      </c>
      <c r="C7" s="175"/>
      <c r="D7" s="176">
        <f t="shared" si="0"/>
        <v>18070363</v>
      </c>
      <c r="E7" s="174">
        <f>D7/($D26)</f>
        <v>0.10410665962972787</v>
      </c>
    </row>
    <row r="8" spans="1:5" ht="22.8">
      <c r="A8" s="177" t="s">
        <v>65</v>
      </c>
      <c r="B8" s="178">
        <f>IF(SUM(B9:B21)='Federal Non-Assistance'!B22,'Federal Non-Assistance'!B22,"ERROR")</f>
        <v>30231728</v>
      </c>
      <c r="C8" s="179">
        <f>IF(SUM(C9:C21)='State Non-Assistance'!B22,'State Non-Assistance'!B22,"ERROR")</f>
        <v>61202999</v>
      </c>
      <c r="D8" s="180">
        <f>B8+C8</f>
        <v>91434727</v>
      </c>
      <c r="E8" s="181">
        <f>D8/($D26)</f>
        <v>0.52677215184476867</v>
      </c>
    </row>
    <row r="9" spans="1:5" ht="16.8">
      <c r="A9" s="170" t="s">
        <v>78</v>
      </c>
      <c r="B9" s="182">
        <f>'Federal Non-Assistance'!C22</f>
        <v>423394</v>
      </c>
      <c r="C9" s="183">
        <f>'State Non-Assistance'!C22</f>
        <v>0</v>
      </c>
      <c r="D9" s="173">
        <f t="shared" ref="D9:D21" si="1">B9+C9</f>
        <v>423394</v>
      </c>
      <c r="E9" s="174">
        <f>D9/($D26)</f>
        <v>2.439250116185768E-3</v>
      </c>
    </row>
    <row r="10" spans="1:5">
      <c r="A10" s="170" t="s">
        <v>63</v>
      </c>
      <c r="B10" s="182">
        <f>'Federal Non-Assistance'!D22</f>
        <v>0</v>
      </c>
      <c r="C10" s="183">
        <f>'State Non-Assistance'!D22</f>
        <v>0</v>
      </c>
      <c r="D10" s="173">
        <f t="shared" si="1"/>
        <v>0</v>
      </c>
      <c r="E10" s="174">
        <f>D10/($D26)</f>
        <v>0</v>
      </c>
    </row>
    <row r="11" spans="1:5">
      <c r="A11" s="170" t="s">
        <v>64</v>
      </c>
      <c r="B11" s="182">
        <f>'Federal Non-Assistance'!E22</f>
        <v>1640784</v>
      </c>
      <c r="C11" s="183">
        <f>'State Non-Assistance'!E22</f>
        <v>0</v>
      </c>
      <c r="D11" s="173">
        <f t="shared" si="1"/>
        <v>1640784</v>
      </c>
      <c r="E11" s="174">
        <f>D11/($D26)</f>
        <v>9.4528561166094677E-3</v>
      </c>
    </row>
    <row r="12" spans="1:5" ht="16.8">
      <c r="A12" s="170" t="s">
        <v>79</v>
      </c>
      <c r="B12" s="182">
        <f>'Federal Non-Assistance'!F22</f>
        <v>0</v>
      </c>
      <c r="C12" s="183">
        <f>'State Non-Assistance'!F22</f>
        <v>0</v>
      </c>
      <c r="D12" s="173">
        <f t="shared" si="1"/>
        <v>0</v>
      </c>
      <c r="E12" s="174">
        <f>D12/($D26)</f>
        <v>0</v>
      </c>
    </row>
    <row r="13" spans="1:5">
      <c r="A13" s="170" t="s">
        <v>67</v>
      </c>
      <c r="B13" s="182">
        <f>'Federal Non-Assistance'!G22</f>
        <v>0</v>
      </c>
      <c r="C13" s="183">
        <f>'State Non-Assistance'!G22</f>
        <v>48667710</v>
      </c>
      <c r="D13" s="173">
        <f t="shared" si="1"/>
        <v>48667710</v>
      </c>
      <c r="E13" s="174">
        <f>D13/($D26)</f>
        <v>0.28038356063618114</v>
      </c>
    </row>
    <row r="14" spans="1:5" ht="16.8">
      <c r="A14" s="170" t="s">
        <v>80</v>
      </c>
      <c r="B14" s="182">
        <f>'Federal Non-Assistance'!H22</f>
        <v>0</v>
      </c>
      <c r="C14" s="183">
        <f>'State Non-Assistance'!H22</f>
        <v>0</v>
      </c>
      <c r="D14" s="173">
        <f t="shared" si="1"/>
        <v>0</v>
      </c>
      <c r="E14" s="174">
        <f>D14/($D26)</f>
        <v>0</v>
      </c>
    </row>
    <row r="15" spans="1:5" ht="16.8">
      <c r="A15" s="170" t="s">
        <v>81</v>
      </c>
      <c r="B15" s="182">
        <f>'Federal Non-Assistance'!I22</f>
        <v>1000</v>
      </c>
      <c r="C15" s="183">
        <f>'State Non-Assistance'!I22</f>
        <v>0</v>
      </c>
      <c r="D15" s="173">
        <f t="shared" si="1"/>
        <v>1000</v>
      </c>
      <c r="E15" s="174">
        <f>D15/($D26)</f>
        <v>5.7611825301864649E-6</v>
      </c>
    </row>
    <row r="16" spans="1:5" ht="16.8">
      <c r="A16" s="170" t="s">
        <v>82</v>
      </c>
      <c r="B16" s="182">
        <f>'Federal Non-Assistance'!J22</f>
        <v>2736633</v>
      </c>
      <c r="C16" s="183">
        <f>'State Non-Assistance'!J22</f>
        <v>0</v>
      </c>
      <c r="D16" s="173">
        <f t="shared" si="1"/>
        <v>2736633</v>
      </c>
      <c r="E16" s="174">
        <f>D16/($D26)</f>
        <v>1.5766242231131777E-2</v>
      </c>
    </row>
    <row r="17" spans="1:5" ht="16.8">
      <c r="A17" s="170" t="s">
        <v>109</v>
      </c>
      <c r="B17" s="182">
        <f>'Federal Non-Assistance'!K22</f>
        <v>0</v>
      </c>
      <c r="C17" s="183">
        <f>'State Non-Assistance'!K22</f>
        <v>0</v>
      </c>
      <c r="D17" s="173">
        <f t="shared" si="1"/>
        <v>0</v>
      </c>
      <c r="E17" s="174">
        <f>D17/($D26)</f>
        <v>0</v>
      </c>
    </row>
    <row r="18" spans="1:5">
      <c r="A18" s="170" t="s">
        <v>88</v>
      </c>
      <c r="B18" s="182">
        <f>'Federal Non-Assistance'!L22</f>
        <v>6444677</v>
      </c>
      <c r="C18" s="183">
        <f>'State Non-Assistance'!L22</f>
        <v>0</v>
      </c>
      <c r="D18" s="173">
        <f>B18+C18</f>
        <v>6444677</v>
      </c>
      <c r="E18" s="174">
        <f>D18/($D26)</f>
        <v>3.7128960545094514E-2</v>
      </c>
    </row>
    <row r="19" spans="1:5">
      <c r="A19" s="170" t="s">
        <v>68</v>
      </c>
      <c r="B19" s="182">
        <f>'Federal Non-Assistance'!M22</f>
        <v>7059301</v>
      </c>
      <c r="C19" s="183">
        <f>'State Non-Assistance'!M22</f>
        <v>0</v>
      </c>
      <c r="D19" s="173">
        <f>B19+C19</f>
        <v>7059301</v>
      </c>
      <c r="E19" s="174">
        <f>D19/($D26)</f>
        <v>4.0669921596527839E-2</v>
      </c>
    </row>
    <row r="20" spans="1:5" ht="16.8">
      <c r="A20" s="170" t="s">
        <v>110</v>
      </c>
      <c r="B20" s="182">
        <f>'Federal Non-Assistance'!N22</f>
        <v>0</v>
      </c>
      <c r="C20" s="184"/>
      <c r="D20" s="173">
        <f t="shared" si="1"/>
        <v>0</v>
      </c>
      <c r="E20" s="174">
        <f>D20/($D26)</f>
        <v>0</v>
      </c>
    </row>
    <row r="21" spans="1:5">
      <c r="A21" s="170" t="s">
        <v>69</v>
      </c>
      <c r="B21" s="182">
        <f>'Federal Non-Assistance'!O22</f>
        <v>11925939</v>
      </c>
      <c r="C21" s="183">
        <f>'State Non-Assistance'!O22</f>
        <v>12535289</v>
      </c>
      <c r="D21" s="176">
        <f t="shared" si="1"/>
        <v>24461228</v>
      </c>
      <c r="E21" s="174">
        <f>D21/($D26)</f>
        <v>0.140925599420508</v>
      </c>
    </row>
    <row r="22" spans="1:5" ht="40.200000000000003" thickBot="1">
      <c r="A22" s="185" t="s">
        <v>0</v>
      </c>
      <c r="B22" s="186">
        <f>B3+B8</f>
        <v>72435400</v>
      </c>
      <c r="C22" s="186">
        <f>C3+C8</f>
        <v>74283983</v>
      </c>
      <c r="D22" s="186">
        <f>B22+C22</f>
        <v>146719383</v>
      </c>
      <c r="E22" s="188">
        <f>D22/($D26)</f>
        <v>0.84527714617933702</v>
      </c>
    </row>
    <row r="23" spans="1:5" ht="34.200000000000003">
      <c r="A23" s="177" t="s">
        <v>111</v>
      </c>
      <c r="B23" s="189">
        <f>'Summary Federal Funds'!E22</f>
        <v>16662987</v>
      </c>
      <c r="C23" s="423"/>
      <c r="D23" s="180">
        <f>B23</f>
        <v>16662987</v>
      </c>
      <c r="E23" s="169">
        <f>D23/($D26)</f>
        <v>9.5998509605124169E-2</v>
      </c>
    </row>
    <row r="24" spans="1:5" ht="34.200000000000003">
      <c r="A24" s="177" t="s">
        <v>112</v>
      </c>
      <c r="B24" s="191">
        <f>'Summary Federal Funds'!F22</f>
        <v>10193106</v>
      </c>
      <c r="C24" s="423"/>
      <c r="D24" s="180">
        <f>B24</f>
        <v>10193106</v>
      </c>
      <c r="E24" s="181">
        <f>D24/($D26)</f>
        <v>5.8724344215538835E-2</v>
      </c>
    </row>
    <row r="25" spans="1:5" ht="39" customHeight="1" thickBot="1">
      <c r="A25" s="193" t="s">
        <v>113</v>
      </c>
      <c r="B25" s="194">
        <f>B23+B24</f>
        <v>26856093</v>
      </c>
      <c r="C25" s="424"/>
      <c r="D25" s="194">
        <f>B25</f>
        <v>26856093</v>
      </c>
      <c r="E25" s="196">
        <f>D25/($D26)</f>
        <v>0.154722853820663</v>
      </c>
    </row>
    <row r="26" spans="1:5" ht="32.4" thickTop="1" thickBot="1">
      <c r="A26" s="197" t="s">
        <v>114</v>
      </c>
      <c r="B26" s="198">
        <f>B22+B25</f>
        <v>99291493</v>
      </c>
      <c r="C26" s="198">
        <f>C22</f>
        <v>74283983</v>
      </c>
      <c r="D26" s="198">
        <f>B26+C26</f>
        <v>173575476</v>
      </c>
      <c r="E26" s="200">
        <f>IF(D26/($D26)=SUM(E25,E22),SUM(E22,E25),"ERROR")</f>
        <v>1</v>
      </c>
    </row>
    <row r="27" spans="1:5" ht="31.8" thickBot="1">
      <c r="A27" s="201" t="s">
        <v>95</v>
      </c>
      <c r="B27" s="202">
        <f>'Summary Federal Funds'!I22</f>
        <v>11618935</v>
      </c>
      <c r="C27" s="426"/>
      <c r="D27" s="202">
        <f>B27</f>
        <v>11618935</v>
      </c>
      <c r="E27" s="204"/>
    </row>
    <row r="28" spans="1:5" ht="31.2">
      <c r="A28" s="205" t="s">
        <v>96</v>
      </c>
      <c r="B28" s="206">
        <f>'Summary Federal Funds'!J22</f>
        <v>32263528</v>
      </c>
      <c r="C28" s="207"/>
      <c r="D28" s="206">
        <f>B28</f>
        <v>32263528</v>
      </c>
      <c r="E28" s="208"/>
    </row>
  </sheetData>
  <mergeCells count="1">
    <mergeCell ref="A1:E1"/>
  </mergeCells>
  <pageMargins left="0.7" right="0.7" top="0.75" bottom="0.75" header="0.3" footer="0.3"/>
  <pageSetup scale="79"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258</v>
      </c>
      <c r="B1" s="524"/>
      <c r="C1" s="524"/>
      <c r="D1" s="524"/>
      <c r="E1" s="586"/>
    </row>
    <row r="2" spans="1:5" ht="31.2" thickBot="1">
      <c r="A2" s="161" t="s">
        <v>104</v>
      </c>
      <c r="B2" s="162" t="s">
        <v>105</v>
      </c>
      <c r="C2" s="163" t="s">
        <v>106</v>
      </c>
      <c r="D2" s="164" t="s">
        <v>107</v>
      </c>
      <c r="E2" s="165" t="s">
        <v>108</v>
      </c>
    </row>
    <row r="3" spans="1:5" ht="22.8">
      <c r="A3" s="166" t="s">
        <v>74</v>
      </c>
      <c r="B3" s="167">
        <f>IF(SUM(B4:B7)='Federal Assistance'!B23,'Federal Assistance'!B23,"ERROR")</f>
        <v>73919972</v>
      </c>
      <c r="C3" s="167">
        <f>IF(SUM(C4:C6)='State Assistance'!B23,'State Assistance'!B23,"ERROR")</f>
        <v>76876367</v>
      </c>
      <c r="D3" s="168">
        <f>B3+C3</f>
        <v>150796339</v>
      </c>
      <c r="E3" s="169">
        <f>D3/($D26)</f>
        <v>0.54299995160773529</v>
      </c>
    </row>
    <row r="4" spans="1:5">
      <c r="A4" s="170" t="s">
        <v>62</v>
      </c>
      <c r="B4" s="171">
        <f>'Federal Assistance'!C23</f>
        <v>59869734</v>
      </c>
      <c r="C4" s="172">
        <f>'State Assistance'!C23</f>
        <v>42203413</v>
      </c>
      <c r="D4" s="173">
        <f>B4+C4</f>
        <v>102073147</v>
      </c>
      <c r="E4" s="174">
        <f>D4/($D26)</f>
        <v>0.36755344492447695</v>
      </c>
    </row>
    <row r="5" spans="1:5">
      <c r="A5" s="170" t="s">
        <v>63</v>
      </c>
      <c r="B5" s="171">
        <f>'Federal Assistance'!D23</f>
        <v>10947929</v>
      </c>
      <c r="C5" s="172">
        <f>'State Assistance'!D23</f>
        <v>33202954</v>
      </c>
      <c r="D5" s="173">
        <f t="shared" ref="D5:D7" si="0">B5+C5</f>
        <v>44150883</v>
      </c>
      <c r="E5" s="174">
        <f>D5/($D26)</f>
        <v>0.15898215760025039</v>
      </c>
    </row>
    <row r="6" spans="1:5" ht="16.8">
      <c r="A6" s="170" t="s">
        <v>75</v>
      </c>
      <c r="B6" s="171">
        <f>'Federal Assistance'!E23</f>
        <v>3102309</v>
      </c>
      <c r="C6" s="172">
        <f>'State Assistance'!E23</f>
        <v>1470000</v>
      </c>
      <c r="D6" s="173">
        <f t="shared" si="0"/>
        <v>4572309</v>
      </c>
      <c r="E6" s="174">
        <f>D6/($D26)</f>
        <v>1.6464349083007996E-2</v>
      </c>
    </row>
    <row r="7" spans="1:5">
      <c r="A7" s="170" t="s">
        <v>76</v>
      </c>
      <c r="B7" s="171">
        <f>'Federal Assistance'!F23</f>
        <v>0</v>
      </c>
      <c r="C7" s="175"/>
      <c r="D7" s="176">
        <f t="shared" si="0"/>
        <v>0</v>
      </c>
      <c r="E7" s="174">
        <f>D7/($D26)</f>
        <v>0</v>
      </c>
    </row>
    <row r="8" spans="1:5" ht="22.8">
      <c r="A8" s="177" t="s">
        <v>65</v>
      </c>
      <c r="B8" s="178">
        <f>IF(SUM(B9:B21)='Federal Non-Assistance'!B23,'Federal Non-Assistance'!B23,"ERROR")</f>
        <v>83715282</v>
      </c>
      <c r="C8" s="179">
        <f>IF(SUM(C9:C21)='State Non-Assistance'!B23,'State Non-Assistance'!B23,"ERROR")</f>
        <v>18504902</v>
      </c>
      <c r="D8" s="180">
        <f>B8+C8</f>
        <v>102220184</v>
      </c>
      <c r="E8" s="181">
        <f>D8/($D26)</f>
        <v>0.36808290793673576</v>
      </c>
    </row>
    <row r="9" spans="1:5" ht="16.8">
      <c r="A9" s="170" t="s">
        <v>78</v>
      </c>
      <c r="B9" s="182">
        <f>'Federal Non-Assistance'!C23</f>
        <v>29846028</v>
      </c>
      <c r="C9" s="183">
        <f>'State Non-Assistance'!C23</f>
        <v>4294722</v>
      </c>
      <c r="D9" s="173">
        <f t="shared" ref="D9:D21" si="1">B9+C9</f>
        <v>34140750</v>
      </c>
      <c r="E9" s="174">
        <f>D9/($D26)</f>
        <v>0.12293684131052936</v>
      </c>
    </row>
    <row r="10" spans="1:5">
      <c r="A10" s="170" t="s">
        <v>63</v>
      </c>
      <c r="B10" s="182">
        <f>'Federal Non-Assistance'!D23</f>
        <v>5126998</v>
      </c>
      <c r="C10" s="183">
        <f>'State Non-Assistance'!D23</f>
        <v>441547</v>
      </c>
      <c r="D10" s="173">
        <f t="shared" si="1"/>
        <v>5568545</v>
      </c>
      <c r="E10" s="174">
        <f>D10/($D26)</f>
        <v>2.0051678214319888E-2</v>
      </c>
    </row>
    <row r="11" spans="1:5">
      <c r="A11" s="170" t="s">
        <v>64</v>
      </c>
      <c r="B11" s="182">
        <f>'Federal Non-Assistance'!E23</f>
        <v>16584310</v>
      </c>
      <c r="C11" s="183">
        <f>'State Non-Assistance'!E23</f>
        <v>560000</v>
      </c>
      <c r="D11" s="173">
        <f t="shared" si="1"/>
        <v>17144310</v>
      </c>
      <c r="E11" s="174">
        <f>D11/($D26)</f>
        <v>6.1734651929102949E-2</v>
      </c>
    </row>
    <row r="12" spans="1:5" ht="16.8">
      <c r="A12" s="170" t="s">
        <v>79</v>
      </c>
      <c r="B12" s="182">
        <f>'Federal Non-Assistance'!F23</f>
        <v>0</v>
      </c>
      <c r="C12" s="183">
        <f>'State Non-Assistance'!F23</f>
        <v>0</v>
      </c>
      <c r="D12" s="173">
        <f t="shared" si="1"/>
        <v>0</v>
      </c>
      <c r="E12" s="174">
        <f>D12/($D26)</f>
        <v>0</v>
      </c>
    </row>
    <row r="13" spans="1:5">
      <c r="A13" s="170" t="s">
        <v>67</v>
      </c>
      <c r="B13" s="182">
        <f>'Federal Non-Assistance'!G23</f>
        <v>0</v>
      </c>
      <c r="C13" s="183">
        <f>'State Non-Assistance'!G23</f>
        <v>0</v>
      </c>
      <c r="D13" s="173">
        <f t="shared" si="1"/>
        <v>0</v>
      </c>
      <c r="E13" s="174">
        <f>D13/($D26)</f>
        <v>0</v>
      </c>
    </row>
    <row r="14" spans="1:5" ht="16.8">
      <c r="A14" s="170" t="s">
        <v>80</v>
      </c>
      <c r="B14" s="182">
        <f>'Federal Non-Assistance'!H23</f>
        <v>0</v>
      </c>
      <c r="C14" s="183">
        <f>'State Non-Assistance'!H23</f>
        <v>0</v>
      </c>
      <c r="D14" s="173">
        <f t="shared" si="1"/>
        <v>0</v>
      </c>
      <c r="E14" s="174">
        <f>D14/($D26)</f>
        <v>0</v>
      </c>
    </row>
    <row r="15" spans="1:5" ht="16.8">
      <c r="A15" s="170" t="s">
        <v>81</v>
      </c>
      <c r="B15" s="182">
        <f>'Federal Non-Assistance'!I23</f>
        <v>0</v>
      </c>
      <c r="C15" s="183">
        <f>'State Non-Assistance'!I23</f>
        <v>0</v>
      </c>
      <c r="D15" s="173">
        <f t="shared" si="1"/>
        <v>0</v>
      </c>
      <c r="E15" s="174">
        <f>D15/($D26)</f>
        <v>0</v>
      </c>
    </row>
    <row r="16" spans="1:5" ht="16.8">
      <c r="A16" s="170" t="s">
        <v>82</v>
      </c>
      <c r="B16" s="182">
        <f>'Federal Non-Assistance'!J23</f>
        <v>0</v>
      </c>
      <c r="C16" s="183">
        <f>'State Non-Assistance'!J23</f>
        <v>0</v>
      </c>
      <c r="D16" s="173">
        <f t="shared" si="1"/>
        <v>0</v>
      </c>
      <c r="E16" s="174">
        <f>D16/($D26)</f>
        <v>0</v>
      </c>
    </row>
    <row r="17" spans="1:5" ht="16.8">
      <c r="A17" s="170" t="s">
        <v>109</v>
      </c>
      <c r="B17" s="182">
        <f>'Federal Non-Assistance'!K23</f>
        <v>0</v>
      </c>
      <c r="C17" s="183">
        <f>'State Non-Assistance'!K23</f>
        <v>0</v>
      </c>
      <c r="D17" s="173">
        <f t="shared" si="1"/>
        <v>0</v>
      </c>
      <c r="E17" s="174">
        <f>D17/($D26)</f>
        <v>0</v>
      </c>
    </row>
    <row r="18" spans="1:5">
      <c r="A18" s="170" t="s">
        <v>88</v>
      </c>
      <c r="B18" s="182">
        <f>'Federal Non-Assistance'!L23</f>
        <v>9438239</v>
      </c>
      <c r="C18" s="183">
        <f>'State Non-Assistance'!L23</f>
        <v>389489</v>
      </c>
      <c r="D18" s="173">
        <f>B18+C18</f>
        <v>9827728</v>
      </c>
      <c r="E18" s="174">
        <f>D18/($D26)</f>
        <v>3.538849725266862E-2</v>
      </c>
    </row>
    <row r="19" spans="1:5">
      <c r="A19" s="170" t="s">
        <v>68</v>
      </c>
      <c r="B19" s="182">
        <f>'Federal Non-Assistance'!M23</f>
        <v>2007465</v>
      </c>
      <c r="C19" s="183">
        <f>'State Non-Assistance'!M23</f>
        <v>19780</v>
      </c>
      <c r="D19" s="173">
        <f>B19+C19</f>
        <v>2027245</v>
      </c>
      <c r="E19" s="174">
        <f>D19/($D26)</f>
        <v>7.2998717621189958E-3</v>
      </c>
    </row>
    <row r="20" spans="1:5" ht="16.8">
      <c r="A20" s="170" t="s">
        <v>110</v>
      </c>
      <c r="B20" s="182">
        <f>'Federal Non-Assistance'!N23</f>
        <v>0</v>
      </c>
      <c r="C20" s="184"/>
      <c r="D20" s="173">
        <f t="shared" si="1"/>
        <v>0</v>
      </c>
      <c r="E20" s="174">
        <f>D20/($D26)</f>
        <v>0</v>
      </c>
    </row>
    <row r="21" spans="1:5">
      <c r="A21" s="170" t="s">
        <v>69</v>
      </c>
      <c r="B21" s="182">
        <f>'Federal Non-Assistance'!O23</f>
        <v>20712242</v>
      </c>
      <c r="C21" s="183">
        <f>'State Non-Assistance'!O23</f>
        <v>12799364</v>
      </c>
      <c r="D21" s="173">
        <f t="shared" si="1"/>
        <v>33511606</v>
      </c>
      <c r="E21" s="174">
        <f>D21/($D26)</f>
        <v>0.12067136746799598</v>
      </c>
    </row>
    <row r="22" spans="1:5" ht="40.200000000000003" thickBot="1">
      <c r="A22" s="185" t="s">
        <v>0</v>
      </c>
      <c r="B22" s="186">
        <f>B3+B8</f>
        <v>157635254</v>
      </c>
      <c r="C22" s="186">
        <f>C3+C8</f>
        <v>95381269</v>
      </c>
      <c r="D22" s="186">
        <f>B22+C22</f>
        <v>253016523</v>
      </c>
      <c r="E22" s="188">
        <f>D22/($D26)</f>
        <v>0.9110828595444711</v>
      </c>
    </row>
    <row r="23" spans="1:5" ht="34.200000000000003">
      <c r="A23" s="177" t="s">
        <v>111</v>
      </c>
      <c r="B23" s="189">
        <f>'Summary Federal Funds'!E23</f>
        <v>24693150</v>
      </c>
      <c r="C23" s="423"/>
      <c r="D23" s="180">
        <f>B23</f>
        <v>24693150</v>
      </c>
      <c r="E23" s="169">
        <f>D23/($D26)</f>
        <v>8.8917140455528898E-2</v>
      </c>
    </row>
    <row r="24" spans="1:5" ht="34.200000000000003">
      <c r="A24" s="177" t="s">
        <v>112</v>
      </c>
      <c r="B24" s="191">
        <f>'Summary Federal Funds'!F23</f>
        <v>0</v>
      </c>
      <c r="C24" s="423"/>
      <c r="D24" s="180">
        <f>B24</f>
        <v>0</v>
      </c>
      <c r="E24" s="181">
        <f>D24/($D26)</f>
        <v>0</v>
      </c>
    </row>
    <row r="25" spans="1:5" ht="15" thickBot="1">
      <c r="A25" s="193" t="s">
        <v>113</v>
      </c>
      <c r="B25" s="194">
        <f>B23+B24</f>
        <v>24693150</v>
      </c>
      <c r="C25" s="424"/>
      <c r="D25" s="194">
        <f>B25</f>
        <v>24693150</v>
      </c>
      <c r="E25" s="196">
        <f>D25/($D26)</f>
        <v>8.8917140455528898E-2</v>
      </c>
    </row>
    <row r="26" spans="1:5" ht="32.4" thickTop="1" thickBot="1">
      <c r="A26" s="197" t="s">
        <v>114</v>
      </c>
      <c r="B26" s="198">
        <f>B22+B25</f>
        <v>182328404</v>
      </c>
      <c r="C26" s="198">
        <f>C22</f>
        <v>95381269</v>
      </c>
      <c r="D26" s="198">
        <f>B26+C26</f>
        <v>277709673</v>
      </c>
      <c r="E26" s="200">
        <f>IF(D26/($D26)=SUM(E25,E22),SUM(E22,E25),"ERROR")</f>
        <v>1</v>
      </c>
    </row>
    <row r="27" spans="1:5" ht="31.8" thickBot="1">
      <c r="A27" s="201" t="s">
        <v>95</v>
      </c>
      <c r="B27" s="202">
        <f>'Summary Federal Funds'!I23</f>
        <v>0</v>
      </c>
      <c r="C27" s="426"/>
      <c r="D27" s="202">
        <f>B27</f>
        <v>0</v>
      </c>
      <c r="E27" s="204"/>
    </row>
    <row r="28" spans="1:5" ht="31.2">
      <c r="A28" s="205" t="s">
        <v>96</v>
      </c>
      <c r="B28" s="206">
        <f>'Summary Federal Funds'!J23</f>
        <v>3522426</v>
      </c>
      <c r="C28" s="207"/>
      <c r="D28" s="206">
        <f>B28</f>
        <v>3522426</v>
      </c>
      <c r="E28" s="208"/>
    </row>
  </sheetData>
  <mergeCells count="1">
    <mergeCell ref="A1:E1"/>
  </mergeCells>
  <pageMargins left="0.7" right="0.7" top="0.75" bottom="0.75" header="0.3" footer="0.3"/>
  <pageSetup scale="79"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259</v>
      </c>
      <c r="B1" s="524"/>
      <c r="C1" s="524"/>
      <c r="D1" s="524"/>
      <c r="E1" s="586"/>
    </row>
    <row r="2" spans="1:5" ht="31.2" thickBot="1">
      <c r="A2" s="161" t="s">
        <v>104</v>
      </c>
      <c r="B2" s="162" t="s">
        <v>105</v>
      </c>
      <c r="C2" s="163" t="s">
        <v>106</v>
      </c>
      <c r="D2" s="164" t="s">
        <v>107</v>
      </c>
      <c r="E2" s="165" t="s">
        <v>108</v>
      </c>
    </row>
    <row r="3" spans="1:5" ht="22.8">
      <c r="A3" s="166" t="s">
        <v>74</v>
      </c>
      <c r="B3" s="167">
        <f>IF(SUM(B4:B7)='Federal Assistance'!B24,'Federal Assistance'!B24,"ERROR")</f>
        <v>26272078</v>
      </c>
      <c r="C3" s="167">
        <f>IF(SUM(C4:C6)='State Assistance'!B24,'State Assistance'!B24,"ERROR")</f>
        <v>0</v>
      </c>
      <c r="D3" s="168">
        <f>B3+C3</f>
        <v>26272078</v>
      </c>
      <c r="E3" s="169">
        <f>D3/($D26)</f>
        <v>0.11851107444179407</v>
      </c>
    </row>
    <row r="4" spans="1:5">
      <c r="A4" s="170" t="s">
        <v>62</v>
      </c>
      <c r="B4" s="171">
        <f>'Federal Assistance'!C24</f>
        <v>25701676</v>
      </c>
      <c r="C4" s="172">
        <f>'State Assistance'!C24</f>
        <v>0</v>
      </c>
      <c r="D4" s="173">
        <f>B4+C4</f>
        <v>25701676</v>
      </c>
      <c r="E4" s="174">
        <f>D4/($D26)</f>
        <v>0.11593804029185936</v>
      </c>
    </row>
    <row r="5" spans="1:5">
      <c r="A5" s="170" t="s">
        <v>63</v>
      </c>
      <c r="B5" s="171">
        <f>'Federal Assistance'!D24</f>
        <v>0</v>
      </c>
      <c r="C5" s="172">
        <f>'State Assistance'!D24</f>
        <v>0</v>
      </c>
      <c r="D5" s="173">
        <f t="shared" ref="D5:D7" si="0">B5+C5</f>
        <v>0</v>
      </c>
      <c r="E5" s="174">
        <f>D5/($D26)</f>
        <v>0</v>
      </c>
    </row>
    <row r="6" spans="1:5" ht="16.8">
      <c r="A6" s="170" t="s">
        <v>75</v>
      </c>
      <c r="B6" s="171">
        <f>'Federal Assistance'!E24</f>
        <v>570402</v>
      </c>
      <c r="C6" s="172">
        <f>'State Assistance'!E24</f>
        <v>0</v>
      </c>
      <c r="D6" s="173">
        <f t="shared" si="0"/>
        <v>570402</v>
      </c>
      <c r="E6" s="174">
        <f>D6/($D26)</f>
        <v>2.5730341499347032E-3</v>
      </c>
    </row>
    <row r="7" spans="1:5">
      <c r="A7" s="170" t="s">
        <v>76</v>
      </c>
      <c r="B7" s="171">
        <f>'Federal Assistance'!F24</f>
        <v>0</v>
      </c>
      <c r="C7" s="175"/>
      <c r="D7" s="176">
        <f t="shared" si="0"/>
        <v>0</v>
      </c>
      <c r="E7" s="174">
        <f>D7/($D26)</f>
        <v>0</v>
      </c>
    </row>
    <row r="8" spans="1:5" ht="22.8">
      <c r="A8" s="177" t="s">
        <v>65</v>
      </c>
      <c r="B8" s="178">
        <f>IF(SUM(B9:B21)='Federal Non-Assistance'!B24,'Federal Non-Assistance'!B24,"ERROR")</f>
        <v>121439530</v>
      </c>
      <c r="C8" s="179">
        <f>IF(SUM(C9:C21)='State Non-Assistance'!B24,'State Non-Assistance'!B24,"ERROR")</f>
        <v>57575776</v>
      </c>
      <c r="D8" s="180">
        <f>B8+C8</f>
        <v>179015306</v>
      </c>
      <c r="E8" s="181">
        <f>D8/($D26)</f>
        <v>0.80752258179145719</v>
      </c>
    </row>
    <row r="9" spans="1:5" ht="16.8">
      <c r="A9" s="170" t="s">
        <v>78</v>
      </c>
      <c r="B9" s="182">
        <f>'Federal Non-Assistance'!C24</f>
        <v>6380583</v>
      </c>
      <c r="C9" s="183">
        <f>'State Non-Assistance'!C24</f>
        <v>0</v>
      </c>
      <c r="D9" s="173">
        <f t="shared" ref="D9:D21" si="1">B9+C9</f>
        <v>6380583</v>
      </c>
      <c r="E9" s="174">
        <f>D9/($D26)</f>
        <v>2.878225874995673E-2</v>
      </c>
    </row>
    <row r="10" spans="1:5">
      <c r="A10" s="170" t="s">
        <v>63</v>
      </c>
      <c r="B10" s="182">
        <f>'Federal Non-Assistance'!D24</f>
        <v>0</v>
      </c>
      <c r="C10" s="183">
        <f>'State Non-Assistance'!D24</f>
        <v>5219488</v>
      </c>
      <c r="D10" s="173">
        <f t="shared" si="1"/>
        <v>5219488</v>
      </c>
      <c r="E10" s="174">
        <f>D10/($D26)</f>
        <v>2.3544659501850244E-2</v>
      </c>
    </row>
    <row r="11" spans="1:5">
      <c r="A11" s="170" t="s">
        <v>64</v>
      </c>
      <c r="B11" s="182">
        <f>'Federal Non-Assistance'!E24</f>
        <v>883831</v>
      </c>
      <c r="C11" s="183">
        <f>'State Non-Assistance'!E24</f>
        <v>0</v>
      </c>
      <c r="D11" s="173">
        <f t="shared" si="1"/>
        <v>883831</v>
      </c>
      <c r="E11" s="174">
        <f>D11/($D26)</f>
        <v>3.9868852945307669E-3</v>
      </c>
    </row>
    <row r="12" spans="1:5" ht="16.8">
      <c r="A12" s="170" t="s">
        <v>79</v>
      </c>
      <c r="B12" s="182">
        <f>'Federal Non-Assistance'!F24</f>
        <v>0</v>
      </c>
      <c r="C12" s="183">
        <f>'State Non-Assistance'!F24</f>
        <v>0</v>
      </c>
      <c r="D12" s="173">
        <f t="shared" si="1"/>
        <v>0</v>
      </c>
      <c r="E12" s="174">
        <f>D12/($D26)</f>
        <v>0</v>
      </c>
    </row>
    <row r="13" spans="1:5">
      <c r="A13" s="170" t="s">
        <v>67</v>
      </c>
      <c r="B13" s="182">
        <f>'Federal Non-Assistance'!G24</f>
        <v>0</v>
      </c>
      <c r="C13" s="183">
        <f>'State Non-Assistance'!G24</f>
        <v>17502763</v>
      </c>
      <c r="D13" s="173">
        <f t="shared" si="1"/>
        <v>17502763</v>
      </c>
      <c r="E13" s="174">
        <f>D13/($D26)</f>
        <v>7.8953451981608719E-2</v>
      </c>
    </row>
    <row r="14" spans="1:5" ht="16.8">
      <c r="A14" s="170" t="s">
        <v>80</v>
      </c>
      <c r="B14" s="182">
        <f>'Federal Non-Assistance'!H24</f>
        <v>0</v>
      </c>
      <c r="C14" s="183">
        <f>'State Non-Assistance'!H24</f>
        <v>0</v>
      </c>
      <c r="D14" s="173">
        <f t="shared" si="1"/>
        <v>0</v>
      </c>
      <c r="E14" s="174">
        <f>D14/($D26)</f>
        <v>0</v>
      </c>
    </row>
    <row r="15" spans="1:5" ht="16.8">
      <c r="A15" s="170" t="s">
        <v>81</v>
      </c>
      <c r="B15" s="182">
        <f>'Federal Non-Assistance'!I24</f>
        <v>0</v>
      </c>
      <c r="C15" s="183">
        <f>'State Non-Assistance'!I24</f>
        <v>0</v>
      </c>
      <c r="D15" s="173">
        <f t="shared" si="1"/>
        <v>0</v>
      </c>
      <c r="E15" s="174">
        <f>D15/($D26)</f>
        <v>0</v>
      </c>
    </row>
    <row r="16" spans="1:5" ht="16.8">
      <c r="A16" s="170" t="s">
        <v>82</v>
      </c>
      <c r="B16" s="182">
        <f>'Federal Non-Assistance'!J24</f>
        <v>851872</v>
      </c>
      <c r="C16" s="183">
        <f>'State Non-Assistance'!J24</f>
        <v>33260978</v>
      </c>
      <c r="D16" s="173">
        <f t="shared" si="1"/>
        <v>34112850</v>
      </c>
      <c r="E16" s="174">
        <f>D16/($D26)</f>
        <v>0.15388011963772924</v>
      </c>
    </row>
    <row r="17" spans="1:5" ht="16.8">
      <c r="A17" s="170" t="s">
        <v>109</v>
      </c>
      <c r="B17" s="182">
        <f>'Federal Non-Assistance'!K24</f>
        <v>54038774</v>
      </c>
      <c r="C17" s="183">
        <f>'State Non-Assistance'!K24</f>
        <v>0</v>
      </c>
      <c r="D17" s="173">
        <f t="shared" si="1"/>
        <v>54038774</v>
      </c>
      <c r="E17" s="174">
        <f>D17/($D26)</f>
        <v>0.24376424157454488</v>
      </c>
    </row>
    <row r="18" spans="1:5">
      <c r="A18" s="170" t="s">
        <v>88</v>
      </c>
      <c r="B18" s="182">
        <f>'Federal Non-Assistance'!L24</f>
        <v>19352153</v>
      </c>
      <c r="C18" s="183">
        <f>'State Non-Assistance'!L24</f>
        <v>50016</v>
      </c>
      <c r="D18" s="173">
        <f>B18+C18</f>
        <v>19402169</v>
      </c>
      <c r="E18" s="174">
        <f>D18/($D26)</f>
        <v>8.7521508374452495E-2</v>
      </c>
    </row>
    <row r="19" spans="1:5">
      <c r="A19" s="170" t="s">
        <v>68</v>
      </c>
      <c r="B19" s="182">
        <f>'Federal Non-Assistance'!M24</f>
        <v>964786</v>
      </c>
      <c r="C19" s="183">
        <f>'State Non-Assistance'!M24</f>
        <v>0</v>
      </c>
      <c r="D19" s="173">
        <f>B19+C19</f>
        <v>964786</v>
      </c>
      <c r="E19" s="174">
        <f>D19/($D26)</f>
        <v>4.3520663065327652E-3</v>
      </c>
    </row>
    <row r="20" spans="1:5" ht="16.8">
      <c r="A20" s="170" t="s">
        <v>110</v>
      </c>
      <c r="B20" s="182">
        <f>'Federal Non-Assistance'!N24</f>
        <v>0</v>
      </c>
      <c r="C20" s="184"/>
      <c r="D20" s="176">
        <f t="shared" si="1"/>
        <v>0</v>
      </c>
      <c r="E20" s="174">
        <f>D20/($D26)</f>
        <v>0</v>
      </c>
    </row>
    <row r="21" spans="1:5">
      <c r="A21" s="170" t="s">
        <v>69</v>
      </c>
      <c r="B21" s="182">
        <f>'Federal Non-Assistance'!O24</f>
        <v>38967531</v>
      </c>
      <c r="C21" s="183">
        <f>'State Non-Assistance'!O24</f>
        <v>1542531</v>
      </c>
      <c r="D21" s="173">
        <f t="shared" si="1"/>
        <v>40510062</v>
      </c>
      <c r="E21" s="174">
        <f>D21/($D26)</f>
        <v>0.18273739037025136</v>
      </c>
    </row>
    <row r="22" spans="1:5" ht="40.200000000000003" thickBot="1">
      <c r="A22" s="185" t="s">
        <v>0</v>
      </c>
      <c r="B22" s="186">
        <f>B3+B8</f>
        <v>147711608</v>
      </c>
      <c r="C22" s="186">
        <f>C3+C8</f>
        <v>57575776</v>
      </c>
      <c r="D22" s="186">
        <f>B22+C22</f>
        <v>205287384</v>
      </c>
      <c r="E22" s="188">
        <f>D22/($D26)</f>
        <v>0.92603365623325129</v>
      </c>
    </row>
    <row r="23" spans="1:5" ht="34.200000000000003">
      <c r="A23" s="177" t="s">
        <v>111</v>
      </c>
      <c r="B23" s="189">
        <f>'Summary Federal Funds'!E24</f>
        <v>0</v>
      </c>
      <c r="C23" s="423"/>
      <c r="D23" s="180">
        <f>B23</f>
        <v>0</v>
      </c>
      <c r="E23" s="169">
        <f>D23/($D26)</f>
        <v>0</v>
      </c>
    </row>
    <row r="24" spans="1:5" ht="34.200000000000003">
      <c r="A24" s="177" t="s">
        <v>112</v>
      </c>
      <c r="B24" s="191">
        <f>'Summary Federal Funds'!F24</f>
        <v>16397198</v>
      </c>
      <c r="C24" s="192"/>
      <c r="D24" s="180">
        <f>B24</f>
        <v>16397198</v>
      </c>
      <c r="E24" s="181">
        <f>D24/($D26)</f>
        <v>7.3966343766748738E-2</v>
      </c>
    </row>
    <row r="25" spans="1:5" ht="39" customHeight="1" thickBot="1">
      <c r="A25" s="193" t="s">
        <v>113</v>
      </c>
      <c r="B25" s="194">
        <f>B23+B24</f>
        <v>16397198</v>
      </c>
      <c r="C25" s="195"/>
      <c r="D25" s="194">
        <f>B25</f>
        <v>16397198</v>
      </c>
      <c r="E25" s="196">
        <f>D25/($D26)</f>
        <v>7.3966343766748738E-2</v>
      </c>
    </row>
    <row r="26" spans="1:5" ht="32.4" thickTop="1" thickBot="1">
      <c r="A26" s="197" t="s">
        <v>114</v>
      </c>
      <c r="B26" s="198">
        <f>B22+B25</f>
        <v>164108806</v>
      </c>
      <c r="C26" s="198">
        <f>C22</f>
        <v>57575776</v>
      </c>
      <c r="D26" s="198">
        <f>B26+C26</f>
        <v>221684582</v>
      </c>
      <c r="E26" s="200">
        <f>IF(D26/($D26)=SUM(E25,E22),SUM(E22,E25),"ERROR")</f>
        <v>1</v>
      </c>
    </row>
    <row r="27" spans="1:5" ht="31.8" thickBot="1">
      <c r="A27" s="201" t="s">
        <v>95</v>
      </c>
      <c r="B27" s="202">
        <f>'Summary Federal Funds'!I24</f>
        <v>34605</v>
      </c>
      <c r="C27" s="426"/>
      <c r="D27" s="202">
        <f>B27</f>
        <v>34605</v>
      </c>
      <c r="E27" s="204"/>
    </row>
    <row r="28" spans="1:5" ht="31.2">
      <c r="A28" s="205" t="s">
        <v>96</v>
      </c>
      <c r="B28" s="206">
        <f>'Summary Federal Funds'!J24</f>
        <v>0</v>
      </c>
      <c r="C28" s="427"/>
      <c r="D28" s="206">
        <f>B28</f>
        <v>0</v>
      </c>
      <c r="E28" s="208"/>
    </row>
  </sheetData>
  <mergeCells count="1">
    <mergeCell ref="A1:E1"/>
  </mergeCells>
  <pageMargins left="0.7" right="0.7" top="0.75" bottom="0.75" header="0.3" footer="0.3"/>
  <pageSetup scale="79"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260</v>
      </c>
      <c r="B1" s="524"/>
      <c r="C1" s="524"/>
      <c r="D1" s="524"/>
      <c r="E1" s="586"/>
    </row>
    <row r="2" spans="1:5" ht="31.2" thickBot="1">
      <c r="A2" s="161" t="s">
        <v>104</v>
      </c>
      <c r="B2" s="162" t="s">
        <v>105</v>
      </c>
      <c r="C2" s="163" t="s">
        <v>106</v>
      </c>
      <c r="D2" s="164" t="s">
        <v>107</v>
      </c>
      <c r="E2" s="165" t="s">
        <v>108</v>
      </c>
    </row>
    <row r="3" spans="1:5" ht="22.8">
      <c r="A3" s="166" t="s">
        <v>74</v>
      </c>
      <c r="B3" s="167">
        <f>IF(SUM(B4:B7)='Federal Assistance'!B25,'Federal Assistance'!B25,"ERROR")</f>
        <v>26750193</v>
      </c>
      <c r="C3" s="167">
        <f>IF(SUM(C4:C6)='State Assistance'!B25,'State Assistance'!B25,"ERROR")</f>
        <v>36593051</v>
      </c>
      <c r="D3" s="168">
        <f>B3+C3</f>
        <v>63343244</v>
      </c>
      <c r="E3" s="169">
        <f>D3/($D26)</f>
        <v>0.66026647507202674</v>
      </c>
    </row>
    <row r="4" spans="1:5">
      <c r="A4" s="170" t="s">
        <v>62</v>
      </c>
      <c r="B4" s="171">
        <f>'Federal Assistance'!C25</f>
        <v>18959454</v>
      </c>
      <c r="C4" s="172">
        <f>'State Assistance'!C25</f>
        <v>30863315</v>
      </c>
      <c r="D4" s="173">
        <f>B4+C4</f>
        <v>49822769</v>
      </c>
      <c r="E4" s="174">
        <f>D4/($D26)</f>
        <v>0.51933405977688551</v>
      </c>
    </row>
    <row r="5" spans="1:5">
      <c r="A5" s="170" t="s">
        <v>63</v>
      </c>
      <c r="B5" s="171">
        <f>'Federal Assistance'!D25</f>
        <v>1392731</v>
      </c>
      <c r="C5" s="172">
        <f>'State Assistance'!D25</f>
        <v>2939574</v>
      </c>
      <c r="D5" s="173">
        <f t="shared" ref="D5:D7" si="0">B5+C5</f>
        <v>4332305</v>
      </c>
      <c r="E5" s="174">
        <f>D5/($D26)</f>
        <v>4.5158340032078512E-2</v>
      </c>
    </row>
    <row r="6" spans="1:5" ht="16.8">
      <c r="A6" s="170" t="s">
        <v>75</v>
      </c>
      <c r="B6" s="171">
        <f>'Federal Assistance'!E25</f>
        <v>6398008</v>
      </c>
      <c r="C6" s="172">
        <f>'State Assistance'!E25</f>
        <v>2790162</v>
      </c>
      <c r="D6" s="173">
        <f t="shared" si="0"/>
        <v>9188170</v>
      </c>
      <c r="E6" s="174">
        <f>D6/($D26)</f>
        <v>9.5774075263062683E-2</v>
      </c>
    </row>
    <row r="7" spans="1:5">
      <c r="A7" s="170" t="s">
        <v>76</v>
      </c>
      <c r="B7" s="171">
        <f>'Federal Assistance'!F25</f>
        <v>0</v>
      </c>
      <c r="C7" s="175"/>
      <c r="D7" s="176">
        <f t="shared" si="0"/>
        <v>0</v>
      </c>
      <c r="E7" s="174">
        <f>D7/($D26)</f>
        <v>0</v>
      </c>
    </row>
    <row r="8" spans="1:5" ht="22.8">
      <c r="A8" s="177" t="s">
        <v>65</v>
      </c>
      <c r="B8" s="178">
        <f>IF(SUM(B9:B21)='Federal Non-Assistance'!B25,'Federal Non-Assistance'!B25,"ERROR")</f>
        <v>19077558</v>
      </c>
      <c r="C8" s="179">
        <f>IF(SUM(C9:C21)='State Non-Assistance'!B25,'State Non-Assistance'!B25,"ERROR")</f>
        <v>3702987</v>
      </c>
      <c r="D8" s="180">
        <f>B8+C8</f>
        <v>22780545</v>
      </c>
      <c r="E8" s="181">
        <f>D8/($D26)</f>
        <v>0.23745594948325796</v>
      </c>
    </row>
    <row r="9" spans="1:5" ht="16.8">
      <c r="A9" s="170" t="s">
        <v>78</v>
      </c>
      <c r="B9" s="182">
        <f>'Federal Non-Assistance'!C25</f>
        <v>12245245</v>
      </c>
      <c r="C9" s="183">
        <f>'State Non-Assistance'!C25</f>
        <v>138753</v>
      </c>
      <c r="D9" s="173">
        <f t="shared" ref="D9:D21" si="1">B9+C9</f>
        <v>12383998</v>
      </c>
      <c r="E9" s="174">
        <f>D9/($D26)</f>
        <v>0.12908620068083393</v>
      </c>
    </row>
    <row r="10" spans="1:5">
      <c r="A10" s="170" t="s">
        <v>63</v>
      </c>
      <c r="B10" s="182">
        <f>'Federal Non-Assistance'!D25</f>
        <v>1931477</v>
      </c>
      <c r="C10" s="183">
        <f>'State Non-Assistance'!D25</f>
        <v>1626791</v>
      </c>
      <c r="D10" s="173">
        <f t="shared" si="1"/>
        <v>3558268</v>
      </c>
      <c r="E10" s="174">
        <f>D10/($D26)</f>
        <v>3.7090065512299791E-2</v>
      </c>
    </row>
    <row r="11" spans="1:5">
      <c r="A11" s="170" t="s">
        <v>64</v>
      </c>
      <c r="B11" s="182">
        <f>'Federal Non-Assistance'!E25</f>
        <v>998400</v>
      </c>
      <c r="C11" s="183">
        <f>'State Non-Assistance'!E25</f>
        <v>300734</v>
      </c>
      <c r="D11" s="173">
        <f t="shared" si="1"/>
        <v>1299134</v>
      </c>
      <c r="E11" s="174">
        <f>D11/($D26)</f>
        <v>1.354169083645641E-2</v>
      </c>
    </row>
    <row r="12" spans="1:5" ht="16.8">
      <c r="A12" s="170" t="s">
        <v>79</v>
      </c>
      <c r="B12" s="182">
        <f>'Federal Non-Assistance'!F25</f>
        <v>0</v>
      </c>
      <c r="C12" s="183">
        <f>'State Non-Assistance'!F25</f>
        <v>0</v>
      </c>
      <c r="D12" s="173">
        <f t="shared" si="1"/>
        <v>0</v>
      </c>
      <c r="E12" s="174">
        <f>D12/($D26)</f>
        <v>0</v>
      </c>
    </row>
    <row r="13" spans="1:5">
      <c r="A13" s="170" t="s">
        <v>67</v>
      </c>
      <c r="B13" s="182">
        <f>'Federal Non-Assistance'!G25</f>
        <v>0</v>
      </c>
      <c r="C13" s="183">
        <f>'State Non-Assistance'!G25</f>
        <v>0</v>
      </c>
      <c r="D13" s="173">
        <f t="shared" si="1"/>
        <v>0</v>
      </c>
      <c r="E13" s="174">
        <f>D13/($D26)</f>
        <v>0</v>
      </c>
    </row>
    <row r="14" spans="1:5" ht="16.8">
      <c r="A14" s="170" t="s">
        <v>80</v>
      </c>
      <c r="B14" s="182">
        <f>'Federal Non-Assistance'!H25</f>
        <v>0</v>
      </c>
      <c r="C14" s="183">
        <f>'State Non-Assistance'!H25</f>
        <v>1416403</v>
      </c>
      <c r="D14" s="173">
        <f t="shared" si="1"/>
        <v>1416403</v>
      </c>
      <c r="E14" s="174">
        <f>D14/($D26)</f>
        <v>1.4764059385582524E-2</v>
      </c>
    </row>
    <row r="15" spans="1:5" ht="16.8">
      <c r="A15" s="170" t="s">
        <v>81</v>
      </c>
      <c r="B15" s="182">
        <f>'Federal Non-Assistance'!I25</f>
        <v>283591</v>
      </c>
      <c r="C15" s="183">
        <f>'State Non-Assistance'!I25</f>
        <v>220306</v>
      </c>
      <c r="D15" s="173">
        <f t="shared" si="1"/>
        <v>503897</v>
      </c>
      <c r="E15" s="174">
        <f>D15/($D26)</f>
        <v>5.252435381891225E-3</v>
      </c>
    </row>
    <row r="16" spans="1:5" ht="16.8">
      <c r="A16" s="170" t="s">
        <v>82</v>
      </c>
      <c r="B16" s="182">
        <f>'Federal Non-Assistance'!J25</f>
        <v>0</v>
      </c>
      <c r="C16" s="183">
        <f>'State Non-Assistance'!J25</f>
        <v>0</v>
      </c>
      <c r="D16" s="173">
        <f t="shared" si="1"/>
        <v>0</v>
      </c>
      <c r="E16" s="174">
        <f>D16/($D26)</f>
        <v>0</v>
      </c>
    </row>
    <row r="17" spans="1:5" ht="16.8">
      <c r="A17" s="170" t="s">
        <v>109</v>
      </c>
      <c r="B17" s="182">
        <f>'Federal Non-Assistance'!K25</f>
        <v>0</v>
      </c>
      <c r="C17" s="183">
        <f>'State Non-Assistance'!K25</f>
        <v>0</v>
      </c>
      <c r="D17" s="173">
        <f t="shared" si="1"/>
        <v>0</v>
      </c>
      <c r="E17" s="174">
        <f>D17/($D26)</f>
        <v>0</v>
      </c>
    </row>
    <row r="18" spans="1:5">
      <c r="A18" s="170" t="s">
        <v>88</v>
      </c>
      <c r="B18" s="182">
        <f>'Federal Non-Assistance'!L25</f>
        <v>2688178</v>
      </c>
      <c r="C18" s="183">
        <f>'State Non-Assistance'!L25</f>
        <v>0</v>
      </c>
      <c r="D18" s="173">
        <f>B18+C18</f>
        <v>2688178</v>
      </c>
      <c r="E18" s="174">
        <f>D18/($D26)</f>
        <v>2.8020570156245404E-2</v>
      </c>
    </row>
    <row r="19" spans="1:5">
      <c r="A19" s="170" t="s">
        <v>68</v>
      </c>
      <c r="B19" s="182">
        <f>'Federal Non-Assistance'!M25</f>
        <v>42257</v>
      </c>
      <c r="C19" s="183">
        <f>'State Non-Assistance'!M25</f>
        <v>0</v>
      </c>
      <c r="D19" s="173">
        <f>B19+C19</f>
        <v>42257</v>
      </c>
      <c r="E19" s="174">
        <f>D19/($D26)</f>
        <v>4.4047129062601583E-4</v>
      </c>
    </row>
    <row r="20" spans="1:5" ht="16.8">
      <c r="A20" s="170" t="s">
        <v>110</v>
      </c>
      <c r="B20" s="182">
        <f>'Federal Non-Assistance'!N25</f>
        <v>888410</v>
      </c>
      <c r="C20" s="184"/>
      <c r="D20" s="173">
        <f t="shared" si="1"/>
        <v>888410</v>
      </c>
      <c r="E20" s="174">
        <f>D20/($D26)</f>
        <v>9.2604562393226852E-3</v>
      </c>
    </row>
    <row r="21" spans="1:5">
      <c r="A21" s="170" t="s">
        <v>69</v>
      </c>
      <c r="B21" s="182">
        <f>'Federal Non-Assistance'!O25</f>
        <v>0</v>
      </c>
      <c r="C21" s="183">
        <f>'State Non-Assistance'!O25</f>
        <v>0</v>
      </c>
      <c r="D21" s="176">
        <f t="shared" si="1"/>
        <v>0</v>
      </c>
      <c r="E21" s="174">
        <f>D21/($D26)</f>
        <v>0</v>
      </c>
    </row>
    <row r="22" spans="1:5" ht="40.200000000000003" thickBot="1">
      <c r="A22" s="185" t="s">
        <v>0</v>
      </c>
      <c r="B22" s="186">
        <f>B3+B8</f>
        <v>45827751</v>
      </c>
      <c r="C22" s="186">
        <f>C3+C8</f>
        <v>40296038</v>
      </c>
      <c r="D22" s="186">
        <f>B22+C22</f>
        <v>86123789</v>
      </c>
      <c r="E22" s="188">
        <f>D22/($D26)</f>
        <v>0.89772242455528473</v>
      </c>
    </row>
    <row r="23" spans="1:5" ht="34.200000000000003">
      <c r="A23" s="177" t="s">
        <v>111</v>
      </c>
      <c r="B23" s="189">
        <f>'Summary Federal Funds'!E25</f>
        <v>2000000</v>
      </c>
      <c r="C23" s="423"/>
      <c r="D23" s="180">
        <f>B23</f>
        <v>2000000</v>
      </c>
      <c r="E23" s="169">
        <f>D23/($D26)</f>
        <v>2.0847257998722855E-2</v>
      </c>
    </row>
    <row r="24" spans="1:5" ht="34.200000000000003">
      <c r="A24" s="177" t="s">
        <v>112</v>
      </c>
      <c r="B24" s="191">
        <f>'Summary Federal Funds'!F25</f>
        <v>7812089</v>
      </c>
      <c r="C24" s="423"/>
      <c r="D24" s="180">
        <f>B24</f>
        <v>7812089</v>
      </c>
      <c r="E24" s="181">
        <f>D24/($D26)</f>
        <v>8.1430317445992412E-2</v>
      </c>
    </row>
    <row r="25" spans="1:5" ht="39" customHeight="1" thickBot="1">
      <c r="A25" s="193" t="s">
        <v>113</v>
      </c>
      <c r="B25" s="194">
        <f>B23+B24</f>
        <v>9812089</v>
      </c>
      <c r="C25" s="424"/>
      <c r="D25" s="194">
        <f>B25</f>
        <v>9812089</v>
      </c>
      <c r="E25" s="196">
        <f>D25/($D26)</f>
        <v>0.10227757544471527</v>
      </c>
    </row>
    <row r="26" spans="1:5" ht="32.4" thickTop="1" thickBot="1">
      <c r="A26" s="197" t="s">
        <v>114</v>
      </c>
      <c r="B26" s="198">
        <f>B22+B25</f>
        <v>55639840</v>
      </c>
      <c r="C26" s="198">
        <f>C22</f>
        <v>40296038</v>
      </c>
      <c r="D26" s="198">
        <f>B26+C26</f>
        <v>95935878</v>
      </c>
      <c r="E26" s="200">
        <f>IF(D26/($D26)=SUM(E25,E22),SUM(E22,E25),"ERROR")</f>
        <v>1</v>
      </c>
    </row>
    <row r="27" spans="1:5" ht="31.8" thickBot="1">
      <c r="A27" s="201" t="s">
        <v>95</v>
      </c>
      <c r="B27" s="202">
        <f>'Summary Federal Funds'!I25</f>
        <v>0</v>
      </c>
      <c r="C27" s="426"/>
      <c r="D27" s="202">
        <f>B27</f>
        <v>0</v>
      </c>
      <c r="E27" s="204"/>
    </row>
    <row r="28" spans="1:5" ht="31.2">
      <c r="A28" s="205" t="s">
        <v>96</v>
      </c>
      <c r="B28" s="206">
        <f>'Summary Federal Funds'!J25</f>
        <v>24570605</v>
      </c>
      <c r="C28" s="207"/>
      <c r="D28" s="206">
        <f>B28</f>
        <v>24570605</v>
      </c>
      <c r="E28" s="208"/>
    </row>
  </sheetData>
  <mergeCells count="1">
    <mergeCell ref="A1:E1"/>
  </mergeCells>
  <pageMargins left="0.7" right="0.7" top="0.75" bottom="0.75" header="0.3" footer="0.3"/>
  <pageSetup scale="79" orientation="landscape"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261</v>
      </c>
      <c r="B1" s="524"/>
      <c r="C1" s="524"/>
      <c r="D1" s="524"/>
      <c r="E1" s="586"/>
    </row>
    <row r="2" spans="1:5" ht="31.2" thickBot="1">
      <c r="A2" s="161" t="s">
        <v>104</v>
      </c>
      <c r="B2" s="162" t="s">
        <v>105</v>
      </c>
      <c r="C2" s="163" t="s">
        <v>106</v>
      </c>
      <c r="D2" s="164" t="s">
        <v>107</v>
      </c>
      <c r="E2" s="165" t="s">
        <v>108</v>
      </c>
    </row>
    <row r="3" spans="1:5" ht="22.8">
      <c r="A3" s="166" t="s">
        <v>74</v>
      </c>
      <c r="B3" s="167">
        <f>IF(SUM(B4:B7)='Federal Assistance'!B26,'Federal Assistance'!B26,"ERROR")</f>
        <v>114017696</v>
      </c>
      <c r="C3" s="167">
        <f>IF(SUM(C4:C6)='State Assistance'!B26,'State Assistance'!B26,"ERROR")</f>
        <v>25174378</v>
      </c>
      <c r="D3" s="168">
        <f>B3+C3</f>
        <v>139192074</v>
      </c>
      <c r="E3" s="169">
        <f>D3/($D26)</f>
        <v>0.23825761405273307</v>
      </c>
    </row>
    <row r="4" spans="1:5">
      <c r="A4" s="170" t="s">
        <v>62</v>
      </c>
      <c r="B4" s="171">
        <f>'Federal Assistance'!C26</f>
        <v>114017696</v>
      </c>
      <c r="C4" s="172">
        <f>'State Assistance'!C26</f>
        <v>25174378</v>
      </c>
      <c r="D4" s="173">
        <f>B4+C4</f>
        <v>139192074</v>
      </c>
      <c r="E4" s="174">
        <f>D4/($D26)</f>
        <v>0.23825761405273307</v>
      </c>
    </row>
    <row r="5" spans="1:5">
      <c r="A5" s="170" t="s">
        <v>63</v>
      </c>
      <c r="B5" s="171">
        <f>'Federal Assistance'!D26</f>
        <v>0</v>
      </c>
      <c r="C5" s="172">
        <f>'State Assistance'!D26</f>
        <v>0</v>
      </c>
      <c r="D5" s="173">
        <f t="shared" ref="D5:D7" si="0">B5+C5</f>
        <v>0</v>
      </c>
      <c r="E5" s="174">
        <f>D5/($D26)</f>
        <v>0</v>
      </c>
    </row>
    <row r="6" spans="1:5" ht="16.8">
      <c r="A6" s="170" t="s">
        <v>75</v>
      </c>
      <c r="B6" s="171">
        <f>'Federal Assistance'!E26</f>
        <v>0</v>
      </c>
      <c r="C6" s="172">
        <f>'State Assistance'!E26</f>
        <v>0</v>
      </c>
      <c r="D6" s="173">
        <f t="shared" si="0"/>
        <v>0</v>
      </c>
      <c r="E6" s="174">
        <f>D6/($D26)</f>
        <v>0</v>
      </c>
    </row>
    <row r="7" spans="1:5">
      <c r="A7" s="170" t="s">
        <v>76</v>
      </c>
      <c r="B7" s="171">
        <f>'Federal Assistance'!F26</f>
        <v>0</v>
      </c>
      <c r="C7" s="175"/>
      <c r="D7" s="176">
        <f t="shared" si="0"/>
        <v>0</v>
      </c>
      <c r="E7" s="174">
        <f>D7/($D26)</f>
        <v>0</v>
      </c>
    </row>
    <row r="8" spans="1:5" ht="22.8">
      <c r="A8" s="177" t="s">
        <v>65</v>
      </c>
      <c r="B8" s="178">
        <f>IF(SUM(B9:B21)='Federal Non-Assistance'!B26,'Federal Non-Assistance'!B26,"ERROR")</f>
        <v>107268948</v>
      </c>
      <c r="C8" s="179">
        <f>IF(SUM(C9:C21)='State Non-Assistance'!B26,'State Non-Assistance'!B26,"ERROR")</f>
        <v>314837468</v>
      </c>
      <c r="D8" s="180">
        <f>B8+C8</f>
        <v>422106416</v>
      </c>
      <c r="E8" s="181">
        <f>D8/($D26)</f>
        <v>0.72252725792785011</v>
      </c>
    </row>
    <row r="9" spans="1:5" ht="16.8">
      <c r="A9" s="170" t="s">
        <v>78</v>
      </c>
      <c r="B9" s="182">
        <f>'Federal Non-Assistance'!C26</f>
        <v>30562350</v>
      </c>
      <c r="C9" s="183">
        <f>'State Non-Assistance'!C26</f>
        <v>5691083</v>
      </c>
      <c r="D9" s="176">
        <f t="shared" ref="D9:D21" si="1">B9+C9</f>
        <v>36253433</v>
      </c>
      <c r="E9" s="174">
        <f>D9/($D26)</f>
        <v>6.2055663081797434E-2</v>
      </c>
    </row>
    <row r="10" spans="1:5">
      <c r="A10" s="170" t="s">
        <v>63</v>
      </c>
      <c r="B10" s="182">
        <f>'Federal Non-Assistance'!D26</f>
        <v>292141</v>
      </c>
      <c r="C10" s="183">
        <f>'State Non-Assistance'!D26</f>
        <v>23864138</v>
      </c>
      <c r="D10" s="173">
        <f t="shared" si="1"/>
        <v>24156279</v>
      </c>
      <c r="E10" s="174">
        <f>D10/($D26)</f>
        <v>4.1348743743355246E-2</v>
      </c>
    </row>
    <row r="11" spans="1:5">
      <c r="A11" s="170" t="s">
        <v>64</v>
      </c>
      <c r="B11" s="182">
        <f>'Federal Non-Assistance'!E26</f>
        <v>4191610</v>
      </c>
      <c r="C11" s="183">
        <f>'State Non-Assistance'!E26</f>
        <v>0</v>
      </c>
      <c r="D11" s="173">
        <f t="shared" si="1"/>
        <v>4191610</v>
      </c>
      <c r="E11" s="174">
        <f>D11/($D26)</f>
        <v>7.1748553559132719E-3</v>
      </c>
    </row>
    <row r="12" spans="1:5" ht="16.8">
      <c r="A12" s="170" t="s">
        <v>79</v>
      </c>
      <c r="B12" s="182">
        <f>'Federal Non-Assistance'!F26</f>
        <v>0</v>
      </c>
      <c r="C12" s="183">
        <f>'State Non-Assistance'!F26</f>
        <v>0</v>
      </c>
      <c r="D12" s="173">
        <f t="shared" si="1"/>
        <v>0</v>
      </c>
      <c r="E12" s="174">
        <f>D12/($D26)</f>
        <v>0</v>
      </c>
    </row>
    <row r="13" spans="1:5">
      <c r="A13" s="170" t="s">
        <v>67</v>
      </c>
      <c r="B13" s="182">
        <f>'Federal Non-Assistance'!G26</f>
        <v>0</v>
      </c>
      <c r="C13" s="183">
        <f>'State Non-Assistance'!G26</f>
        <v>143366325</v>
      </c>
      <c r="D13" s="173">
        <f t="shared" si="1"/>
        <v>143366325</v>
      </c>
      <c r="E13" s="174">
        <f>D13/($D26)</f>
        <v>0.24540275569145337</v>
      </c>
    </row>
    <row r="14" spans="1:5" ht="16.8">
      <c r="A14" s="170" t="s">
        <v>80</v>
      </c>
      <c r="B14" s="182">
        <f>'Federal Non-Assistance'!H26</f>
        <v>0</v>
      </c>
      <c r="C14" s="183">
        <f>'State Non-Assistance'!H26</f>
        <v>0</v>
      </c>
      <c r="D14" s="173">
        <f t="shared" si="1"/>
        <v>0</v>
      </c>
      <c r="E14" s="174">
        <f>D14/($D26)</f>
        <v>0</v>
      </c>
    </row>
    <row r="15" spans="1:5" ht="16.8">
      <c r="A15" s="170" t="s">
        <v>81</v>
      </c>
      <c r="B15" s="182">
        <f>'Federal Non-Assistance'!I26</f>
        <v>2182225</v>
      </c>
      <c r="C15" s="183">
        <f>'State Non-Assistance'!I26</f>
        <v>29076207</v>
      </c>
      <c r="D15" s="173">
        <f t="shared" si="1"/>
        <v>31258432</v>
      </c>
      <c r="E15" s="174">
        <f>D15/($D26)</f>
        <v>5.3505628685075857E-2</v>
      </c>
    </row>
    <row r="16" spans="1:5" ht="16.8">
      <c r="A16" s="170" t="s">
        <v>82</v>
      </c>
      <c r="B16" s="182">
        <f>'Federal Non-Assistance'!J26</f>
        <v>68310</v>
      </c>
      <c r="C16" s="183">
        <f>'State Non-Assistance'!J26</f>
        <v>0</v>
      </c>
      <c r="D16" s="173">
        <f t="shared" si="1"/>
        <v>68310</v>
      </c>
      <c r="E16" s="174">
        <f>D16/($D26)</f>
        <v>1.1692747401653197E-4</v>
      </c>
    </row>
    <row r="17" spans="1:5" ht="16.8">
      <c r="A17" s="170" t="s">
        <v>109</v>
      </c>
      <c r="B17" s="182">
        <f>'Federal Non-Assistance'!K26</f>
        <v>39438348</v>
      </c>
      <c r="C17" s="183">
        <f>'State Non-Assistance'!K26</f>
        <v>7192</v>
      </c>
      <c r="D17" s="173">
        <f t="shared" si="1"/>
        <v>39445540</v>
      </c>
      <c r="E17" s="174">
        <f>D17/($D26)</f>
        <v>6.7519650906427656E-2</v>
      </c>
    </row>
    <row r="18" spans="1:5">
      <c r="A18" s="170" t="s">
        <v>88</v>
      </c>
      <c r="B18" s="182">
        <f>'Federal Non-Assistance'!L26</f>
        <v>29465002</v>
      </c>
      <c r="C18" s="183">
        <f>'State Non-Assistance'!L26</f>
        <v>30052498</v>
      </c>
      <c r="D18" s="173">
        <f>B18+C18</f>
        <v>59517500</v>
      </c>
      <c r="E18" s="174">
        <f>D18/($D26)</f>
        <v>0.10187719125719429</v>
      </c>
    </row>
    <row r="19" spans="1:5">
      <c r="A19" s="170" t="s">
        <v>68</v>
      </c>
      <c r="B19" s="182">
        <f>'Federal Non-Assistance'!M26</f>
        <v>1068962</v>
      </c>
      <c r="C19" s="183">
        <f>'State Non-Assistance'!M26</f>
        <v>604296</v>
      </c>
      <c r="D19" s="173">
        <f>B19+C19</f>
        <v>1673258</v>
      </c>
      <c r="E19" s="174">
        <f>D19/($D26)</f>
        <v>2.8641462643530123E-3</v>
      </c>
    </row>
    <row r="20" spans="1:5" ht="16.8">
      <c r="A20" s="170" t="s">
        <v>110</v>
      </c>
      <c r="B20" s="182">
        <f>'Federal Non-Assistance'!N26</f>
        <v>0</v>
      </c>
      <c r="C20" s="184"/>
      <c r="D20" s="173">
        <f t="shared" si="1"/>
        <v>0</v>
      </c>
      <c r="E20" s="174">
        <f>D20/($D26)</f>
        <v>0</v>
      </c>
    </row>
    <row r="21" spans="1:5">
      <c r="A21" s="170" t="s">
        <v>69</v>
      </c>
      <c r="B21" s="182">
        <f>'Federal Non-Assistance'!O26</f>
        <v>0</v>
      </c>
      <c r="C21" s="182">
        <f>'State Non-Assistance'!O26</f>
        <v>82175729</v>
      </c>
      <c r="D21" s="173">
        <f t="shared" si="1"/>
        <v>82175729</v>
      </c>
      <c r="E21" s="174">
        <f>D21/($D26)</f>
        <v>0.1406616954682634</v>
      </c>
    </row>
    <row r="22" spans="1:5" ht="40.200000000000003" thickBot="1">
      <c r="A22" s="185" t="s">
        <v>0</v>
      </c>
      <c r="B22" s="186">
        <f>B3+B8</f>
        <v>221286644</v>
      </c>
      <c r="C22" s="186">
        <f>C3+C8</f>
        <v>340011846</v>
      </c>
      <c r="D22" s="186">
        <f>B22+C22</f>
        <v>561298490</v>
      </c>
      <c r="E22" s="188">
        <f>D22/($D26)</f>
        <v>0.96078487198058315</v>
      </c>
    </row>
    <row r="23" spans="1:5" ht="34.200000000000003">
      <c r="A23" s="177" t="s">
        <v>111</v>
      </c>
      <c r="B23" s="189">
        <f>'Summary Federal Funds'!E26</f>
        <v>0</v>
      </c>
      <c r="C23" s="423"/>
      <c r="D23" s="168">
        <f>B23</f>
        <v>0</v>
      </c>
      <c r="E23" s="169">
        <f>D23/($D26)</f>
        <v>0</v>
      </c>
    </row>
    <row r="24" spans="1:5" ht="34.200000000000003">
      <c r="A24" s="177" t="s">
        <v>112</v>
      </c>
      <c r="B24" s="191">
        <f>'Summary Federal Funds'!F26</f>
        <v>22909803</v>
      </c>
      <c r="C24" s="192"/>
      <c r="D24" s="180">
        <f>B24</f>
        <v>22909803</v>
      </c>
      <c r="E24" s="181">
        <f>D24/($D26)</f>
        <v>3.9215128019416866E-2</v>
      </c>
    </row>
    <row r="25" spans="1:5" ht="39" customHeight="1" thickBot="1">
      <c r="A25" s="193" t="s">
        <v>113</v>
      </c>
      <c r="B25" s="194">
        <f>B23+B24</f>
        <v>22909803</v>
      </c>
      <c r="C25" s="195"/>
      <c r="D25" s="194">
        <f>B25</f>
        <v>22909803</v>
      </c>
      <c r="E25" s="196">
        <f>D25/($D26)</f>
        <v>3.9215128019416866E-2</v>
      </c>
    </row>
    <row r="26" spans="1:5" ht="32.4" thickTop="1" thickBot="1">
      <c r="A26" s="197" t="s">
        <v>114</v>
      </c>
      <c r="B26" s="198">
        <f>B22+B25</f>
        <v>244196447</v>
      </c>
      <c r="C26" s="199">
        <f>C22</f>
        <v>340011846</v>
      </c>
      <c r="D26" s="198">
        <f>B26+C26</f>
        <v>584208293</v>
      </c>
      <c r="E26" s="200">
        <f>IF(D26/($D26)=SUM(E25,E22),SUM(E22,E25),"ERROR")</f>
        <v>1</v>
      </c>
    </row>
    <row r="27" spans="1:5" ht="31.8" thickBot="1">
      <c r="A27" s="201" t="s">
        <v>95</v>
      </c>
      <c r="B27" s="202">
        <f>'Summary Federal Funds'!I26</f>
        <v>4937313</v>
      </c>
      <c r="C27" s="203"/>
      <c r="D27" s="202">
        <f>B27</f>
        <v>4937313</v>
      </c>
      <c r="E27" s="204"/>
    </row>
    <row r="28" spans="1:5" ht="31.2">
      <c r="A28" s="205" t="s">
        <v>96</v>
      </c>
      <c r="B28" s="206">
        <f>'Summary Federal Funds'!J26</f>
        <v>0</v>
      </c>
      <c r="C28" s="207"/>
      <c r="D28" s="206">
        <f>B28</f>
        <v>0</v>
      </c>
      <c r="E28" s="208"/>
    </row>
  </sheetData>
  <mergeCells count="1">
    <mergeCell ref="A1:E1"/>
  </mergeCells>
  <pageMargins left="0.7" right="0.7" top="0.75" bottom="0.75" header="0.3" footer="0.3"/>
  <pageSetup scale="79" orientation="landscape"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262</v>
      </c>
      <c r="B1" s="524"/>
      <c r="C1" s="524"/>
      <c r="D1" s="524"/>
      <c r="E1" s="586"/>
    </row>
    <row r="2" spans="1:5" ht="31.2" thickBot="1">
      <c r="A2" s="161" t="s">
        <v>104</v>
      </c>
      <c r="B2" s="162" t="s">
        <v>105</v>
      </c>
      <c r="C2" s="163" t="s">
        <v>106</v>
      </c>
      <c r="D2" s="164" t="s">
        <v>107</v>
      </c>
      <c r="E2" s="165" t="s">
        <v>108</v>
      </c>
    </row>
    <row r="3" spans="1:5" ht="22.8">
      <c r="A3" s="166" t="s">
        <v>74</v>
      </c>
      <c r="B3" s="167">
        <f>IF(SUM(B4:B7)='Federal Assistance'!B27,'Federal Assistance'!B27,"ERROR")</f>
        <v>22801519</v>
      </c>
      <c r="C3" s="167">
        <f>IF(SUM(C4:C6)='State Assistance'!B27,'State Assistance'!B27,"ERROR")</f>
        <v>315911481</v>
      </c>
      <c r="D3" s="168">
        <f>B3+C3</f>
        <v>338713000</v>
      </c>
      <c r="E3" s="169">
        <f>D3/($D26)</f>
        <v>0.29754167441139151</v>
      </c>
    </row>
    <row r="4" spans="1:5">
      <c r="A4" s="170" t="s">
        <v>62</v>
      </c>
      <c r="B4" s="171">
        <f>'Federal Assistance'!C27</f>
        <v>22801519</v>
      </c>
      <c r="C4" s="172">
        <f>'State Assistance'!C27</f>
        <v>315911481</v>
      </c>
      <c r="D4" s="173">
        <f>B4+C4</f>
        <v>338713000</v>
      </c>
      <c r="E4" s="174">
        <f>D4/($D26)</f>
        <v>0.29754167441139151</v>
      </c>
    </row>
    <row r="5" spans="1:5">
      <c r="A5" s="170" t="s">
        <v>63</v>
      </c>
      <c r="B5" s="171">
        <f>'Federal Assistance'!D27</f>
        <v>0</v>
      </c>
      <c r="C5" s="172">
        <f>'State Assistance'!D27</f>
        <v>0</v>
      </c>
      <c r="D5" s="173">
        <f t="shared" ref="D5:D7" si="0">B5+C5</f>
        <v>0</v>
      </c>
      <c r="E5" s="174">
        <f>D5/($D26)</f>
        <v>0</v>
      </c>
    </row>
    <row r="6" spans="1:5" ht="16.8">
      <c r="A6" s="170" t="s">
        <v>75</v>
      </c>
      <c r="B6" s="171">
        <f>'Federal Assistance'!E27</f>
        <v>0</v>
      </c>
      <c r="C6" s="172">
        <f>'State Assistance'!E27</f>
        <v>0</v>
      </c>
      <c r="D6" s="173">
        <f t="shared" si="0"/>
        <v>0</v>
      </c>
      <c r="E6" s="174">
        <f>D6/($D26)</f>
        <v>0</v>
      </c>
    </row>
    <row r="7" spans="1:5">
      <c r="A7" s="170" t="s">
        <v>76</v>
      </c>
      <c r="B7" s="171">
        <f>'Federal Assistance'!F27</f>
        <v>0</v>
      </c>
      <c r="C7" s="175"/>
      <c r="D7" s="176">
        <f t="shared" si="0"/>
        <v>0</v>
      </c>
      <c r="E7" s="174">
        <f>D7/($D26)</f>
        <v>0</v>
      </c>
    </row>
    <row r="8" spans="1:5" ht="22.8">
      <c r="A8" s="177" t="s">
        <v>65</v>
      </c>
      <c r="B8" s="178">
        <f>IF(SUM(B9:B21)='Federal Non-Assistance'!B27,'Federal Non-Assistance'!B27,"ERROR")</f>
        <v>338932475</v>
      </c>
      <c r="C8" s="179">
        <f>IF(SUM(C9:C21)='State Non-Assistance'!B27,'State Non-Assistance'!B27,"ERROR")</f>
        <v>322914815</v>
      </c>
      <c r="D8" s="180">
        <f>B8+C8</f>
        <v>661847290</v>
      </c>
      <c r="E8" s="181">
        <f>D8/($D26)</f>
        <v>0.5813982659987712</v>
      </c>
    </row>
    <row r="9" spans="1:5" ht="16.8">
      <c r="A9" s="170" t="s">
        <v>78</v>
      </c>
      <c r="B9" s="182">
        <f>'Federal Non-Assistance'!C27</f>
        <v>0</v>
      </c>
      <c r="C9" s="183">
        <f>'State Non-Assistance'!C27</f>
        <v>6547114</v>
      </c>
      <c r="D9" s="173">
        <f t="shared" ref="D9:D21" si="1">B9+C9</f>
        <v>6547114</v>
      </c>
      <c r="E9" s="174">
        <f>D9/($D26)</f>
        <v>5.7512975944893257E-3</v>
      </c>
    </row>
    <row r="10" spans="1:5">
      <c r="A10" s="170" t="s">
        <v>63</v>
      </c>
      <c r="B10" s="182">
        <f>'Federal Non-Assistance'!D27</f>
        <v>159143919</v>
      </c>
      <c r="C10" s="183">
        <f>'State Non-Assistance'!D27</f>
        <v>45212642</v>
      </c>
      <c r="D10" s="173">
        <f t="shared" si="1"/>
        <v>204356561</v>
      </c>
      <c r="E10" s="174">
        <f>D10/($D26)</f>
        <v>0.1795165622131234</v>
      </c>
    </row>
    <row r="11" spans="1:5">
      <c r="A11" s="170" t="s">
        <v>64</v>
      </c>
      <c r="B11" s="182">
        <f>'Federal Non-Assistance'!E27</f>
        <v>0</v>
      </c>
      <c r="C11" s="183">
        <f>'State Non-Assistance'!E27</f>
        <v>0</v>
      </c>
      <c r="D11" s="173">
        <f t="shared" si="1"/>
        <v>0</v>
      </c>
      <c r="E11" s="174">
        <f>D11/($D26)</f>
        <v>0</v>
      </c>
    </row>
    <row r="12" spans="1:5" ht="16.8">
      <c r="A12" s="170" t="s">
        <v>79</v>
      </c>
      <c r="B12" s="182">
        <f>'Federal Non-Assistance'!F27</f>
        <v>0</v>
      </c>
      <c r="C12" s="183">
        <f>'State Non-Assistance'!F27</f>
        <v>0</v>
      </c>
      <c r="D12" s="173">
        <f t="shared" si="1"/>
        <v>0</v>
      </c>
      <c r="E12" s="174">
        <f>D12/($D26)</f>
        <v>0</v>
      </c>
    </row>
    <row r="13" spans="1:5">
      <c r="A13" s="170" t="s">
        <v>67</v>
      </c>
      <c r="B13" s="182">
        <f>'Federal Non-Assistance'!G27</f>
        <v>0</v>
      </c>
      <c r="C13" s="183">
        <f>'State Non-Assistance'!G27</f>
        <v>109314381</v>
      </c>
      <c r="D13" s="173">
        <f t="shared" si="1"/>
        <v>109314381</v>
      </c>
      <c r="E13" s="174">
        <f>D13/($D26)</f>
        <v>9.6026972569652772E-2</v>
      </c>
    </row>
    <row r="14" spans="1:5" ht="16.8">
      <c r="A14" s="170" t="s">
        <v>80</v>
      </c>
      <c r="B14" s="182">
        <f>'Federal Non-Assistance'!H27</f>
        <v>0</v>
      </c>
      <c r="C14" s="183">
        <f>'State Non-Assistance'!H27</f>
        <v>0</v>
      </c>
      <c r="D14" s="173">
        <f t="shared" si="1"/>
        <v>0</v>
      </c>
      <c r="E14" s="174">
        <f>D14/($D26)</f>
        <v>0</v>
      </c>
    </row>
    <row r="15" spans="1:5" ht="16.8">
      <c r="A15" s="170" t="s">
        <v>81</v>
      </c>
      <c r="B15" s="182">
        <f>'Federal Non-Assistance'!I27</f>
        <v>0</v>
      </c>
      <c r="C15" s="183">
        <f>'State Non-Assistance'!I27</f>
        <v>64473540</v>
      </c>
      <c r="D15" s="173">
        <f t="shared" si="1"/>
        <v>64473540</v>
      </c>
      <c r="E15" s="174">
        <f>D15/($D26)</f>
        <v>5.6636636464587498E-2</v>
      </c>
    </row>
    <row r="16" spans="1:5" ht="16.8">
      <c r="A16" s="170" t="s">
        <v>82</v>
      </c>
      <c r="B16" s="182">
        <f>'Federal Non-Assistance'!J27</f>
        <v>1822947</v>
      </c>
      <c r="C16" s="183">
        <f>'State Non-Assistance'!J27</f>
        <v>8527299</v>
      </c>
      <c r="D16" s="173">
        <f t="shared" si="1"/>
        <v>10350246</v>
      </c>
      <c r="E16" s="174">
        <f>D16/($D26)</f>
        <v>9.0921503615444561E-3</v>
      </c>
    </row>
    <row r="17" spans="1:5" ht="16.8">
      <c r="A17" s="170" t="s">
        <v>109</v>
      </c>
      <c r="B17" s="182">
        <f>'Federal Non-Assistance'!K27</f>
        <v>0</v>
      </c>
      <c r="C17" s="183">
        <f>'State Non-Assistance'!K27</f>
        <v>0</v>
      </c>
      <c r="D17" s="173">
        <f t="shared" si="1"/>
        <v>0</v>
      </c>
      <c r="E17" s="174">
        <f>D17/($D26)</f>
        <v>0</v>
      </c>
    </row>
    <row r="18" spans="1:5">
      <c r="A18" s="170" t="s">
        <v>88</v>
      </c>
      <c r="B18" s="182">
        <f>'Federal Non-Assistance'!L27</f>
        <v>0</v>
      </c>
      <c r="C18" s="183">
        <f>'State Non-Assistance'!L27</f>
        <v>33251461</v>
      </c>
      <c r="D18" s="173">
        <f>B18+C18</f>
        <v>33251461</v>
      </c>
      <c r="E18" s="174">
        <f>D18/($D26)</f>
        <v>2.9209671263178805E-2</v>
      </c>
    </row>
    <row r="19" spans="1:5">
      <c r="A19" s="170" t="s">
        <v>68</v>
      </c>
      <c r="B19" s="182">
        <f>'Federal Non-Assistance'!M27</f>
        <v>0</v>
      </c>
      <c r="C19" s="183">
        <f>'State Non-Assistance'!M27</f>
        <v>0</v>
      </c>
      <c r="D19" s="173">
        <f>B19+C19</f>
        <v>0</v>
      </c>
      <c r="E19" s="174">
        <f>D19/($D26)</f>
        <v>0</v>
      </c>
    </row>
    <row r="20" spans="1:5" ht="16.8">
      <c r="A20" s="170" t="s">
        <v>110</v>
      </c>
      <c r="B20" s="182">
        <f>'Federal Non-Assistance'!N27</f>
        <v>0</v>
      </c>
      <c r="C20" s="184"/>
      <c r="D20" s="173">
        <f t="shared" si="1"/>
        <v>0</v>
      </c>
      <c r="E20" s="174">
        <f>D20/($D26)</f>
        <v>0</v>
      </c>
    </row>
    <row r="21" spans="1:5">
      <c r="A21" s="170" t="s">
        <v>69</v>
      </c>
      <c r="B21" s="182">
        <f>'Federal Non-Assistance'!O27</f>
        <v>177965609</v>
      </c>
      <c r="C21" s="183">
        <f>'State Non-Assistance'!O27</f>
        <v>55588378</v>
      </c>
      <c r="D21" s="176">
        <f t="shared" si="1"/>
        <v>233553987</v>
      </c>
      <c r="E21" s="174">
        <f>D21/($D26)</f>
        <v>0.20516497553219498</v>
      </c>
    </row>
    <row r="22" spans="1:5" ht="40.200000000000003" thickBot="1">
      <c r="A22" s="185" t="s">
        <v>0</v>
      </c>
      <c r="B22" s="186">
        <f>B3+B8</f>
        <v>361733994</v>
      </c>
      <c r="C22" s="186">
        <f>C3+C8</f>
        <v>638826296</v>
      </c>
      <c r="D22" s="186">
        <f>B22+C22</f>
        <v>1000560290</v>
      </c>
      <c r="E22" s="188">
        <f>D22/($D26)</f>
        <v>0.87893994041016277</v>
      </c>
    </row>
    <row r="23" spans="1:5" ht="34.200000000000003">
      <c r="A23" s="177" t="s">
        <v>111</v>
      </c>
      <c r="B23" s="189">
        <f>'Summary Federal Funds'!E27</f>
        <v>91874225</v>
      </c>
      <c r="C23" s="423"/>
      <c r="D23" s="180">
        <f>B23</f>
        <v>91874225</v>
      </c>
      <c r="E23" s="169">
        <f>D23/($D26)</f>
        <v>8.0706706686040755E-2</v>
      </c>
    </row>
    <row r="24" spans="1:5" ht="34.200000000000003">
      <c r="A24" s="177" t="s">
        <v>112</v>
      </c>
      <c r="B24" s="191">
        <f>'Summary Federal Funds'!F27</f>
        <v>45937112</v>
      </c>
      <c r="C24" s="192"/>
      <c r="D24" s="180">
        <f>B24</f>
        <v>45937112</v>
      </c>
      <c r="E24" s="181">
        <f>D24/($D26)</f>
        <v>4.0353352903796505E-2</v>
      </c>
    </row>
    <row r="25" spans="1:5" ht="39" customHeight="1" thickBot="1">
      <c r="A25" s="193" t="s">
        <v>113</v>
      </c>
      <c r="B25" s="194">
        <f>B23+B24</f>
        <v>137811337</v>
      </c>
      <c r="C25" s="195"/>
      <c r="D25" s="194">
        <f>B25</f>
        <v>137811337</v>
      </c>
      <c r="E25" s="196">
        <f>D25/($D26)</f>
        <v>0.12106005958983726</v>
      </c>
    </row>
    <row r="26" spans="1:5" ht="32.4" thickTop="1" thickBot="1">
      <c r="A26" s="197" t="s">
        <v>114</v>
      </c>
      <c r="B26" s="198">
        <f>B22+B25</f>
        <v>499545331</v>
      </c>
      <c r="C26" s="199">
        <f>C22</f>
        <v>638826296</v>
      </c>
      <c r="D26" s="198">
        <f>B26+C26</f>
        <v>1138371627</v>
      </c>
      <c r="E26" s="200">
        <f>IF(D26/($D26)=SUM(E25,E22),SUM(E22,E25),"ERROR")</f>
        <v>1</v>
      </c>
    </row>
    <row r="27" spans="1:5" ht="31.8" thickBot="1">
      <c r="A27" s="201" t="s">
        <v>95</v>
      </c>
      <c r="B27" s="202">
        <f>'Summary Federal Funds'!I27</f>
        <v>0</v>
      </c>
      <c r="C27" s="203"/>
      <c r="D27" s="202">
        <f>B27</f>
        <v>0</v>
      </c>
      <c r="E27" s="204"/>
    </row>
    <row r="28" spans="1:5" ht="31.2">
      <c r="A28" s="205" t="s">
        <v>96</v>
      </c>
      <c r="B28" s="206">
        <f>'Summary Federal Funds'!J27</f>
        <v>0</v>
      </c>
      <c r="C28" s="207"/>
      <c r="D28" s="206">
        <f>B28</f>
        <v>0</v>
      </c>
      <c r="E28" s="208"/>
    </row>
  </sheetData>
  <mergeCells count="1">
    <mergeCell ref="A1:E1"/>
  </mergeCells>
  <pageMargins left="0.7" right="0.7" top="0.75" bottom="0.75" header="0.3" footer="0.3"/>
  <pageSetup scale="79" orientation="landscape"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263</v>
      </c>
      <c r="B1" s="524"/>
      <c r="C1" s="524"/>
      <c r="D1" s="524"/>
      <c r="E1" s="586"/>
    </row>
    <row r="2" spans="1:5" ht="31.2" thickBot="1">
      <c r="A2" s="161" t="s">
        <v>104</v>
      </c>
      <c r="B2" s="162" t="s">
        <v>105</v>
      </c>
      <c r="C2" s="163" t="s">
        <v>106</v>
      </c>
      <c r="D2" s="164" t="s">
        <v>107</v>
      </c>
      <c r="E2" s="165" t="s">
        <v>108</v>
      </c>
    </row>
    <row r="3" spans="1:5" ht="22.8">
      <c r="A3" s="166" t="s">
        <v>74</v>
      </c>
      <c r="B3" s="167">
        <f>IF(SUM(B4:B7)='Federal Assistance'!B28,'Federal Assistance'!B28,"ERROR")</f>
        <v>144460802</v>
      </c>
      <c r="C3" s="167">
        <f>IF(SUM(C4:C6)='State Assistance'!B28,'State Assistance'!B28,"ERROR")</f>
        <v>62119622</v>
      </c>
      <c r="D3" s="168">
        <f>B3+C3</f>
        <v>206580424</v>
      </c>
      <c r="E3" s="169">
        <f>D3/($D26)</f>
        <v>0.14450730929313421</v>
      </c>
    </row>
    <row r="4" spans="1:5">
      <c r="A4" s="170" t="s">
        <v>62</v>
      </c>
      <c r="B4" s="171">
        <f>'Federal Assistance'!C28</f>
        <v>144460802</v>
      </c>
      <c r="C4" s="172">
        <f>'State Assistance'!C28</f>
        <v>62119622</v>
      </c>
      <c r="D4" s="173">
        <f>B4+C4</f>
        <v>206580424</v>
      </c>
      <c r="E4" s="174">
        <f>D4/($D26)</f>
        <v>0.14450730929313421</v>
      </c>
    </row>
    <row r="5" spans="1:5">
      <c r="A5" s="170" t="s">
        <v>63</v>
      </c>
      <c r="B5" s="171">
        <f>'Federal Assistance'!D28</f>
        <v>0</v>
      </c>
      <c r="C5" s="172">
        <f>'State Assistance'!D28</f>
        <v>0</v>
      </c>
      <c r="D5" s="173">
        <f t="shared" ref="D5:D7" si="0">B5+C5</f>
        <v>0</v>
      </c>
      <c r="E5" s="174">
        <f>D5/($D26)</f>
        <v>0</v>
      </c>
    </row>
    <row r="6" spans="1:5" ht="16.8">
      <c r="A6" s="170" t="s">
        <v>75</v>
      </c>
      <c r="B6" s="171">
        <f>'Federal Assistance'!E28</f>
        <v>0</v>
      </c>
      <c r="C6" s="172">
        <f>'State Assistance'!E28</f>
        <v>0</v>
      </c>
      <c r="D6" s="173">
        <f t="shared" si="0"/>
        <v>0</v>
      </c>
      <c r="E6" s="174">
        <f>D6/($D26)</f>
        <v>0</v>
      </c>
    </row>
    <row r="7" spans="1:5">
      <c r="A7" s="170" t="s">
        <v>76</v>
      </c>
      <c r="B7" s="171">
        <f>'Federal Assistance'!F28</f>
        <v>0</v>
      </c>
      <c r="C7" s="175"/>
      <c r="D7" s="176">
        <f t="shared" si="0"/>
        <v>0</v>
      </c>
      <c r="E7" s="174">
        <f>D7/($D26)</f>
        <v>0</v>
      </c>
    </row>
    <row r="8" spans="1:5" ht="22.8">
      <c r="A8" s="177" t="s">
        <v>65</v>
      </c>
      <c r="B8" s="178">
        <f>IF(SUM(B9:B21)='Federal Non-Assistance'!B28,'Federal Non-Assistance'!B28,"ERROR")</f>
        <v>629912517</v>
      </c>
      <c r="C8" s="179">
        <f>IF(SUM(C9:C21)='State Non-Assistance'!B28,'State Non-Assistance'!B28,"ERROR")</f>
        <v>515521774</v>
      </c>
      <c r="D8" s="180">
        <f>B8+C8</f>
        <v>1145434291</v>
      </c>
      <c r="E8" s="181">
        <f>D8/($D26)</f>
        <v>0.8012551439264104</v>
      </c>
    </row>
    <row r="9" spans="1:5" ht="16.8">
      <c r="A9" s="170" t="s">
        <v>78</v>
      </c>
      <c r="B9" s="182">
        <f>'Federal Non-Assistance'!C28</f>
        <v>66630218</v>
      </c>
      <c r="C9" s="183">
        <f>'State Non-Assistance'!C28</f>
        <v>14372649</v>
      </c>
      <c r="D9" s="173">
        <f t="shared" ref="D9:D21" si="1">B9+C9</f>
        <v>81002867</v>
      </c>
      <c r="E9" s="174">
        <f>D9/($D26)</f>
        <v>5.6663192613060055E-2</v>
      </c>
    </row>
    <row r="10" spans="1:5">
      <c r="A10" s="170" t="s">
        <v>63</v>
      </c>
      <c r="B10" s="182">
        <f>'Federal Non-Assistance'!D28</f>
        <v>0</v>
      </c>
      <c r="C10" s="183">
        <f>'State Non-Assistance'!D28</f>
        <v>19529091</v>
      </c>
      <c r="D10" s="173">
        <f t="shared" si="1"/>
        <v>19529091</v>
      </c>
      <c r="E10" s="174">
        <f>D10/($D26)</f>
        <v>1.3661005910950999E-2</v>
      </c>
    </row>
    <row r="11" spans="1:5">
      <c r="A11" s="170" t="s">
        <v>64</v>
      </c>
      <c r="B11" s="182">
        <f>'Federal Non-Assistance'!E28</f>
        <v>1202699</v>
      </c>
      <c r="C11" s="183">
        <f>'State Non-Assistance'!E28</f>
        <v>17913</v>
      </c>
      <c r="D11" s="173">
        <f t="shared" si="1"/>
        <v>1220612</v>
      </c>
      <c r="E11" s="174">
        <f>D11/($D26)</f>
        <v>8.5384351719072435E-4</v>
      </c>
    </row>
    <row r="12" spans="1:5" ht="16.8">
      <c r="A12" s="170" t="s">
        <v>79</v>
      </c>
      <c r="B12" s="182">
        <f>'Federal Non-Assistance'!F28</f>
        <v>0</v>
      </c>
      <c r="C12" s="183">
        <f>'State Non-Assistance'!F28</f>
        <v>0</v>
      </c>
      <c r="D12" s="173">
        <f t="shared" si="1"/>
        <v>0</v>
      </c>
      <c r="E12" s="174">
        <f>D12/($D26)</f>
        <v>0</v>
      </c>
    </row>
    <row r="13" spans="1:5">
      <c r="A13" s="170" t="s">
        <v>67</v>
      </c>
      <c r="B13" s="182">
        <f>'Federal Non-Assistance'!G28</f>
        <v>0</v>
      </c>
      <c r="C13" s="183">
        <f>'State Non-Assistance'!G28</f>
        <v>50335988</v>
      </c>
      <c r="D13" s="173">
        <f t="shared" si="1"/>
        <v>50335988</v>
      </c>
      <c r="E13" s="174">
        <f>D13/($D26)</f>
        <v>3.5211072015669267E-2</v>
      </c>
    </row>
    <row r="14" spans="1:5" ht="16.8">
      <c r="A14" s="170" t="s">
        <v>80</v>
      </c>
      <c r="B14" s="182">
        <f>'Federal Non-Assistance'!H28</f>
        <v>0</v>
      </c>
      <c r="C14" s="183">
        <f>'State Non-Assistance'!H28</f>
        <v>0</v>
      </c>
      <c r="D14" s="173">
        <f t="shared" si="1"/>
        <v>0</v>
      </c>
      <c r="E14" s="174">
        <f>D14/($D26)</f>
        <v>0</v>
      </c>
    </row>
    <row r="15" spans="1:5" ht="16.8">
      <c r="A15" s="170" t="s">
        <v>81</v>
      </c>
      <c r="B15" s="182">
        <f>'Federal Non-Assistance'!I28</f>
        <v>31984840</v>
      </c>
      <c r="C15" s="183">
        <f>'State Non-Assistance'!I28</f>
        <v>52316111</v>
      </c>
      <c r="D15" s="173">
        <f t="shared" si="1"/>
        <v>84300951</v>
      </c>
      <c r="E15" s="174">
        <f>D15/($D26)</f>
        <v>5.8970271064320942E-2</v>
      </c>
    </row>
    <row r="16" spans="1:5" ht="16.8">
      <c r="A16" s="170" t="s">
        <v>82</v>
      </c>
      <c r="B16" s="182">
        <f>'Federal Non-Assistance'!J28</f>
        <v>94961471</v>
      </c>
      <c r="C16" s="183">
        <f>'State Non-Assistance'!J28</f>
        <v>293635986</v>
      </c>
      <c r="D16" s="173">
        <f t="shared" si="1"/>
        <v>388597457</v>
      </c>
      <c r="E16" s="174">
        <f>D16/($D26)</f>
        <v>0.27183201496974574</v>
      </c>
    </row>
    <row r="17" spans="1:5" ht="16.8">
      <c r="A17" s="170" t="s">
        <v>109</v>
      </c>
      <c r="B17" s="182">
        <f>'Federal Non-Assistance'!K28</f>
        <v>19346747</v>
      </c>
      <c r="C17" s="183">
        <f>'State Non-Assistance'!K28</f>
        <v>3893952</v>
      </c>
      <c r="D17" s="173">
        <f t="shared" si="1"/>
        <v>23240699</v>
      </c>
      <c r="E17" s="174">
        <f>D17/($D26)</f>
        <v>1.6257353013185968E-2</v>
      </c>
    </row>
    <row r="18" spans="1:5">
      <c r="A18" s="170" t="s">
        <v>88</v>
      </c>
      <c r="B18" s="182">
        <f>'Federal Non-Assistance'!L28</f>
        <v>100439412</v>
      </c>
      <c r="C18" s="183">
        <f>'State Non-Assistance'!L28</f>
        <v>78836023</v>
      </c>
      <c r="D18" s="173">
        <f>B18+C18</f>
        <v>179275435</v>
      </c>
      <c r="E18" s="174">
        <f>D18/($D26)</f>
        <v>0.12540690077297051</v>
      </c>
    </row>
    <row r="19" spans="1:5">
      <c r="A19" s="170" t="s">
        <v>68</v>
      </c>
      <c r="B19" s="182">
        <f>'Federal Non-Assistance'!M28</f>
        <v>1217361</v>
      </c>
      <c r="C19" s="183">
        <f>'State Non-Assistance'!M28</f>
        <v>3400</v>
      </c>
      <c r="D19" s="173">
        <f>B19+C19</f>
        <v>1220761</v>
      </c>
      <c r="E19" s="174">
        <f>D19/($D26)</f>
        <v>8.5394774579413107E-4</v>
      </c>
    </row>
    <row r="20" spans="1:5" ht="16.8">
      <c r="A20" s="170" t="s">
        <v>110</v>
      </c>
      <c r="B20" s="182">
        <f>'Federal Non-Assistance'!N28</f>
        <v>96225384</v>
      </c>
      <c r="C20" s="184"/>
      <c r="D20" s="173">
        <f t="shared" si="1"/>
        <v>96225384</v>
      </c>
      <c r="E20" s="174">
        <f>D20/($D26)</f>
        <v>6.7311660312685817E-2</v>
      </c>
    </row>
    <row r="21" spans="1:5">
      <c r="A21" s="170" t="s">
        <v>69</v>
      </c>
      <c r="B21" s="182">
        <f>'Federal Non-Assistance'!O28</f>
        <v>217904385</v>
      </c>
      <c r="C21" s="182">
        <f>'State Non-Assistance'!O28</f>
        <v>2580661</v>
      </c>
      <c r="D21" s="173">
        <f t="shared" si="1"/>
        <v>220485046</v>
      </c>
      <c r="E21" s="174">
        <f>D21/($D26)</f>
        <v>0.15423388199083626</v>
      </c>
    </row>
    <row r="22" spans="1:5" ht="40.200000000000003" thickBot="1">
      <c r="A22" s="185" t="s">
        <v>0</v>
      </c>
      <c r="B22" s="186">
        <f>B3+B8</f>
        <v>774373319</v>
      </c>
      <c r="C22" s="186">
        <f>C3+C8</f>
        <v>577641396</v>
      </c>
      <c r="D22" s="186">
        <f>B22+C22</f>
        <v>1352014715</v>
      </c>
      <c r="E22" s="188">
        <f>D22/($D26)</f>
        <v>0.94576245321954466</v>
      </c>
    </row>
    <row r="23" spans="1:5" ht="34.200000000000003">
      <c r="A23" s="177" t="s">
        <v>111</v>
      </c>
      <c r="B23" s="189">
        <f>'Summary Federal Funds'!E28</f>
        <v>0</v>
      </c>
      <c r="C23" s="423"/>
      <c r="D23" s="180">
        <f>B23</f>
        <v>0</v>
      </c>
      <c r="E23" s="169">
        <f>D23/($D26)</f>
        <v>0</v>
      </c>
    </row>
    <row r="24" spans="1:5" ht="34.200000000000003">
      <c r="A24" s="177" t="s">
        <v>112</v>
      </c>
      <c r="B24" s="191">
        <f>'Summary Federal Funds'!F28</f>
        <v>77535285</v>
      </c>
      <c r="C24" s="423"/>
      <c r="D24" s="180">
        <f>B24</f>
        <v>77535285</v>
      </c>
      <c r="E24" s="181">
        <f>D24/($D26)</f>
        <v>5.4237546780455385E-2</v>
      </c>
    </row>
    <row r="25" spans="1:5" ht="39" customHeight="1" thickBot="1">
      <c r="A25" s="193" t="s">
        <v>113</v>
      </c>
      <c r="B25" s="194">
        <f>B23+B24</f>
        <v>77535285</v>
      </c>
      <c r="C25" s="424"/>
      <c r="D25" s="194">
        <f>B25</f>
        <v>77535285</v>
      </c>
      <c r="E25" s="196">
        <f>D25/($D26)</f>
        <v>5.4237546780455385E-2</v>
      </c>
    </row>
    <row r="26" spans="1:5" ht="32.4" thickTop="1" thickBot="1">
      <c r="A26" s="197" t="s">
        <v>114</v>
      </c>
      <c r="B26" s="198">
        <f>B22+B25</f>
        <v>851908604</v>
      </c>
      <c r="C26" s="198">
        <f>C22</f>
        <v>577641396</v>
      </c>
      <c r="D26" s="198">
        <f>B26+C26</f>
        <v>1429550000</v>
      </c>
      <c r="E26" s="200">
        <f>IF(D26/($D26)=SUM(E25,E22),SUM(E22,E25),"ERROR")</f>
        <v>1</v>
      </c>
    </row>
    <row r="27" spans="1:5" ht="31.8" thickBot="1">
      <c r="A27" s="201" t="s">
        <v>95</v>
      </c>
      <c r="B27" s="202">
        <f>'Summary Federal Funds'!I28</f>
        <v>0</v>
      </c>
      <c r="C27" s="426"/>
      <c r="D27" s="202">
        <f>B27</f>
        <v>0</v>
      </c>
      <c r="E27" s="204"/>
    </row>
    <row r="28" spans="1:5" ht="31.2">
      <c r="A28" s="205" t="s">
        <v>96</v>
      </c>
      <c r="B28" s="206">
        <f>'Summary Federal Funds'!J28</f>
        <v>42420977</v>
      </c>
      <c r="C28" s="207"/>
      <c r="D28" s="206">
        <f>B28</f>
        <v>42420977</v>
      </c>
      <c r="E28" s="208"/>
    </row>
  </sheetData>
  <mergeCells count="1">
    <mergeCell ref="A1:E1"/>
  </mergeCells>
  <pageMargins left="0.7" right="0.7" top="0.75" bottom="0.75" header="0.3" footer="0.3"/>
  <pageSetup scale="7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E32"/>
  <sheetViews>
    <sheetView workbookViewId="0">
      <selection activeCell="C28" sqref="C28"/>
    </sheetView>
  </sheetViews>
  <sheetFormatPr defaultRowHeight="14.4"/>
  <cols>
    <col min="1" max="1" width="52.6640625" customWidth="1"/>
    <col min="2" max="5" width="17.6640625" customWidth="1"/>
  </cols>
  <sheetData>
    <row r="1" spans="1:5" ht="43.5" customHeight="1">
      <c r="A1" s="532" t="s">
        <v>218</v>
      </c>
      <c r="B1" s="532"/>
      <c r="C1" s="532"/>
      <c r="D1" s="532"/>
      <c r="E1" s="532"/>
    </row>
    <row r="2" spans="1:5">
      <c r="A2" s="330"/>
      <c r="B2" s="330" t="s">
        <v>184</v>
      </c>
      <c r="C2" s="330" t="s">
        <v>217</v>
      </c>
      <c r="D2" s="330" t="s">
        <v>128</v>
      </c>
      <c r="E2" s="330" t="s">
        <v>129</v>
      </c>
    </row>
    <row r="3" spans="1:5">
      <c r="A3" s="413" t="s">
        <v>130</v>
      </c>
      <c r="B3" s="481">
        <v>1409121118</v>
      </c>
      <c r="C3" s="410">
        <f>IF('SFAG Summary'!K5+'ECF Summary'!J5='Summary Federal Funds'!I5,'Summary Federal Funds'!I5,"ERROR")</f>
        <v>1518725644</v>
      </c>
      <c r="D3" s="332">
        <f>C3-B3</f>
        <v>109604526</v>
      </c>
      <c r="E3" s="333">
        <f>IF(B3=0,0,D3/B3)</f>
        <v>7.7782189621545358E-2</v>
      </c>
    </row>
    <row r="4" spans="1:5">
      <c r="A4" s="414" t="s">
        <v>131</v>
      </c>
      <c r="B4" s="481">
        <v>1684212233</v>
      </c>
      <c r="C4" s="410">
        <f>IF('SFAG Summary'!L5+'ECF Summary'!K5='Summary Federal Funds'!J5,'Summary Federal Funds'!J5,"ERROR")</f>
        <v>1524977538</v>
      </c>
      <c r="D4" s="332">
        <f t="shared" ref="D4:D32" si="0">C4-B4</f>
        <v>-159234695</v>
      </c>
      <c r="E4" s="333">
        <f t="shared" ref="E4:E32" si="1">IF(B4=0,0,D4/B4)</f>
        <v>-9.4545504349154083E-2</v>
      </c>
    </row>
    <row r="5" spans="1:5">
      <c r="A5" s="334" t="s">
        <v>132</v>
      </c>
      <c r="B5" s="475">
        <v>3093333351</v>
      </c>
      <c r="C5" s="332">
        <f>C3+C4</f>
        <v>3043703182</v>
      </c>
      <c r="D5" s="332">
        <f t="shared" si="0"/>
        <v>-49630169</v>
      </c>
      <c r="E5" s="333">
        <f t="shared" si="1"/>
        <v>-1.6044235576471499E-2</v>
      </c>
    </row>
    <row r="6" spans="1:5">
      <c r="A6" s="335"/>
      <c r="B6" s="476"/>
      <c r="C6" s="336"/>
      <c r="D6" s="336"/>
      <c r="E6" s="337"/>
    </row>
    <row r="7" spans="1:5">
      <c r="A7" s="331" t="s">
        <v>133</v>
      </c>
      <c r="B7" s="475">
        <v>28867299691</v>
      </c>
      <c r="C7" s="332">
        <f>'Total Fed &amp; State Expenditures'!B5</f>
        <v>29147086849</v>
      </c>
      <c r="D7" s="332">
        <f t="shared" si="0"/>
        <v>279787158</v>
      </c>
      <c r="E7" s="333">
        <f t="shared" si="1"/>
        <v>9.6921832313685251E-3</v>
      </c>
    </row>
    <row r="8" spans="1:5">
      <c r="A8" s="146" t="s">
        <v>134</v>
      </c>
      <c r="B8" s="474">
        <v>1358138957</v>
      </c>
      <c r="C8" s="63">
        <f>'Summary Federal Funds'!E5</f>
        <v>1367276004</v>
      </c>
      <c r="D8" s="332">
        <f t="shared" si="0"/>
        <v>9137047</v>
      </c>
      <c r="E8" s="333">
        <f t="shared" si="1"/>
        <v>6.7276230851833225E-3</v>
      </c>
    </row>
    <row r="9" spans="1:5">
      <c r="A9" s="331" t="s">
        <v>135</v>
      </c>
      <c r="B9" s="475">
        <v>1132658499</v>
      </c>
      <c r="C9" s="332">
        <f>'Summary Federal Funds'!F5</f>
        <v>1134838715</v>
      </c>
      <c r="D9" s="332">
        <f t="shared" si="0"/>
        <v>2180216</v>
      </c>
      <c r="E9" s="333">
        <f t="shared" si="1"/>
        <v>1.9248661462610895E-3</v>
      </c>
    </row>
    <row r="10" spans="1:5">
      <c r="A10" s="338" t="s">
        <v>136</v>
      </c>
      <c r="B10" s="475">
        <v>31358097147</v>
      </c>
      <c r="C10" s="332">
        <f>C7+C8+C9</f>
        <v>31649201568</v>
      </c>
      <c r="D10" s="332">
        <f t="shared" si="0"/>
        <v>291104421</v>
      </c>
      <c r="E10" s="333">
        <f t="shared" si="1"/>
        <v>9.2832297710975648E-3</v>
      </c>
    </row>
    <row r="11" spans="1:5">
      <c r="A11" s="339"/>
      <c r="B11" s="477"/>
      <c r="C11" s="340"/>
      <c r="D11" s="340"/>
      <c r="E11" s="341"/>
    </row>
    <row r="12" spans="1:5" ht="15.6">
      <c r="A12" s="342" t="s">
        <v>137</v>
      </c>
      <c r="B12" s="478"/>
      <c r="C12" s="343"/>
      <c r="D12" s="343"/>
      <c r="E12" s="344"/>
    </row>
    <row r="13" spans="1:5">
      <c r="A13" s="331" t="s">
        <v>138</v>
      </c>
      <c r="B13" s="475">
        <v>8982230616</v>
      </c>
      <c r="C13" s="332">
        <f>'Fed &amp; State Assistance'!C5</f>
        <v>8737929722</v>
      </c>
      <c r="D13" s="332">
        <f t="shared" si="0"/>
        <v>-244300894</v>
      </c>
      <c r="E13" s="333">
        <f t="shared" si="1"/>
        <v>-2.7198243336663847E-2</v>
      </c>
    </row>
    <row r="14" spans="1:5">
      <c r="A14" s="95" t="s">
        <v>139</v>
      </c>
      <c r="B14" s="478">
        <v>5022393244</v>
      </c>
      <c r="C14" s="343">
        <f>C15+C16</f>
        <v>5006477986</v>
      </c>
      <c r="D14" s="343">
        <f t="shared" si="0"/>
        <v>-15915258</v>
      </c>
      <c r="E14" s="344">
        <f t="shared" si="1"/>
        <v>-3.1688593916880474E-3</v>
      </c>
    </row>
    <row r="15" spans="1:5">
      <c r="A15" s="345" t="s">
        <v>140</v>
      </c>
      <c r="B15" s="479">
        <v>3664254287</v>
      </c>
      <c r="C15" s="346">
        <f>'Fed &amp; State Assistance'!D5+'Fed &amp; State Non-Assistance'!D5</f>
        <v>3639201982</v>
      </c>
      <c r="D15" s="343">
        <f t="shared" si="0"/>
        <v>-25052305</v>
      </c>
      <c r="E15" s="344">
        <f t="shared" si="1"/>
        <v>-6.8369449928407768E-3</v>
      </c>
    </row>
    <row r="16" spans="1:5">
      <c r="A16" s="345" t="s">
        <v>141</v>
      </c>
      <c r="B16" s="479">
        <v>1358138957</v>
      </c>
      <c r="C16" s="346">
        <f>'Summary Federal Funds'!E5</f>
        <v>1367276004</v>
      </c>
      <c r="D16" s="343">
        <f t="shared" si="0"/>
        <v>9137047</v>
      </c>
      <c r="E16" s="344">
        <f t="shared" si="1"/>
        <v>6.7276230851833225E-3</v>
      </c>
    </row>
    <row r="17" spans="1:5">
      <c r="A17" s="331" t="s">
        <v>142</v>
      </c>
      <c r="B17" s="475">
        <v>1132658499</v>
      </c>
      <c r="C17" s="332">
        <f>'Summary Federal Funds'!F5</f>
        <v>1134838715</v>
      </c>
      <c r="D17" s="332">
        <f t="shared" si="0"/>
        <v>2180216</v>
      </c>
      <c r="E17" s="333">
        <f t="shared" si="1"/>
        <v>1.9248661462610895E-3</v>
      </c>
    </row>
    <row r="18" spans="1:5">
      <c r="A18" s="146" t="s">
        <v>143</v>
      </c>
      <c r="B18" s="475">
        <v>448585764</v>
      </c>
      <c r="C18" s="332">
        <f>'Fed &amp; State Assistance'!E5+'Fed &amp; State Non-Assistance'!E5</f>
        <v>450080992</v>
      </c>
      <c r="D18" s="332">
        <f t="shared" si="0"/>
        <v>1495228</v>
      </c>
      <c r="E18" s="333">
        <f t="shared" si="1"/>
        <v>3.3332043056096628E-3</v>
      </c>
    </row>
    <row r="19" spans="1:5">
      <c r="A19" s="331" t="s">
        <v>144</v>
      </c>
      <c r="B19" s="475">
        <v>1380930476</v>
      </c>
      <c r="C19" s="332">
        <f>C20+C21</f>
        <v>1425250719</v>
      </c>
      <c r="D19" s="332">
        <f t="shared" si="0"/>
        <v>44320243</v>
      </c>
      <c r="E19" s="333">
        <f t="shared" si="1"/>
        <v>3.2094478158218302E-2</v>
      </c>
    </row>
    <row r="20" spans="1:5">
      <c r="A20" s="347" t="s">
        <v>145</v>
      </c>
      <c r="B20" s="480">
        <v>477211156</v>
      </c>
      <c r="C20" s="348">
        <f>'Fed &amp; State Assistance'!F5</f>
        <v>537880736</v>
      </c>
      <c r="D20" s="332">
        <f t="shared" si="0"/>
        <v>60669580</v>
      </c>
      <c r="E20" s="333">
        <f t="shared" si="1"/>
        <v>0.12713361629793918</v>
      </c>
    </row>
    <row r="21" spans="1:5">
      <c r="A21" s="347" t="s">
        <v>146</v>
      </c>
      <c r="B21" s="480">
        <v>903719320</v>
      </c>
      <c r="C21" s="348">
        <f>'Fed &amp; State Non-Assistance'!N5</f>
        <v>887369983</v>
      </c>
      <c r="D21" s="332">
        <f t="shared" si="0"/>
        <v>-16349337</v>
      </c>
      <c r="E21" s="333">
        <f t="shared" si="1"/>
        <v>-1.8091166845918487E-2</v>
      </c>
    </row>
    <row r="22" spans="1:5">
      <c r="A22" s="146" t="s">
        <v>147</v>
      </c>
      <c r="B22" s="475">
        <v>2163086904</v>
      </c>
      <c r="C22" s="332">
        <f>IF(SUM(C23:C25)='Fed &amp; State Non-A Subcategories'!B5,'Fed &amp; State Non-A Subcategories'!B5,"ERROR")</f>
        <v>2033742558</v>
      </c>
      <c r="D22" s="332">
        <f t="shared" si="0"/>
        <v>-129344346</v>
      </c>
      <c r="E22" s="333">
        <f t="shared" si="1"/>
        <v>-5.9796185609008706E-2</v>
      </c>
    </row>
    <row r="23" spans="1:5">
      <c r="A23" s="349" t="s">
        <v>148</v>
      </c>
      <c r="B23" s="480">
        <v>134857085</v>
      </c>
      <c r="C23" s="348">
        <f>'Fed &amp; State Non-A Subcategories'!C5</f>
        <v>128665525</v>
      </c>
      <c r="D23" s="348">
        <f t="shared" si="0"/>
        <v>-6191560</v>
      </c>
      <c r="E23" s="350">
        <f t="shared" si="1"/>
        <v>-4.5912011222843795E-2</v>
      </c>
    </row>
    <row r="24" spans="1:5">
      <c r="A24" s="349" t="s">
        <v>149</v>
      </c>
      <c r="B24" s="480">
        <v>310303656</v>
      </c>
      <c r="C24" s="348">
        <f>'Fed &amp; State Non-A Subcategories'!D5</f>
        <v>301570583</v>
      </c>
      <c r="D24" s="348">
        <f t="shared" si="0"/>
        <v>-8733073</v>
      </c>
      <c r="E24" s="350">
        <f t="shared" si="1"/>
        <v>-2.8143635536153656E-2</v>
      </c>
    </row>
    <row r="25" spans="1:5">
      <c r="A25" s="349" t="s">
        <v>150</v>
      </c>
      <c r="B25" s="480">
        <v>1717926163</v>
      </c>
      <c r="C25" s="348">
        <f>'Fed &amp; State Non-A Subcategories'!E5</f>
        <v>1603506450</v>
      </c>
      <c r="D25" s="348">
        <f t="shared" si="0"/>
        <v>-114419713</v>
      </c>
      <c r="E25" s="350">
        <f t="shared" si="1"/>
        <v>-6.6603393943421768E-2</v>
      </c>
    </row>
    <row r="26" spans="1:5">
      <c r="A26" s="331" t="s">
        <v>151</v>
      </c>
      <c r="B26" s="475">
        <v>1494802</v>
      </c>
      <c r="C26" s="332">
        <f>'Fed &amp; State Non-Assistance'!F5</f>
        <v>861577</v>
      </c>
      <c r="D26" s="332">
        <f t="shared" si="0"/>
        <v>-633225</v>
      </c>
      <c r="E26" s="333">
        <f t="shared" si="1"/>
        <v>-0.42361797749802316</v>
      </c>
    </row>
    <row r="27" spans="1:5" ht="28.2">
      <c r="A27" s="351" t="s">
        <v>152</v>
      </c>
      <c r="B27" s="475">
        <v>2555932563</v>
      </c>
      <c r="C27" s="332">
        <f>'Fed &amp; State Non-Assistance'!G5+'Fed &amp; State Non-Assistance'!H5</f>
        <v>2394768616</v>
      </c>
      <c r="D27" s="343">
        <f t="shared" si="0"/>
        <v>-161163947</v>
      </c>
      <c r="E27" s="344">
        <f t="shared" si="1"/>
        <v>-6.3054851028947118E-2</v>
      </c>
    </row>
    <row r="28" spans="1:5">
      <c r="A28" s="331" t="s">
        <v>153</v>
      </c>
      <c r="B28" s="475">
        <v>537535431</v>
      </c>
      <c r="C28" s="332">
        <f>'Fed &amp; State Non-Assistance'!I5</f>
        <v>703713866</v>
      </c>
      <c r="D28" s="332">
        <f t="shared" si="0"/>
        <v>166178435</v>
      </c>
      <c r="E28" s="333">
        <f t="shared" si="1"/>
        <v>0.30914880288142343</v>
      </c>
    </row>
    <row r="29" spans="1:5">
      <c r="A29" s="146" t="s">
        <v>154</v>
      </c>
      <c r="B29" s="475">
        <v>1991226418</v>
      </c>
      <c r="C29" s="332">
        <f>'Fed &amp; State Non-Assistance'!J5</f>
        <v>2600621898</v>
      </c>
      <c r="D29" s="332">
        <f t="shared" si="0"/>
        <v>609395480</v>
      </c>
      <c r="E29" s="333">
        <f t="shared" si="1"/>
        <v>0.30604027472279149</v>
      </c>
    </row>
    <row r="30" spans="1:5">
      <c r="A30" s="331" t="s">
        <v>155</v>
      </c>
      <c r="B30" s="475">
        <v>305736273</v>
      </c>
      <c r="C30" s="332">
        <f>'Fed &amp; State Non-Assistance'!K5</f>
        <v>233770035</v>
      </c>
      <c r="D30" s="332">
        <f t="shared" si="0"/>
        <v>-71966238</v>
      </c>
      <c r="E30" s="333">
        <f t="shared" si="1"/>
        <v>-0.23538665299292114</v>
      </c>
    </row>
    <row r="31" spans="1:5">
      <c r="A31" s="146" t="s">
        <v>156</v>
      </c>
      <c r="B31" s="475">
        <v>2253982202</v>
      </c>
      <c r="C31" s="332">
        <f>'Fed &amp; State Non-Assistance'!L5+'Fed &amp; State Non-Assistance'!M5</f>
        <v>2290924531</v>
      </c>
      <c r="D31" s="332">
        <f t="shared" si="0"/>
        <v>36942329</v>
      </c>
      <c r="E31" s="333">
        <f t="shared" si="1"/>
        <v>1.6389805104592391E-2</v>
      </c>
    </row>
    <row r="32" spans="1:5">
      <c r="A32" s="331" t="s">
        <v>157</v>
      </c>
      <c r="B32" s="475">
        <v>4582303955</v>
      </c>
      <c r="C32" s="332">
        <f>'Fed &amp; State Non-Assistance'!O5</f>
        <v>4636220353</v>
      </c>
      <c r="D32" s="332">
        <f t="shared" si="0"/>
        <v>53916398</v>
      </c>
      <c r="E32" s="333">
        <f t="shared" si="1"/>
        <v>1.1766220340134552E-2</v>
      </c>
    </row>
  </sheetData>
  <mergeCells count="1">
    <mergeCell ref="A1:E1"/>
  </mergeCells>
  <pageMargins left="0.7" right="0.7" top="0.75" bottom="0.75" header="0.3" footer="0.3"/>
  <pageSetup scale="98" orientation="landscape"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264</v>
      </c>
      <c r="B1" s="524"/>
      <c r="C1" s="524"/>
      <c r="D1" s="524"/>
      <c r="E1" s="586"/>
    </row>
    <row r="2" spans="1:5" ht="31.2" thickBot="1">
      <c r="A2" s="161" t="s">
        <v>104</v>
      </c>
      <c r="B2" s="162" t="s">
        <v>105</v>
      </c>
      <c r="C2" s="163" t="s">
        <v>106</v>
      </c>
      <c r="D2" s="164" t="s">
        <v>107</v>
      </c>
      <c r="E2" s="165" t="s">
        <v>108</v>
      </c>
    </row>
    <row r="3" spans="1:5" ht="22.8">
      <c r="A3" s="166" t="s">
        <v>74</v>
      </c>
      <c r="B3" s="167">
        <f>IF(SUM(B4:B7)='Federal Assistance'!B29,'Federal Assistance'!B29,"ERROR")</f>
        <v>71162579</v>
      </c>
      <c r="C3" s="167">
        <f>IF(SUM(C4:C6)='State Assistance'!B29,'State Assistance'!B29,"ERROR")</f>
        <v>22935305</v>
      </c>
      <c r="D3" s="168">
        <f>B3+C3</f>
        <v>94097884</v>
      </c>
      <c r="E3" s="169">
        <f>D3/($D26)</f>
        <v>0.21533975399838848</v>
      </c>
    </row>
    <row r="4" spans="1:5">
      <c r="A4" s="170" t="s">
        <v>62</v>
      </c>
      <c r="B4" s="171">
        <f>'Federal Assistance'!C29</f>
        <v>71162579</v>
      </c>
      <c r="C4" s="172">
        <f>'State Assistance'!C29</f>
        <v>22935305</v>
      </c>
      <c r="D4" s="173">
        <f>B4+C4</f>
        <v>94097884</v>
      </c>
      <c r="E4" s="174">
        <f>D4/($D26)</f>
        <v>0.21533975399838848</v>
      </c>
    </row>
    <row r="5" spans="1:5">
      <c r="A5" s="170" t="s">
        <v>63</v>
      </c>
      <c r="B5" s="171">
        <f>'Federal Assistance'!D29</f>
        <v>0</v>
      </c>
      <c r="C5" s="172">
        <f>'State Assistance'!D29</f>
        <v>0</v>
      </c>
      <c r="D5" s="173">
        <f t="shared" ref="D5:D7" si="0">B5+C5</f>
        <v>0</v>
      </c>
      <c r="E5" s="174">
        <f>D5/($D26)</f>
        <v>0</v>
      </c>
    </row>
    <row r="6" spans="1:5" ht="16.8">
      <c r="A6" s="170" t="s">
        <v>75</v>
      </c>
      <c r="B6" s="171">
        <f>'Federal Assistance'!E29</f>
        <v>0</v>
      </c>
      <c r="C6" s="172">
        <f>'State Assistance'!E29</f>
        <v>0</v>
      </c>
      <c r="D6" s="173">
        <f t="shared" si="0"/>
        <v>0</v>
      </c>
      <c r="E6" s="174">
        <f>D6/($D26)</f>
        <v>0</v>
      </c>
    </row>
    <row r="7" spans="1:5">
      <c r="A7" s="170" t="s">
        <v>76</v>
      </c>
      <c r="B7" s="171">
        <f>'Federal Assistance'!F29</f>
        <v>0</v>
      </c>
      <c r="C7" s="175"/>
      <c r="D7" s="176">
        <f t="shared" si="0"/>
        <v>0</v>
      </c>
      <c r="E7" s="174">
        <f>D7/($D26)</f>
        <v>0</v>
      </c>
    </row>
    <row r="8" spans="1:5" ht="22.8">
      <c r="A8" s="177" t="s">
        <v>65</v>
      </c>
      <c r="B8" s="178">
        <f>IF(SUM(B9:B21)='Federal Non-Assistance'!B29,'Federal Non-Assistance'!B29,"ERROR")</f>
        <v>150355326</v>
      </c>
      <c r="C8" s="179">
        <f>IF(SUM(C9:C21)='State Non-Assistance'!B29,'State Non-Assistance'!B29,"ERROR")</f>
        <v>187730838</v>
      </c>
      <c r="D8" s="180">
        <f>B8+C8</f>
        <v>338086164</v>
      </c>
      <c r="E8" s="181">
        <f>D8/($D26)</f>
        <v>0.77369849662101675</v>
      </c>
    </row>
    <row r="9" spans="1:5" ht="16.8">
      <c r="A9" s="170" t="s">
        <v>78</v>
      </c>
      <c r="B9" s="182">
        <f>'Federal Non-Assistance'!C29</f>
        <v>52164548</v>
      </c>
      <c r="C9" s="183">
        <f>'State Non-Assistance'!C29</f>
        <v>2572489</v>
      </c>
      <c r="D9" s="173">
        <f t="shared" ref="D9:D21" si="1">B9+C9</f>
        <v>54737037</v>
      </c>
      <c r="E9" s="174">
        <f>D9/($D26)</f>
        <v>0.12526381658253535</v>
      </c>
    </row>
    <row r="10" spans="1:5">
      <c r="A10" s="170" t="s">
        <v>63</v>
      </c>
      <c r="B10" s="182">
        <f>'Federal Non-Assistance'!D29</f>
        <v>0</v>
      </c>
      <c r="C10" s="183">
        <f>'State Non-Assistance'!D29</f>
        <v>53740158</v>
      </c>
      <c r="D10" s="173">
        <f t="shared" si="1"/>
        <v>53740158</v>
      </c>
      <c r="E10" s="174">
        <f>D10/($D26)</f>
        <v>0.12298249345919966</v>
      </c>
    </row>
    <row r="11" spans="1:5">
      <c r="A11" s="170" t="s">
        <v>64</v>
      </c>
      <c r="B11" s="182">
        <f>'Federal Non-Assistance'!E29</f>
        <v>3513228</v>
      </c>
      <c r="C11" s="183">
        <f>'State Non-Assistance'!E29</f>
        <v>0</v>
      </c>
      <c r="D11" s="173">
        <f t="shared" si="1"/>
        <v>3513228</v>
      </c>
      <c r="E11" s="174">
        <f>D11/($D26)</f>
        <v>8.0399008043608115E-3</v>
      </c>
    </row>
    <row r="12" spans="1:5" ht="16.8">
      <c r="A12" s="170" t="s">
        <v>79</v>
      </c>
      <c r="B12" s="182">
        <f>'Federal Non-Assistance'!F29</f>
        <v>0</v>
      </c>
      <c r="C12" s="183">
        <f>'State Non-Assistance'!F29</f>
        <v>0</v>
      </c>
      <c r="D12" s="176">
        <f t="shared" si="1"/>
        <v>0</v>
      </c>
      <c r="E12" s="174">
        <f>D12/($D26)</f>
        <v>0</v>
      </c>
    </row>
    <row r="13" spans="1:5">
      <c r="A13" s="170" t="s">
        <v>67</v>
      </c>
      <c r="B13" s="182">
        <f>'Federal Non-Assistance'!G29</f>
        <v>21928000</v>
      </c>
      <c r="C13" s="182">
        <f>'State Non-Assistance'!G29</f>
        <v>97487875</v>
      </c>
      <c r="D13" s="173">
        <f t="shared" si="1"/>
        <v>119415875</v>
      </c>
      <c r="E13" s="174">
        <f>D13/($D26)</f>
        <v>0.27327910100510133</v>
      </c>
    </row>
    <row r="14" spans="1:5" ht="16.8">
      <c r="A14" s="170" t="s">
        <v>80</v>
      </c>
      <c r="B14" s="182">
        <f>'Federal Non-Assistance'!H29</f>
        <v>0</v>
      </c>
      <c r="C14" s="182">
        <f>'State Non-Assistance'!H29</f>
        <v>11755372</v>
      </c>
      <c r="D14" s="173">
        <f t="shared" si="1"/>
        <v>11755372</v>
      </c>
      <c r="E14" s="174">
        <f>D14/($D26)</f>
        <v>2.690176236736146E-2</v>
      </c>
    </row>
    <row r="15" spans="1:5" ht="16.8">
      <c r="A15" s="170" t="s">
        <v>81</v>
      </c>
      <c r="B15" s="182">
        <f>'Federal Non-Assistance'!I29</f>
        <v>38102534</v>
      </c>
      <c r="C15" s="182">
        <f>'State Non-Assistance'!I29</f>
        <v>256286</v>
      </c>
      <c r="D15" s="173">
        <f t="shared" si="1"/>
        <v>38358820</v>
      </c>
      <c r="E15" s="174">
        <f>D15/($D26)</f>
        <v>8.7782833272515071E-2</v>
      </c>
    </row>
    <row r="16" spans="1:5" ht="16.8">
      <c r="A16" s="170" t="s">
        <v>82</v>
      </c>
      <c r="B16" s="182">
        <f>'Federal Non-Assistance'!J29</f>
        <v>814681</v>
      </c>
      <c r="C16" s="182">
        <f>'State Non-Assistance'!J29</f>
        <v>0</v>
      </c>
      <c r="D16" s="173">
        <f t="shared" si="1"/>
        <v>814681</v>
      </c>
      <c r="E16" s="174">
        <f>D16/($D26)</f>
        <v>1.86436930002763E-3</v>
      </c>
    </row>
    <row r="17" spans="1:5" ht="16.8">
      <c r="A17" s="170" t="s">
        <v>109</v>
      </c>
      <c r="B17" s="182">
        <f>'Federal Non-Assistance'!K29</f>
        <v>0</v>
      </c>
      <c r="C17" s="182">
        <f>'State Non-Assistance'!K29</f>
        <v>0</v>
      </c>
      <c r="D17" s="173">
        <f t="shared" si="1"/>
        <v>0</v>
      </c>
      <c r="E17" s="174">
        <f>D17/($D26)</f>
        <v>0</v>
      </c>
    </row>
    <row r="18" spans="1:5">
      <c r="A18" s="170" t="s">
        <v>88</v>
      </c>
      <c r="B18" s="182">
        <f>'Federal Non-Assistance'!L29</f>
        <v>29952853</v>
      </c>
      <c r="C18" s="182">
        <f>'State Non-Assistance'!L29</f>
        <v>16218658</v>
      </c>
      <c r="D18" s="173">
        <f>B18+C18</f>
        <v>46171511</v>
      </c>
      <c r="E18" s="174">
        <f>D18/($D26)</f>
        <v>0.10566190649381539</v>
      </c>
    </row>
    <row r="19" spans="1:5">
      <c r="A19" s="170" t="s">
        <v>68</v>
      </c>
      <c r="B19" s="182">
        <f>'Federal Non-Assistance'!M29</f>
        <v>162627</v>
      </c>
      <c r="C19" s="182">
        <f>'State Non-Assistance'!M29</f>
        <v>0</v>
      </c>
      <c r="D19" s="173">
        <f>B19+C19</f>
        <v>162627</v>
      </c>
      <c r="E19" s="174">
        <f>D19/($D26)</f>
        <v>3.7216626649644877E-4</v>
      </c>
    </row>
    <row r="20" spans="1:5" ht="16.8">
      <c r="A20" s="170" t="s">
        <v>110</v>
      </c>
      <c r="B20" s="182">
        <f>'Federal Non-Assistance'!N29</f>
        <v>0</v>
      </c>
      <c r="C20" s="425"/>
      <c r="D20" s="173">
        <f t="shared" si="1"/>
        <v>0</v>
      </c>
      <c r="E20" s="174">
        <f>D20/($D26)</f>
        <v>0</v>
      </c>
    </row>
    <row r="21" spans="1:5">
      <c r="A21" s="170" t="s">
        <v>69</v>
      </c>
      <c r="B21" s="182">
        <f>'Federal Non-Assistance'!O29</f>
        <v>3716855</v>
      </c>
      <c r="C21" s="182">
        <f>'State Non-Assistance'!O29</f>
        <v>5700000</v>
      </c>
      <c r="D21" s="176">
        <f t="shared" si="1"/>
        <v>9416855</v>
      </c>
      <c r="E21" s="174">
        <f>D21/($D26)</f>
        <v>2.1550147069603547E-2</v>
      </c>
    </row>
    <row r="22" spans="1:5" ht="40.200000000000003" thickBot="1">
      <c r="A22" s="185" t="s">
        <v>0</v>
      </c>
      <c r="B22" s="186">
        <f>B3+B8</f>
        <v>221517905</v>
      </c>
      <c r="C22" s="186">
        <f>C3+C8</f>
        <v>210666143</v>
      </c>
      <c r="D22" s="186">
        <f>B22+C22</f>
        <v>432184048</v>
      </c>
      <c r="E22" s="188">
        <f>D22/($D26)</f>
        <v>0.9890382506194052</v>
      </c>
    </row>
    <row r="23" spans="1:5" ht="34.200000000000003">
      <c r="A23" s="428" t="s">
        <v>111</v>
      </c>
      <c r="B23" s="189">
        <f>'Summary Federal Funds'!E29</f>
        <v>0</v>
      </c>
      <c r="C23" s="429"/>
      <c r="D23" s="180">
        <f>B23</f>
        <v>0</v>
      </c>
      <c r="E23" s="169">
        <f>D23/($D26)</f>
        <v>0</v>
      </c>
    </row>
    <row r="24" spans="1:5" ht="34.200000000000003">
      <c r="A24" s="177" t="s">
        <v>112</v>
      </c>
      <c r="B24" s="191">
        <f>'Summary Federal Funds'!F29</f>
        <v>4790000</v>
      </c>
      <c r="C24" s="423"/>
      <c r="D24" s="180">
        <f>B24</f>
        <v>4790000</v>
      </c>
      <c r="E24" s="181">
        <f>D24/($D26)</f>
        <v>1.0961749380594795E-2</v>
      </c>
    </row>
    <row r="25" spans="1:5" ht="39" customHeight="1" thickBot="1">
      <c r="A25" s="193" t="s">
        <v>113</v>
      </c>
      <c r="B25" s="194">
        <f>B23+B24</f>
        <v>4790000</v>
      </c>
      <c r="C25" s="424"/>
      <c r="D25" s="194">
        <f>B25</f>
        <v>4790000</v>
      </c>
      <c r="E25" s="196">
        <f>D25/($D26)</f>
        <v>1.0961749380594795E-2</v>
      </c>
    </row>
    <row r="26" spans="1:5" ht="32.4" thickTop="1" thickBot="1">
      <c r="A26" s="197" t="s">
        <v>114</v>
      </c>
      <c r="B26" s="198">
        <f>B22+B25</f>
        <v>226307905</v>
      </c>
      <c r="C26" s="198">
        <f>C22</f>
        <v>210666143</v>
      </c>
      <c r="D26" s="198">
        <f>B26+C26</f>
        <v>436974048</v>
      </c>
      <c r="E26" s="200">
        <f>IF(D26/($D26)=SUM(E25,E22),SUM(E22,E25),"ERROR")</f>
        <v>1</v>
      </c>
    </row>
    <row r="27" spans="1:5" ht="31.8" thickBot="1">
      <c r="A27" s="201" t="s">
        <v>95</v>
      </c>
      <c r="B27" s="202">
        <f>'Summary Federal Funds'!I29</f>
        <v>0</v>
      </c>
      <c r="C27" s="426"/>
      <c r="D27" s="202">
        <f>B27</f>
        <v>0</v>
      </c>
      <c r="E27" s="204"/>
    </row>
    <row r="28" spans="1:5" ht="31.2">
      <c r="A28" s="205" t="s">
        <v>96</v>
      </c>
      <c r="B28" s="206">
        <f>'Summary Federal Funds'!J29</f>
        <v>161406315</v>
      </c>
      <c r="C28" s="427"/>
      <c r="D28" s="206">
        <f>B28</f>
        <v>161406315</v>
      </c>
      <c r="E28" s="208"/>
    </row>
  </sheetData>
  <mergeCells count="1">
    <mergeCell ref="A1:E1"/>
  </mergeCells>
  <pageMargins left="0.7" right="0.7" top="0.75" bottom="0.75" header="0.3" footer="0.3"/>
  <pageSetup scale="79" orientation="landscape"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265</v>
      </c>
      <c r="B1" s="524"/>
      <c r="C1" s="524"/>
      <c r="D1" s="524"/>
      <c r="E1" s="586"/>
    </row>
    <row r="2" spans="1:5" ht="31.2" thickBot="1">
      <c r="A2" s="161" t="s">
        <v>104</v>
      </c>
      <c r="B2" s="162" t="s">
        <v>105</v>
      </c>
      <c r="C2" s="163" t="s">
        <v>106</v>
      </c>
      <c r="D2" s="164" t="s">
        <v>107</v>
      </c>
      <c r="E2" s="165" t="s">
        <v>108</v>
      </c>
    </row>
    <row r="3" spans="1:5" ht="22.8">
      <c r="A3" s="166" t="s">
        <v>74</v>
      </c>
      <c r="B3" s="167">
        <f>IF(SUM(B4:B7)='Federal Assistance'!B30,'Federal Assistance'!B30,"ERROR")</f>
        <v>17883197</v>
      </c>
      <c r="C3" s="167">
        <f>IF(SUM(C4:C6)='State Assistance'!B30,'State Assistance'!B30,"ERROR")</f>
        <v>5792849</v>
      </c>
      <c r="D3" s="168">
        <f>B3+C3</f>
        <v>23676046</v>
      </c>
      <c r="E3" s="169">
        <f>D3/($D26)</f>
        <v>0.22256487394844388</v>
      </c>
    </row>
    <row r="4" spans="1:5">
      <c r="A4" s="170" t="s">
        <v>62</v>
      </c>
      <c r="B4" s="171">
        <f>'Federal Assistance'!C30</f>
        <v>11301884</v>
      </c>
      <c r="C4" s="172">
        <f>'State Assistance'!C30</f>
        <v>5425271</v>
      </c>
      <c r="D4" s="173">
        <f>B4+C4</f>
        <v>16727155</v>
      </c>
      <c r="E4" s="174">
        <f>D4/($D26)</f>
        <v>0.15724235136606352</v>
      </c>
    </row>
    <row r="5" spans="1:5">
      <c r="A5" s="170" t="s">
        <v>63</v>
      </c>
      <c r="B5" s="171">
        <f>'Federal Assistance'!D30</f>
        <v>0</v>
      </c>
      <c r="C5" s="172">
        <f>'State Assistance'!D30</f>
        <v>0</v>
      </c>
      <c r="D5" s="173">
        <f t="shared" ref="D5:D7" si="0">B5+C5</f>
        <v>0</v>
      </c>
      <c r="E5" s="174">
        <f>D5/($D26)</f>
        <v>0</v>
      </c>
    </row>
    <row r="6" spans="1:5" ht="16.8">
      <c r="A6" s="170" t="s">
        <v>75</v>
      </c>
      <c r="B6" s="171">
        <f>'Federal Assistance'!E30</f>
        <v>6581313</v>
      </c>
      <c r="C6" s="172">
        <f>'State Assistance'!E30</f>
        <v>367578</v>
      </c>
      <c r="D6" s="173">
        <f t="shared" si="0"/>
        <v>6948891</v>
      </c>
      <c r="E6" s="174">
        <f>D6/($D26)</f>
        <v>6.532252258238036E-2</v>
      </c>
    </row>
    <row r="7" spans="1:5">
      <c r="A7" s="170" t="s">
        <v>76</v>
      </c>
      <c r="B7" s="171">
        <f>'Federal Assistance'!F30</f>
        <v>0</v>
      </c>
      <c r="C7" s="175"/>
      <c r="D7" s="176">
        <f t="shared" si="0"/>
        <v>0</v>
      </c>
      <c r="E7" s="174">
        <f>D7/($D26)</f>
        <v>0</v>
      </c>
    </row>
    <row r="8" spans="1:5" ht="22.8">
      <c r="A8" s="177" t="s">
        <v>65</v>
      </c>
      <c r="B8" s="178">
        <f>IF(SUM(B9:B21)='Federal Non-Assistance'!B30,'Federal Non-Assistance'!B30,"ERROR")</f>
        <v>40740400</v>
      </c>
      <c r="C8" s="179">
        <f>IF(SUM(C9:C21)='State Non-Assistance'!B30,'State Non-Assistance'!B30,"ERROR")</f>
        <v>15931459</v>
      </c>
      <c r="D8" s="180">
        <f>B8+C8</f>
        <v>56671859</v>
      </c>
      <c r="E8" s="181">
        <f>D8/($D26)</f>
        <v>0.53273951042158751</v>
      </c>
    </row>
    <row r="9" spans="1:5" ht="16.8">
      <c r="A9" s="170" t="s">
        <v>78</v>
      </c>
      <c r="B9" s="182">
        <f>'Federal Non-Assistance'!C30</f>
        <v>19749533</v>
      </c>
      <c r="C9" s="183">
        <f>'State Non-Assistance'!C30</f>
        <v>13274311</v>
      </c>
      <c r="D9" s="173">
        <f t="shared" ref="D9:D21" si="1">B9+C9</f>
        <v>33023844</v>
      </c>
      <c r="E9" s="174">
        <f>D9/($D26)</f>
        <v>0.31043813976172691</v>
      </c>
    </row>
    <row r="10" spans="1:5">
      <c r="A10" s="170" t="s">
        <v>63</v>
      </c>
      <c r="B10" s="182">
        <f>'Federal Non-Assistance'!D30</f>
        <v>0</v>
      </c>
      <c r="C10" s="183">
        <f>'State Non-Assistance'!D30</f>
        <v>1715430</v>
      </c>
      <c r="D10" s="173">
        <f t="shared" si="1"/>
        <v>1715430</v>
      </c>
      <c r="E10" s="174">
        <f>D10/($D26)</f>
        <v>1.6125769552795221E-2</v>
      </c>
    </row>
    <row r="11" spans="1:5">
      <c r="A11" s="170" t="s">
        <v>64</v>
      </c>
      <c r="B11" s="182">
        <f>'Federal Non-Assistance'!E30</f>
        <v>9202071</v>
      </c>
      <c r="C11" s="183">
        <f>'State Non-Assistance'!E30</f>
        <v>653052</v>
      </c>
      <c r="D11" s="173">
        <f t="shared" si="1"/>
        <v>9855123</v>
      </c>
      <c r="E11" s="174">
        <f>D11/($D26)</f>
        <v>9.2642335981329399E-2</v>
      </c>
    </row>
    <row r="12" spans="1:5" ht="16.8">
      <c r="A12" s="170" t="s">
        <v>79</v>
      </c>
      <c r="B12" s="182">
        <f>'Federal Non-Assistance'!F30</f>
        <v>0</v>
      </c>
      <c r="C12" s="183">
        <f>'State Non-Assistance'!F30</f>
        <v>0</v>
      </c>
      <c r="D12" s="173">
        <f t="shared" si="1"/>
        <v>0</v>
      </c>
      <c r="E12" s="174">
        <f>D12/($D26)</f>
        <v>0</v>
      </c>
    </row>
    <row r="13" spans="1:5">
      <c r="A13" s="170" t="s">
        <v>67</v>
      </c>
      <c r="B13" s="182">
        <f>'Federal Non-Assistance'!G30</f>
        <v>0</v>
      </c>
      <c r="C13" s="183">
        <f>'State Non-Assistance'!G30</f>
        <v>0</v>
      </c>
      <c r="D13" s="173">
        <f t="shared" si="1"/>
        <v>0</v>
      </c>
      <c r="E13" s="174">
        <f>D13/($D26)</f>
        <v>0</v>
      </c>
    </row>
    <row r="14" spans="1:5" ht="16.8">
      <c r="A14" s="170" t="s">
        <v>80</v>
      </c>
      <c r="B14" s="182">
        <f>'Federal Non-Assistance'!H30</f>
        <v>0</v>
      </c>
      <c r="C14" s="183">
        <f>'State Non-Assistance'!H30</f>
        <v>0</v>
      </c>
      <c r="D14" s="173">
        <f t="shared" si="1"/>
        <v>0</v>
      </c>
      <c r="E14" s="174">
        <f>D14/($D26)</f>
        <v>0</v>
      </c>
    </row>
    <row r="15" spans="1:5" ht="16.8">
      <c r="A15" s="170" t="s">
        <v>81</v>
      </c>
      <c r="B15" s="182">
        <f>'Federal Non-Assistance'!I30</f>
        <v>0</v>
      </c>
      <c r="C15" s="183">
        <f>'State Non-Assistance'!I30</f>
        <v>0</v>
      </c>
      <c r="D15" s="173">
        <f t="shared" si="1"/>
        <v>0</v>
      </c>
      <c r="E15" s="174">
        <f>D15/($D26)</f>
        <v>0</v>
      </c>
    </row>
    <row r="16" spans="1:5" ht="16.8">
      <c r="A16" s="170" t="s">
        <v>82</v>
      </c>
      <c r="B16" s="182">
        <f>'Federal Non-Assistance'!J30</f>
        <v>4273167</v>
      </c>
      <c r="C16" s="183">
        <f>'State Non-Assistance'!J30</f>
        <v>0</v>
      </c>
      <c r="D16" s="173">
        <f t="shared" si="1"/>
        <v>4273167</v>
      </c>
      <c r="E16" s="174">
        <f>D16/($D26)</f>
        <v>4.0169582147105566E-2</v>
      </c>
    </row>
    <row r="17" spans="1:5" ht="16.8">
      <c r="A17" s="170" t="s">
        <v>109</v>
      </c>
      <c r="B17" s="182">
        <f>'Federal Non-Assistance'!K30</f>
        <v>79965</v>
      </c>
      <c r="C17" s="183">
        <f>'State Non-Assistance'!K30</f>
        <v>0</v>
      </c>
      <c r="D17" s="173">
        <f t="shared" si="1"/>
        <v>79965</v>
      </c>
      <c r="E17" s="174">
        <f>D17/($D26)</f>
        <v>7.5170491497133075E-4</v>
      </c>
    </row>
    <row r="18" spans="1:5">
      <c r="A18" s="170" t="s">
        <v>88</v>
      </c>
      <c r="B18" s="182">
        <f>'Federal Non-Assistance'!L30</f>
        <v>2454498</v>
      </c>
      <c r="C18" s="183">
        <f>'State Non-Assistance'!L30</f>
        <v>57124</v>
      </c>
      <c r="D18" s="173">
        <f>B18+C18</f>
        <v>2511622</v>
      </c>
      <c r="E18" s="174">
        <f>D18/($D26)</f>
        <v>2.3610312035892249E-2</v>
      </c>
    </row>
    <row r="19" spans="1:5">
      <c r="A19" s="170" t="s">
        <v>68</v>
      </c>
      <c r="B19" s="182">
        <f>'Federal Non-Assistance'!M30</f>
        <v>419661</v>
      </c>
      <c r="C19" s="183">
        <f>'State Non-Assistance'!M30</f>
        <v>223553</v>
      </c>
      <c r="D19" s="173">
        <f>B19+C19</f>
        <v>643214</v>
      </c>
      <c r="E19" s="174">
        <f>D19/($D26)</f>
        <v>6.0464844016553431E-3</v>
      </c>
    </row>
    <row r="20" spans="1:5" ht="16.8">
      <c r="A20" s="170" t="s">
        <v>110</v>
      </c>
      <c r="B20" s="182">
        <f>'Federal Non-Assistance'!N30</f>
        <v>0</v>
      </c>
      <c r="C20" s="184"/>
      <c r="D20" s="173">
        <f t="shared" si="1"/>
        <v>0</v>
      </c>
      <c r="E20" s="174">
        <f>D20/($D26)</f>
        <v>0</v>
      </c>
    </row>
    <row r="21" spans="1:5">
      <c r="A21" s="170" t="s">
        <v>69</v>
      </c>
      <c r="B21" s="182">
        <f>'Federal Non-Assistance'!O30</f>
        <v>4561505</v>
      </c>
      <c r="C21" s="183">
        <f>'State Non-Assistance'!O30</f>
        <v>7989</v>
      </c>
      <c r="D21" s="173">
        <f t="shared" si="1"/>
        <v>4569494</v>
      </c>
      <c r="E21" s="174">
        <f>D21/($D26)</f>
        <v>4.2955181626111498E-2</v>
      </c>
    </row>
    <row r="22" spans="1:5" ht="40.200000000000003" thickBot="1">
      <c r="A22" s="185" t="s">
        <v>0</v>
      </c>
      <c r="B22" s="186">
        <f>B3+B8</f>
        <v>58623597</v>
      </c>
      <c r="C22" s="187">
        <f>C3+C8</f>
        <v>21724308</v>
      </c>
      <c r="D22" s="186">
        <f>B22+C22</f>
        <v>80347905</v>
      </c>
      <c r="E22" s="188">
        <f>D22/($D26)</f>
        <v>0.75530438437003133</v>
      </c>
    </row>
    <row r="23" spans="1:5" ht="34.200000000000003">
      <c r="A23" s="177" t="s">
        <v>111</v>
      </c>
      <c r="B23" s="189">
        <f>'Summary Federal Funds'!E30</f>
        <v>17353516</v>
      </c>
      <c r="C23" s="190"/>
      <c r="D23" s="180">
        <f>B23</f>
        <v>17353516</v>
      </c>
      <c r="E23" s="169">
        <f>D23/($D26)</f>
        <v>0.16313041041997908</v>
      </c>
    </row>
    <row r="24" spans="1:5" ht="34.200000000000003">
      <c r="A24" s="177" t="s">
        <v>112</v>
      </c>
      <c r="B24" s="191">
        <f>'Summary Federal Funds'!F30</f>
        <v>8676758</v>
      </c>
      <c r="C24" s="192"/>
      <c r="D24" s="180">
        <f>B24</f>
        <v>8676758</v>
      </c>
      <c r="E24" s="181">
        <f>D24/($D26)</f>
        <v>8.1565205209989541E-2</v>
      </c>
    </row>
    <row r="25" spans="1:5" ht="39" customHeight="1" thickBot="1">
      <c r="A25" s="193" t="s">
        <v>113</v>
      </c>
      <c r="B25" s="194">
        <f>B23+B24</f>
        <v>26030274</v>
      </c>
      <c r="C25" s="195"/>
      <c r="D25" s="194">
        <f>B25</f>
        <v>26030274</v>
      </c>
      <c r="E25" s="196">
        <f>D25/($D26)</f>
        <v>0.24469561562996861</v>
      </c>
    </row>
    <row r="26" spans="1:5" ht="32.4" thickTop="1" thickBot="1">
      <c r="A26" s="197" t="s">
        <v>114</v>
      </c>
      <c r="B26" s="198">
        <f>B22+B25</f>
        <v>84653871</v>
      </c>
      <c r="C26" s="199">
        <f>C22</f>
        <v>21724308</v>
      </c>
      <c r="D26" s="198">
        <f>B26+C26</f>
        <v>106378179</v>
      </c>
      <c r="E26" s="200">
        <f>IF(D26/($D26)=SUM(E25,E22),SUM(E22,E25),"ERROR")</f>
        <v>1</v>
      </c>
    </row>
    <row r="27" spans="1:5" ht="31.8" thickBot="1">
      <c r="A27" s="201" t="s">
        <v>95</v>
      </c>
      <c r="B27" s="202">
        <f>'Summary Federal Funds'!I30</f>
        <v>4027624</v>
      </c>
      <c r="C27" s="203"/>
      <c r="D27" s="202">
        <f>B27</f>
        <v>4027624</v>
      </c>
      <c r="E27" s="204"/>
    </row>
    <row r="28" spans="1:5" ht="31.2">
      <c r="A28" s="205" t="s">
        <v>96</v>
      </c>
      <c r="B28" s="206">
        <f>'Summary Federal Funds'!J30</f>
        <v>7865405</v>
      </c>
      <c r="C28" s="207"/>
      <c r="D28" s="206">
        <f>B28</f>
        <v>7865405</v>
      </c>
      <c r="E28" s="208"/>
    </row>
  </sheetData>
  <mergeCells count="1">
    <mergeCell ref="A1:E1"/>
  </mergeCells>
  <pageMargins left="0.7" right="0.7" top="0.75" bottom="0.75" header="0.3" footer="0.3"/>
  <pageSetup scale="79" orientation="landscape"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266</v>
      </c>
      <c r="B1" s="524"/>
      <c r="C1" s="524"/>
      <c r="D1" s="524"/>
      <c r="E1" s="586"/>
    </row>
    <row r="2" spans="1:5" ht="31.2" thickBot="1">
      <c r="A2" s="161" t="s">
        <v>104</v>
      </c>
      <c r="B2" s="162" t="s">
        <v>105</v>
      </c>
      <c r="C2" s="163" t="s">
        <v>106</v>
      </c>
      <c r="D2" s="164" t="s">
        <v>107</v>
      </c>
      <c r="E2" s="165" t="s">
        <v>108</v>
      </c>
    </row>
    <row r="3" spans="1:5" ht="22.8">
      <c r="A3" s="428" t="s">
        <v>74</v>
      </c>
      <c r="B3" s="167">
        <f>IF(SUM(B4:B7)='Federal Assistance'!B31,'Federal Assistance'!B31,"ERROR")</f>
        <v>30409037</v>
      </c>
      <c r="C3" s="167">
        <f>IF(SUM(C4:C6)='State Assistance'!B31,'State Assistance'!B31,"ERROR")</f>
        <v>70915057</v>
      </c>
      <c r="D3" s="168">
        <f>B3+C3</f>
        <v>101324094</v>
      </c>
      <c r="E3" s="169">
        <f>D3/($D26)</f>
        <v>0.25133268908245388</v>
      </c>
    </row>
    <row r="4" spans="1:5">
      <c r="A4" s="170" t="s">
        <v>62</v>
      </c>
      <c r="B4" s="171">
        <f>'Federal Assistance'!C31</f>
        <v>30409037</v>
      </c>
      <c r="C4" s="172">
        <f>'State Assistance'!C31</f>
        <v>70915057</v>
      </c>
      <c r="D4" s="173">
        <f>B4+C4</f>
        <v>101324094</v>
      </c>
      <c r="E4" s="174">
        <f>D4/($D26)</f>
        <v>0.25133268908245388</v>
      </c>
    </row>
    <row r="5" spans="1:5">
      <c r="A5" s="170" t="s">
        <v>63</v>
      </c>
      <c r="B5" s="171">
        <f>'Federal Assistance'!D31</f>
        <v>0</v>
      </c>
      <c r="C5" s="172">
        <f>'State Assistance'!D31</f>
        <v>0</v>
      </c>
      <c r="D5" s="173">
        <f t="shared" ref="D5:D7" si="0">B5+C5</f>
        <v>0</v>
      </c>
      <c r="E5" s="174">
        <f>D5/($D26)</f>
        <v>0</v>
      </c>
    </row>
    <row r="6" spans="1:5" ht="16.8">
      <c r="A6" s="170" t="s">
        <v>75</v>
      </c>
      <c r="B6" s="171">
        <f>'Federal Assistance'!E31</f>
        <v>0</v>
      </c>
      <c r="C6" s="176">
        <f>'State Assistance'!E31</f>
        <v>0</v>
      </c>
      <c r="D6" s="173">
        <f t="shared" si="0"/>
        <v>0</v>
      </c>
      <c r="E6" s="174">
        <f>D6/($D26)</f>
        <v>0</v>
      </c>
    </row>
    <row r="7" spans="1:5">
      <c r="A7" s="170" t="s">
        <v>76</v>
      </c>
      <c r="B7" s="171">
        <f>'Federal Assistance'!F31</f>
        <v>0</v>
      </c>
      <c r="C7" s="430"/>
      <c r="D7" s="176">
        <f t="shared" si="0"/>
        <v>0</v>
      </c>
      <c r="E7" s="174">
        <f>D7/($D26)</f>
        <v>0</v>
      </c>
    </row>
    <row r="8" spans="1:5" ht="22.8">
      <c r="A8" s="177" t="s">
        <v>65</v>
      </c>
      <c r="B8" s="178">
        <f>IF(SUM(B9:B21)='Federal Non-Assistance'!B31,'Federal Non-Assistance'!B31,"ERROR")</f>
        <v>167206330</v>
      </c>
      <c r="C8" s="178">
        <f>IF(SUM(C9:C21)='State Non-Assistance'!B31,'State Non-Assistance'!B31,"ERROR")</f>
        <v>105562368</v>
      </c>
      <c r="D8" s="180">
        <f>B8+C8</f>
        <v>272768698</v>
      </c>
      <c r="E8" s="181">
        <f>D8/($D26)</f>
        <v>0.67659810869722414</v>
      </c>
    </row>
    <row r="9" spans="1:5" ht="16.8">
      <c r="A9" s="170" t="s">
        <v>78</v>
      </c>
      <c r="B9" s="182">
        <f>'Federal Non-Assistance'!C31</f>
        <v>0</v>
      </c>
      <c r="C9" s="182">
        <f>'State Non-Assistance'!C31</f>
        <v>17358087</v>
      </c>
      <c r="D9" s="176">
        <f t="shared" ref="D9:D21" si="1">B9+C9</f>
        <v>17358087</v>
      </c>
      <c r="E9" s="174">
        <f>D9/($D26)</f>
        <v>4.3056439103587585E-2</v>
      </c>
    </row>
    <row r="10" spans="1:5">
      <c r="A10" s="170" t="s">
        <v>63</v>
      </c>
      <c r="B10" s="182">
        <f>'Federal Non-Assistance'!D31</f>
        <v>18394640</v>
      </c>
      <c r="C10" s="182">
        <f>'State Non-Assistance'!D31</f>
        <v>16548756</v>
      </c>
      <c r="D10" s="173">
        <f t="shared" si="1"/>
        <v>34943396</v>
      </c>
      <c r="E10" s="174">
        <f>D10/($D26)</f>
        <v>8.6676498507384264E-2</v>
      </c>
    </row>
    <row r="11" spans="1:5">
      <c r="A11" s="170" t="s">
        <v>64</v>
      </c>
      <c r="B11" s="182">
        <f>'Federal Non-Assistance'!E31</f>
        <v>0</v>
      </c>
      <c r="C11" s="182">
        <f>'State Non-Assistance'!E31</f>
        <v>0</v>
      </c>
      <c r="D11" s="173">
        <f t="shared" si="1"/>
        <v>0</v>
      </c>
      <c r="E11" s="174">
        <f>D11/($D26)</f>
        <v>0</v>
      </c>
    </row>
    <row r="12" spans="1:5" ht="16.8">
      <c r="A12" s="170" t="s">
        <v>79</v>
      </c>
      <c r="B12" s="182">
        <f>'Federal Non-Assistance'!F31</f>
        <v>0</v>
      </c>
      <c r="C12" s="182">
        <f>'State Non-Assistance'!F31</f>
        <v>0</v>
      </c>
      <c r="D12" s="173">
        <f t="shared" si="1"/>
        <v>0</v>
      </c>
      <c r="E12" s="174">
        <f>D12/($D26)</f>
        <v>0</v>
      </c>
    </row>
    <row r="13" spans="1:5">
      <c r="A13" s="170" t="s">
        <v>67</v>
      </c>
      <c r="B13" s="182">
        <f>'Federal Non-Assistance'!G31</f>
        <v>0</v>
      </c>
      <c r="C13" s="182">
        <f>'State Non-Assistance'!G31</f>
        <v>0</v>
      </c>
      <c r="D13" s="173">
        <f t="shared" si="1"/>
        <v>0</v>
      </c>
      <c r="E13" s="174">
        <f>D13/($D26)</f>
        <v>0</v>
      </c>
    </row>
    <row r="14" spans="1:5" ht="16.8">
      <c r="A14" s="170" t="s">
        <v>80</v>
      </c>
      <c r="B14" s="182">
        <f>'Federal Non-Assistance'!H31</f>
        <v>0</v>
      </c>
      <c r="C14" s="182">
        <f>'State Non-Assistance'!H31</f>
        <v>0</v>
      </c>
      <c r="D14" s="173">
        <f t="shared" si="1"/>
        <v>0</v>
      </c>
      <c r="E14" s="174">
        <f>D14/($D26)</f>
        <v>0</v>
      </c>
    </row>
    <row r="15" spans="1:5" ht="16.8">
      <c r="A15" s="170" t="s">
        <v>81</v>
      </c>
      <c r="B15" s="182">
        <f>'Federal Non-Assistance'!I31</f>
        <v>0</v>
      </c>
      <c r="C15" s="182">
        <f>'State Non-Assistance'!I31</f>
        <v>54563394</v>
      </c>
      <c r="D15" s="173">
        <f t="shared" si="1"/>
        <v>54563394</v>
      </c>
      <c r="E15" s="174">
        <f>D15/($D26)</f>
        <v>0.1353435693141794</v>
      </c>
    </row>
    <row r="16" spans="1:5" ht="16.8">
      <c r="A16" s="170" t="s">
        <v>82</v>
      </c>
      <c r="B16" s="182">
        <f>'Federal Non-Assistance'!J31</f>
        <v>0</v>
      </c>
      <c r="C16" s="182">
        <f>'State Non-Assistance'!J31</f>
        <v>0</v>
      </c>
      <c r="D16" s="173">
        <f t="shared" si="1"/>
        <v>0</v>
      </c>
      <c r="E16" s="174">
        <f>D16/($D26)</f>
        <v>0</v>
      </c>
    </row>
    <row r="17" spans="1:5" ht="16.8">
      <c r="A17" s="170" t="s">
        <v>109</v>
      </c>
      <c r="B17" s="182">
        <f>'Federal Non-Assistance'!K31</f>
        <v>0</v>
      </c>
      <c r="C17" s="182">
        <f>'State Non-Assistance'!K31</f>
        <v>0</v>
      </c>
      <c r="D17" s="173">
        <f t="shared" si="1"/>
        <v>0</v>
      </c>
      <c r="E17" s="174">
        <f>D17/($D26)</f>
        <v>0</v>
      </c>
    </row>
    <row r="18" spans="1:5">
      <c r="A18" s="170" t="s">
        <v>88</v>
      </c>
      <c r="B18" s="182">
        <f>'Federal Non-Assistance'!L31</f>
        <v>0</v>
      </c>
      <c r="C18" s="182">
        <f>'State Non-Assistance'!L31</f>
        <v>8470010</v>
      </c>
      <c r="D18" s="176">
        <f>B18+C18</f>
        <v>8470010</v>
      </c>
      <c r="E18" s="174">
        <f>D18/($D26)</f>
        <v>2.1009715515988479E-2</v>
      </c>
    </row>
    <row r="19" spans="1:5">
      <c r="A19" s="170" t="s">
        <v>68</v>
      </c>
      <c r="B19" s="182">
        <f>'Federal Non-Assistance'!M31</f>
        <v>0</v>
      </c>
      <c r="C19" s="182">
        <f>'State Non-Assistance'!M31</f>
        <v>974150</v>
      </c>
      <c r="D19" s="173">
        <f>B19+C19</f>
        <v>974150</v>
      </c>
      <c r="E19" s="174">
        <f>D19/($D26)</f>
        <v>2.4163624800797373E-3</v>
      </c>
    </row>
    <row r="20" spans="1:5" ht="16.8">
      <c r="A20" s="170" t="s">
        <v>110</v>
      </c>
      <c r="B20" s="182">
        <f>'Federal Non-Assistance'!N31</f>
        <v>108102589</v>
      </c>
      <c r="C20" s="425"/>
      <c r="D20" s="173">
        <f t="shared" si="1"/>
        <v>108102589</v>
      </c>
      <c r="E20" s="174">
        <f>D20/($D26)</f>
        <v>0.26814663045637793</v>
      </c>
    </row>
    <row r="21" spans="1:5">
      <c r="A21" s="170" t="s">
        <v>69</v>
      </c>
      <c r="B21" s="182">
        <f>'Federal Non-Assistance'!O31</f>
        <v>40709101</v>
      </c>
      <c r="C21" s="182">
        <f>'State Non-Assistance'!O31</f>
        <v>7647971</v>
      </c>
      <c r="D21" s="173">
        <f t="shared" si="1"/>
        <v>48357072</v>
      </c>
      <c r="E21" s="174">
        <f>D21/($D26)</f>
        <v>0.11994889331962678</v>
      </c>
    </row>
    <row r="22" spans="1:5" ht="40.200000000000003" thickBot="1">
      <c r="A22" s="185" t="s">
        <v>0</v>
      </c>
      <c r="B22" s="186">
        <f>B3+B8</f>
        <v>197615367</v>
      </c>
      <c r="C22" s="186">
        <f>C3+C8</f>
        <v>176477425</v>
      </c>
      <c r="D22" s="186">
        <f>B22+C22</f>
        <v>374092792</v>
      </c>
      <c r="E22" s="188">
        <f>D22/($D26)</f>
        <v>0.92793079777967802</v>
      </c>
    </row>
    <row r="23" spans="1:5" ht="34.200000000000003">
      <c r="A23" s="177" t="s">
        <v>111</v>
      </c>
      <c r="B23" s="189">
        <f>'Summary Federal Funds'!E31</f>
        <v>7353328</v>
      </c>
      <c r="C23" s="429"/>
      <c r="D23" s="180">
        <f>B23</f>
        <v>7353328</v>
      </c>
      <c r="E23" s="169">
        <f>D23/($D26)</f>
        <v>1.8239804837981599E-2</v>
      </c>
    </row>
    <row r="24" spans="1:5" ht="34.200000000000003">
      <c r="A24" s="177" t="s">
        <v>112</v>
      </c>
      <c r="B24" s="191">
        <f>'Summary Federal Funds'!F31</f>
        <v>21701176</v>
      </c>
      <c r="C24" s="423"/>
      <c r="D24" s="180">
        <f>B24</f>
        <v>21701176</v>
      </c>
      <c r="E24" s="181">
        <f>D24/($D26)</f>
        <v>5.3829397382340376E-2</v>
      </c>
    </row>
    <row r="25" spans="1:5" ht="39" customHeight="1" thickBot="1">
      <c r="A25" s="193" t="s">
        <v>113</v>
      </c>
      <c r="B25" s="194">
        <f>B23+B24</f>
        <v>29054504</v>
      </c>
      <c r="C25" s="424"/>
      <c r="D25" s="194">
        <f>B25</f>
        <v>29054504</v>
      </c>
      <c r="E25" s="196">
        <f>D25/($D26)</f>
        <v>7.2069202220321968E-2</v>
      </c>
    </row>
    <row r="26" spans="1:5" ht="32.4" thickTop="1" thickBot="1">
      <c r="A26" s="197" t="s">
        <v>114</v>
      </c>
      <c r="B26" s="198">
        <f>B22+B25</f>
        <v>226669871</v>
      </c>
      <c r="C26" s="198">
        <f>C22</f>
        <v>176477425</v>
      </c>
      <c r="D26" s="198">
        <f>B26+C26</f>
        <v>403147296</v>
      </c>
      <c r="E26" s="200">
        <f>IF(D26/($D26)=SUM(E25,E22),SUM(E22,E25),"ERROR")</f>
        <v>1</v>
      </c>
    </row>
    <row r="27" spans="1:5" ht="31.8" thickBot="1">
      <c r="A27" s="201" t="s">
        <v>95</v>
      </c>
      <c r="B27" s="202">
        <f>'Summary Federal Funds'!I31</f>
        <v>22253154</v>
      </c>
      <c r="C27" s="203"/>
      <c r="D27" s="202">
        <f>B27</f>
        <v>22253154</v>
      </c>
      <c r="E27" s="204"/>
    </row>
    <row r="28" spans="1:5" ht="31.2">
      <c r="A28" s="205" t="s">
        <v>96</v>
      </c>
      <c r="B28" s="206">
        <f>'Summary Federal Funds'!J31</f>
        <v>-168515</v>
      </c>
      <c r="C28" s="207"/>
      <c r="D28" s="206">
        <f>B28</f>
        <v>-168515</v>
      </c>
      <c r="E28" s="208"/>
    </row>
  </sheetData>
  <mergeCells count="1">
    <mergeCell ref="A1:E1"/>
  </mergeCells>
  <pageMargins left="0.7" right="0.7" top="0.75" bottom="0.75" header="0.3" footer="0.3"/>
  <pageSetup scale="79" orientation="landscape"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267</v>
      </c>
      <c r="B1" s="524"/>
      <c r="C1" s="524"/>
      <c r="D1" s="524"/>
      <c r="E1" s="586"/>
    </row>
    <row r="2" spans="1:5" ht="31.2" thickBot="1">
      <c r="A2" s="161" t="s">
        <v>104</v>
      </c>
      <c r="B2" s="162" t="s">
        <v>105</v>
      </c>
      <c r="C2" s="163" t="s">
        <v>106</v>
      </c>
      <c r="D2" s="164" t="s">
        <v>107</v>
      </c>
      <c r="E2" s="165" t="s">
        <v>108</v>
      </c>
    </row>
    <row r="3" spans="1:5" ht="22.8">
      <c r="A3" s="428" t="s">
        <v>74</v>
      </c>
      <c r="B3" s="168">
        <f>IF(SUM(B4:B7)='Federal Assistance'!B32,'Federal Assistance'!B32,"ERROR")</f>
        <v>17050544</v>
      </c>
      <c r="C3" s="167">
        <f>IF(SUM(C4:C6)='State Assistance'!B32,'State Assistance'!B32,"ERROR")</f>
        <v>1313990</v>
      </c>
      <c r="D3" s="168">
        <f>B3+C3</f>
        <v>18364534</v>
      </c>
      <c r="E3" s="169">
        <f>D3/($D26)</f>
        <v>0.34234759697299999</v>
      </c>
    </row>
    <row r="4" spans="1:5">
      <c r="A4" s="170" t="s">
        <v>62</v>
      </c>
      <c r="B4" s="176">
        <f>'Federal Assistance'!C32</f>
        <v>15341135</v>
      </c>
      <c r="C4" s="172">
        <f>'State Assistance'!C32</f>
        <v>0</v>
      </c>
      <c r="D4" s="173">
        <f>B4+C4</f>
        <v>15341135</v>
      </c>
      <c r="E4" s="174">
        <f>D4/($D26)</f>
        <v>0.28598605889419165</v>
      </c>
    </row>
    <row r="5" spans="1:5">
      <c r="A5" s="170" t="s">
        <v>63</v>
      </c>
      <c r="B5" s="176">
        <f>'Federal Assistance'!D32</f>
        <v>0</v>
      </c>
      <c r="C5" s="172">
        <f>'State Assistance'!D32</f>
        <v>1313990</v>
      </c>
      <c r="D5" s="173">
        <f t="shared" ref="D5:D7" si="0">B5+C5</f>
        <v>1313990</v>
      </c>
      <c r="E5" s="174">
        <f>D5/($D26)</f>
        <v>2.4495112097402107E-2</v>
      </c>
    </row>
    <row r="6" spans="1:5" ht="16.8">
      <c r="A6" s="170" t="s">
        <v>75</v>
      </c>
      <c r="B6" s="176">
        <f>'Federal Assistance'!E32</f>
        <v>0</v>
      </c>
      <c r="C6" s="172">
        <f>'State Assistance'!E32</f>
        <v>0</v>
      </c>
      <c r="D6" s="173">
        <f t="shared" si="0"/>
        <v>0</v>
      </c>
      <c r="E6" s="174">
        <f>D6/($D26)</f>
        <v>0</v>
      </c>
    </row>
    <row r="7" spans="1:5">
      <c r="A7" s="170" t="s">
        <v>76</v>
      </c>
      <c r="B7" s="176">
        <f>'Federal Assistance'!F32</f>
        <v>1709409</v>
      </c>
      <c r="C7" s="175"/>
      <c r="D7" s="176">
        <f t="shared" si="0"/>
        <v>1709409</v>
      </c>
      <c r="E7" s="174">
        <f>D7/($D26)</f>
        <v>3.1866425981406279E-2</v>
      </c>
    </row>
    <row r="8" spans="1:5" ht="22.8">
      <c r="A8" s="177" t="s">
        <v>65</v>
      </c>
      <c r="B8" s="178">
        <f>IF(SUM(B9:B21)='Federal Non-Assistance'!B32,'Federal Non-Assistance'!B32,"ERROR")</f>
        <v>11697637</v>
      </c>
      <c r="C8" s="179">
        <f>IF(SUM(C9:C21)='State Non-Assistance'!B32,'State Non-Assistance'!B32,"ERROR")</f>
        <v>13550665</v>
      </c>
      <c r="D8" s="180">
        <f>B8+C8</f>
        <v>25248302</v>
      </c>
      <c r="E8" s="181">
        <f>D8/($D26)</f>
        <v>0.47067328347937337</v>
      </c>
    </row>
    <row r="9" spans="1:5" ht="16.8">
      <c r="A9" s="170" t="s">
        <v>78</v>
      </c>
      <c r="B9" s="182">
        <f>'Federal Non-Assistance'!C32</f>
        <v>2550243</v>
      </c>
      <c r="C9" s="183">
        <f>'State Non-Assistance'!C32</f>
        <v>9577654</v>
      </c>
      <c r="D9" s="173">
        <f t="shared" ref="D9:D21" si="1">B9+C9</f>
        <v>12127897</v>
      </c>
      <c r="E9" s="174">
        <f>D9/($D26)</f>
        <v>0.22608558400044651</v>
      </c>
    </row>
    <row r="10" spans="1:5">
      <c r="A10" s="170" t="s">
        <v>63</v>
      </c>
      <c r="B10" s="182">
        <f>'Federal Non-Assistance'!D32</f>
        <v>370306</v>
      </c>
      <c r="C10" s="183">
        <f>'State Non-Assistance'!D32</f>
        <v>637000</v>
      </c>
      <c r="D10" s="173">
        <f t="shared" si="1"/>
        <v>1007306</v>
      </c>
      <c r="E10" s="174">
        <f>D10/($D26)</f>
        <v>1.8777976534361543E-2</v>
      </c>
    </row>
    <row r="11" spans="1:5">
      <c r="A11" s="170" t="s">
        <v>64</v>
      </c>
      <c r="B11" s="182">
        <f>'Federal Non-Assistance'!E32</f>
        <v>0</v>
      </c>
      <c r="C11" s="183">
        <f>'State Non-Assistance'!E32</f>
        <v>0</v>
      </c>
      <c r="D11" s="173">
        <f t="shared" si="1"/>
        <v>0</v>
      </c>
      <c r="E11" s="174">
        <f>D11/($D26)</f>
        <v>0</v>
      </c>
    </row>
    <row r="12" spans="1:5" ht="16.8">
      <c r="A12" s="170" t="s">
        <v>79</v>
      </c>
      <c r="B12" s="182">
        <f>'Federal Non-Assistance'!F32</f>
        <v>0</v>
      </c>
      <c r="C12" s="183">
        <f>'State Non-Assistance'!F32</f>
        <v>0</v>
      </c>
      <c r="D12" s="176">
        <f t="shared" si="1"/>
        <v>0</v>
      </c>
      <c r="E12" s="174">
        <f>D12/($D26)</f>
        <v>0</v>
      </c>
    </row>
    <row r="13" spans="1:5">
      <c r="A13" s="170" t="s">
        <v>67</v>
      </c>
      <c r="B13" s="182">
        <f>'Federal Non-Assistance'!G32</f>
        <v>0</v>
      </c>
      <c r="C13" s="183">
        <f>'State Non-Assistance'!G32</f>
        <v>0</v>
      </c>
      <c r="D13" s="173">
        <f t="shared" si="1"/>
        <v>0</v>
      </c>
      <c r="E13" s="174">
        <f>D13/($D26)</f>
        <v>0</v>
      </c>
    </row>
    <row r="14" spans="1:5" ht="16.8">
      <c r="A14" s="170" t="s">
        <v>80</v>
      </c>
      <c r="B14" s="182">
        <f>'Federal Non-Assistance'!H32</f>
        <v>0</v>
      </c>
      <c r="C14" s="183">
        <f>'State Non-Assistance'!H32</f>
        <v>0</v>
      </c>
      <c r="D14" s="173">
        <f t="shared" si="1"/>
        <v>0</v>
      </c>
      <c r="E14" s="174">
        <f>D14/($D26)</f>
        <v>0</v>
      </c>
    </row>
    <row r="15" spans="1:5" ht="16.8">
      <c r="A15" s="170" t="s">
        <v>81</v>
      </c>
      <c r="B15" s="182">
        <f>'Federal Non-Assistance'!I32</f>
        <v>0</v>
      </c>
      <c r="C15" s="183">
        <f>'State Non-Assistance'!I32</f>
        <v>0</v>
      </c>
      <c r="D15" s="173">
        <f t="shared" si="1"/>
        <v>0</v>
      </c>
      <c r="E15" s="174">
        <f>D15/($D26)</f>
        <v>0</v>
      </c>
    </row>
    <row r="16" spans="1:5" ht="16.8">
      <c r="A16" s="170" t="s">
        <v>82</v>
      </c>
      <c r="B16" s="182">
        <f>'Federal Non-Assistance'!J32</f>
        <v>624720</v>
      </c>
      <c r="C16" s="182">
        <f>'State Non-Assistance'!J32</f>
        <v>0</v>
      </c>
      <c r="D16" s="173">
        <f t="shared" si="1"/>
        <v>624720</v>
      </c>
      <c r="E16" s="174">
        <f>D16/($D26)</f>
        <v>1.1645892609143938E-2</v>
      </c>
    </row>
    <row r="17" spans="1:5" ht="16.8">
      <c r="A17" s="170" t="s">
        <v>109</v>
      </c>
      <c r="B17" s="182">
        <f>'Federal Non-Assistance'!K32</f>
        <v>0</v>
      </c>
      <c r="C17" s="182">
        <f>'State Non-Assistance'!K32</f>
        <v>0</v>
      </c>
      <c r="D17" s="173">
        <f t="shared" si="1"/>
        <v>0</v>
      </c>
      <c r="E17" s="174">
        <f>D17/($D26)</f>
        <v>0</v>
      </c>
    </row>
    <row r="18" spans="1:5">
      <c r="A18" s="170" t="s">
        <v>88</v>
      </c>
      <c r="B18" s="182">
        <f>'Federal Non-Assistance'!L32</f>
        <v>3200952</v>
      </c>
      <c r="C18" s="182">
        <f>'State Non-Assistance'!L32</f>
        <v>471110</v>
      </c>
      <c r="D18" s="173">
        <f>B18+C18</f>
        <v>3672062</v>
      </c>
      <c r="E18" s="174">
        <f>D18/($D26)</f>
        <v>6.8453770819116258E-2</v>
      </c>
    </row>
    <row r="19" spans="1:5">
      <c r="A19" s="170" t="s">
        <v>68</v>
      </c>
      <c r="B19" s="182">
        <f>'Federal Non-Assistance'!M32</f>
        <v>2661723</v>
      </c>
      <c r="C19" s="182">
        <f>'State Non-Assistance'!M32</f>
        <v>2065227</v>
      </c>
      <c r="D19" s="173">
        <f>B19+C19</f>
        <v>4726950</v>
      </c>
      <c r="E19" s="174">
        <f>D19/($D26)</f>
        <v>8.8118760514779321E-2</v>
      </c>
    </row>
    <row r="20" spans="1:5" ht="16.8">
      <c r="A20" s="170" t="s">
        <v>110</v>
      </c>
      <c r="B20" s="182">
        <f>'Federal Non-Assistance'!N32</f>
        <v>1773513</v>
      </c>
      <c r="C20" s="425"/>
      <c r="D20" s="173">
        <f t="shared" si="1"/>
        <v>1773513</v>
      </c>
      <c r="E20" s="174">
        <f>D20/($D26)</f>
        <v>3.3061438626777906E-2</v>
      </c>
    </row>
    <row r="21" spans="1:5">
      <c r="A21" s="170" t="s">
        <v>69</v>
      </c>
      <c r="B21" s="182">
        <f>'Federal Non-Assistance'!O32</f>
        <v>516180</v>
      </c>
      <c r="C21" s="182">
        <f>'State Non-Assistance'!O32</f>
        <v>799674</v>
      </c>
      <c r="D21" s="173">
        <f t="shared" si="1"/>
        <v>1315854</v>
      </c>
      <c r="E21" s="174">
        <f>D21/($D26)</f>
        <v>2.4529860374747869E-2</v>
      </c>
    </row>
    <row r="22" spans="1:5" ht="40.200000000000003" thickBot="1">
      <c r="A22" s="185" t="s">
        <v>0</v>
      </c>
      <c r="B22" s="186">
        <f>B3+B8</f>
        <v>28748181</v>
      </c>
      <c r="C22" s="186">
        <f>C3+C8</f>
        <v>14864655</v>
      </c>
      <c r="D22" s="186">
        <f>B22+C22</f>
        <v>43612836</v>
      </c>
      <c r="E22" s="188">
        <f>D22/($D26)</f>
        <v>0.81302088045237331</v>
      </c>
    </row>
    <row r="23" spans="1:5" ht="34.200000000000003">
      <c r="A23" s="177" t="s">
        <v>111</v>
      </c>
      <c r="B23" s="189">
        <f>'Summary Federal Funds'!E32</f>
        <v>7676010</v>
      </c>
      <c r="C23" s="429"/>
      <c r="D23" s="180">
        <f>B23</f>
        <v>7676010</v>
      </c>
      <c r="E23" s="169">
        <f>D23/($D26)</f>
        <v>0.14309448733306915</v>
      </c>
    </row>
    <row r="24" spans="1:5" ht="34.200000000000003">
      <c r="A24" s="177" t="s">
        <v>112</v>
      </c>
      <c r="B24" s="191">
        <f>'Summary Federal Funds'!F32</f>
        <v>2354101</v>
      </c>
      <c r="C24" s="423"/>
      <c r="D24" s="180">
        <f>B24</f>
        <v>2354101</v>
      </c>
      <c r="E24" s="181">
        <f>D24/($D26)</f>
        <v>4.388463221455749E-2</v>
      </c>
    </row>
    <row r="25" spans="1:5" ht="39" customHeight="1" thickBot="1">
      <c r="A25" s="193" t="s">
        <v>113</v>
      </c>
      <c r="B25" s="194">
        <f>B23+B24</f>
        <v>10030111</v>
      </c>
      <c r="C25" s="424"/>
      <c r="D25" s="194">
        <f>B25</f>
        <v>10030111</v>
      </c>
      <c r="E25" s="196">
        <f>D25/($D26)</f>
        <v>0.18697911954762664</v>
      </c>
    </row>
    <row r="26" spans="1:5" ht="32.4" thickTop="1" thickBot="1">
      <c r="A26" s="197" t="s">
        <v>114</v>
      </c>
      <c r="B26" s="198">
        <f>B22+B25</f>
        <v>38778292</v>
      </c>
      <c r="C26" s="198">
        <f>C22</f>
        <v>14864655</v>
      </c>
      <c r="D26" s="198">
        <f>B26+C26</f>
        <v>53642947</v>
      </c>
      <c r="E26" s="200">
        <f>IF(D26/($D26)=SUM(E25,E22),SUM(E22,E25),"ERROR")</f>
        <v>1</v>
      </c>
    </row>
    <row r="27" spans="1:5" ht="31.8" thickBot="1">
      <c r="A27" s="201" t="s">
        <v>95</v>
      </c>
      <c r="B27" s="202">
        <f>'Summary Federal Funds'!I32</f>
        <v>400000</v>
      </c>
      <c r="C27" s="426"/>
      <c r="D27" s="202">
        <f>B27</f>
        <v>400000</v>
      </c>
      <c r="E27" s="204"/>
    </row>
    <row r="28" spans="1:5" ht="31.2">
      <c r="A28" s="205" t="s">
        <v>96</v>
      </c>
      <c r="B28" s="206">
        <f>'Summary Federal Funds'!J32</f>
        <v>42722858</v>
      </c>
      <c r="C28" s="427"/>
      <c r="D28" s="206">
        <f>B28</f>
        <v>42722858</v>
      </c>
      <c r="E28" s="208"/>
    </row>
  </sheetData>
  <mergeCells count="1">
    <mergeCell ref="A1:E1"/>
  </mergeCells>
  <pageMargins left="0.7" right="0.7" top="0.75" bottom="0.75" header="0.3" footer="0.3"/>
  <pageSetup scale="79" orientation="landscape"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268</v>
      </c>
      <c r="B1" s="524"/>
      <c r="C1" s="524"/>
      <c r="D1" s="524"/>
      <c r="E1" s="586"/>
    </row>
    <row r="2" spans="1:5" ht="31.2" thickBot="1">
      <c r="A2" s="161" t="s">
        <v>104</v>
      </c>
      <c r="B2" s="162" t="s">
        <v>105</v>
      </c>
      <c r="C2" s="163" t="s">
        <v>106</v>
      </c>
      <c r="D2" s="164" t="s">
        <v>107</v>
      </c>
      <c r="E2" s="165" t="s">
        <v>108</v>
      </c>
    </row>
    <row r="3" spans="1:5" ht="22.8">
      <c r="A3" s="166" t="s">
        <v>74</v>
      </c>
      <c r="B3" s="167">
        <f>IF(SUM(B4:B7)='Federal Assistance'!B33,'Federal Assistance'!B33,"ERROR")</f>
        <v>16229363</v>
      </c>
      <c r="C3" s="167">
        <f>IF(SUM(C4:C6)='State Assistance'!B33,'State Assistance'!B33,"ERROR")</f>
        <v>8012774</v>
      </c>
      <c r="D3" s="168">
        <f>B3+C3</f>
        <v>24242137</v>
      </c>
      <c r="E3" s="169">
        <f>D3/($D26)</f>
        <v>0.22258114144054561</v>
      </c>
    </row>
    <row r="4" spans="1:5">
      <c r="A4" s="170" t="s">
        <v>62</v>
      </c>
      <c r="B4" s="171">
        <f>'Federal Assistance'!C33</f>
        <v>16229363</v>
      </c>
      <c r="C4" s="172">
        <f>'State Assistance'!C33</f>
        <v>8012774</v>
      </c>
      <c r="D4" s="173">
        <f>B4+C4</f>
        <v>24242137</v>
      </c>
      <c r="E4" s="174">
        <f>D4/($D26)</f>
        <v>0.22258114144054561</v>
      </c>
    </row>
    <row r="5" spans="1:5">
      <c r="A5" s="170" t="s">
        <v>63</v>
      </c>
      <c r="B5" s="171">
        <f>'Federal Assistance'!D33</f>
        <v>0</v>
      </c>
      <c r="C5" s="172">
        <f>'State Assistance'!D33</f>
        <v>0</v>
      </c>
      <c r="D5" s="173">
        <f t="shared" ref="D5:D7" si="0">B5+C5</f>
        <v>0</v>
      </c>
      <c r="E5" s="174">
        <f>D5/($D26)</f>
        <v>0</v>
      </c>
    </row>
    <row r="6" spans="1:5" ht="16.8">
      <c r="A6" s="170" t="s">
        <v>75</v>
      </c>
      <c r="B6" s="171">
        <f>'Federal Assistance'!E33</f>
        <v>0</v>
      </c>
      <c r="C6" s="172">
        <f>'State Assistance'!E33</f>
        <v>0</v>
      </c>
      <c r="D6" s="173">
        <f t="shared" si="0"/>
        <v>0</v>
      </c>
      <c r="E6" s="174">
        <f>D6/($D26)</f>
        <v>0</v>
      </c>
    </row>
    <row r="7" spans="1:5">
      <c r="A7" s="170" t="s">
        <v>76</v>
      </c>
      <c r="B7" s="171">
        <f>'Federal Assistance'!F33</f>
        <v>0</v>
      </c>
      <c r="C7" s="175"/>
      <c r="D7" s="176">
        <f t="shared" si="0"/>
        <v>0</v>
      </c>
      <c r="E7" s="174">
        <f>D7/($D26)</f>
        <v>0</v>
      </c>
    </row>
    <row r="8" spans="1:5" ht="22.8">
      <c r="A8" s="177" t="s">
        <v>65</v>
      </c>
      <c r="B8" s="178">
        <f>IF(SUM(B9:B21)='Federal Non-Assistance'!B33,'Federal Non-Assistance'!B33,"ERROR")</f>
        <v>21085994</v>
      </c>
      <c r="C8" s="179">
        <f>IF(SUM(C9:C21)='State Non-Assistance'!B33,'State Non-Assistance'!B33,"ERROR")</f>
        <v>46585575</v>
      </c>
      <c r="D8" s="180">
        <f>B8+C8</f>
        <v>67671569</v>
      </c>
      <c r="E8" s="181">
        <f>D8/($D26)</f>
        <v>0.62133198368991316</v>
      </c>
    </row>
    <row r="9" spans="1:5" ht="16.8">
      <c r="A9" s="170" t="s">
        <v>78</v>
      </c>
      <c r="B9" s="182">
        <f>'Federal Non-Assistance'!C33</f>
        <v>15491195</v>
      </c>
      <c r="C9" s="183">
        <f>'State Non-Assistance'!C33</f>
        <v>3887510</v>
      </c>
      <c r="D9" s="173">
        <f t="shared" ref="D9:D21" si="1">B9+C9</f>
        <v>19378705</v>
      </c>
      <c r="E9" s="174">
        <f>D9/($D26)</f>
        <v>0.17792714720404426</v>
      </c>
    </row>
    <row r="10" spans="1:5">
      <c r="A10" s="170" t="s">
        <v>63</v>
      </c>
      <c r="B10" s="182">
        <f>'Federal Non-Assistance'!D33</f>
        <v>0</v>
      </c>
      <c r="C10" s="183">
        <f>'State Non-Assistance'!D33</f>
        <v>6498998</v>
      </c>
      <c r="D10" s="173">
        <f t="shared" si="1"/>
        <v>6498998</v>
      </c>
      <c r="E10" s="174">
        <f>D10/($D26)</f>
        <v>5.9671075741376388E-2</v>
      </c>
    </row>
    <row r="11" spans="1:5">
      <c r="A11" s="170" t="s">
        <v>64</v>
      </c>
      <c r="B11" s="182">
        <f>'Federal Non-Assistance'!E33</f>
        <v>0</v>
      </c>
      <c r="C11" s="183">
        <f>'State Non-Assistance'!E33</f>
        <v>0</v>
      </c>
      <c r="D11" s="173">
        <f t="shared" si="1"/>
        <v>0</v>
      </c>
      <c r="E11" s="174">
        <f>D11/($D26)</f>
        <v>0</v>
      </c>
    </row>
    <row r="12" spans="1:5" ht="16.8">
      <c r="A12" s="170" t="s">
        <v>79</v>
      </c>
      <c r="B12" s="182">
        <f>'Federal Non-Assistance'!F33</f>
        <v>0</v>
      </c>
      <c r="C12" s="183">
        <f>'State Non-Assistance'!F33</f>
        <v>0</v>
      </c>
      <c r="D12" s="173">
        <f t="shared" si="1"/>
        <v>0</v>
      </c>
      <c r="E12" s="174">
        <f>D12/($D26)</f>
        <v>0</v>
      </c>
    </row>
    <row r="13" spans="1:5">
      <c r="A13" s="170" t="s">
        <v>67</v>
      </c>
      <c r="B13" s="182">
        <f>'Federal Non-Assistance'!G33</f>
        <v>0</v>
      </c>
      <c r="C13" s="183">
        <f>'State Non-Assistance'!G33</f>
        <v>29181131</v>
      </c>
      <c r="D13" s="173">
        <f t="shared" si="1"/>
        <v>29181131</v>
      </c>
      <c r="E13" s="174">
        <f>D13/($D26)</f>
        <v>0.26792891429109944</v>
      </c>
    </row>
    <row r="14" spans="1:5" ht="16.8">
      <c r="A14" s="170" t="s">
        <v>80</v>
      </c>
      <c r="B14" s="182">
        <f>'Federal Non-Assistance'!H33</f>
        <v>0</v>
      </c>
      <c r="C14" s="183">
        <f>'State Non-Assistance'!H33</f>
        <v>6809059</v>
      </c>
      <c r="D14" s="173">
        <f t="shared" si="1"/>
        <v>6809059</v>
      </c>
      <c r="E14" s="174">
        <f>D14/($D26)</f>
        <v>6.2517925888960199E-2</v>
      </c>
    </row>
    <row r="15" spans="1:5" ht="16.8">
      <c r="A15" s="170" t="s">
        <v>81</v>
      </c>
      <c r="B15" s="182">
        <f>'Federal Non-Assistance'!I33</f>
        <v>0</v>
      </c>
      <c r="C15" s="183">
        <f>'State Non-Assistance'!I33</f>
        <v>0</v>
      </c>
      <c r="D15" s="173">
        <f t="shared" si="1"/>
        <v>0</v>
      </c>
      <c r="E15" s="174">
        <f>D15/($D26)</f>
        <v>0</v>
      </c>
    </row>
    <row r="16" spans="1:5" ht="16.8">
      <c r="A16" s="170" t="s">
        <v>82</v>
      </c>
      <c r="B16" s="182">
        <f>'Federal Non-Assistance'!J33</f>
        <v>210558</v>
      </c>
      <c r="C16" s="183">
        <f>'State Non-Assistance'!J33</f>
        <v>0</v>
      </c>
      <c r="D16" s="173">
        <f t="shared" si="1"/>
        <v>210558</v>
      </c>
      <c r="E16" s="174">
        <f>D16/($D26)</f>
        <v>1.9332553058106388E-3</v>
      </c>
    </row>
    <row r="17" spans="1:5" ht="16.8">
      <c r="A17" s="170" t="s">
        <v>109</v>
      </c>
      <c r="B17" s="182">
        <f>'Federal Non-Assistance'!K33</f>
        <v>0</v>
      </c>
      <c r="C17" s="183">
        <f>'State Non-Assistance'!K33</f>
        <v>0</v>
      </c>
      <c r="D17" s="173">
        <f t="shared" si="1"/>
        <v>0</v>
      </c>
      <c r="E17" s="174">
        <f>D17/($D26)</f>
        <v>0</v>
      </c>
    </row>
    <row r="18" spans="1:5">
      <c r="A18" s="170" t="s">
        <v>88</v>
      </c>
      <c r="B18" s="182">
        <f>'Federal Non-Assistance'!L33</f>
        <v>2908550</v>
      </c>
      <c r="C18" s="183">
        <f>'State Non-Assistance'!L33</f>
        <v>0</v>
      </c>
      <c r="D18" s="173">
        <f>B18+C18</f>
        <v>2908550</v>
      </c>
      <c r="E18" s="174">
        <f>D18/($D26)</f>
        <v>2.6705087053047298E-2</v>
      </c>
    </row>
    <row r="19" spans="1:5">
      <c r="A19" s="170" t="s">
        <v>68</v>
      </c>
      <c r="B19" s="182">
        <f>'Federal Non-Assistance'!M33</f>
        <v>618449</v>
      </c>
      <c r="C19" s="183">
        <f>'State Non-Assistance'!M33</f>
        <v>0</v>
      </c>
      <c r="D19" s="173">
        <f>B19+C19</f>
        <v>618449</v>
      </c>
      <c r="E19" s="174">
        <f>D19/($D26)</f>
        <v>5.6783395103642874E-3</v>
      </c>
    </row>
    <row r="20" spans="1:5" ht="16.8">
      <c r="A20" s="170" t="s">
        <v>110</v>
      </c>
      <c r="B20" s="182">
        <f>'Federal Non-Assistance'!N33</f>
        <v>0</v>
      </c>
      <c r="C20" s="184"/>
      <c r="D20" s="173">
        <f t="shared" si="1"/>
        <v>0</v>
      </c>
      <c r="E20" s="174">
        <f>D20/($D26)</f>
        <v>0</v>
      </c>
    </row>
    <row r="21" spans="1:5">
      <c r="A21" s="170" t="s">
        <v>69</v>
      </c>
      <c r="B21" s="182">
        <f>'Federal Non-Assistance'!O33</f>
        <v>1857242</v>
      </c>
      <c r="C21" s="183">
        <f>'State Non-Assistance'!O33</f>
        <v>208877</v>
      </c>
      <c r="D21" s="173">
        <f t="shared" si="1"/>
        <v>2066119</v>
      </c>
      <c r="E21" s="174">
        <f>D21/($D26)</f>
        <v>1.8970238695210685E-2</v>
      </c>
    </row>
    <row r="22" spans="1:5" ht="40.200000000000003" thickBot="1">
      <c r="A22" s="185" t="s">
        <v>0</v>
      </c>
      <c r="B22" s="186">
        <f>B3+B8</f>
        <v>37315357</v>
      </c>
      <c r="C22" s="187">
        <f>C3+C8</f>
        <v>54598349</v>
      </c>
      <c r="D22" s="186">
        <f>B22+C22</f>
        <v>91913706</v>
      </c>
      <c r="E22" s="188">
        <f>D22/($D26)</f>
        <v>0.8439131251304588</v>
      </c>
    </row>
    <row r="23" spans="1:5" ht="34.200000000000003">
      <c r="A23" s="177" t="s">
        <v>111</v>
      </c>
      <c r="B23" s="189">
        <f>'Summary Federal Funds'!E33</f>
        <v>17000000</v>
      </c>
      <c r="C23" s="190"/>
      <c r="D23" s="180">
        <f>B23</f>
        <v>17000000</v>
      </c>
      <c r="E23" s="169">
        <f>D23/($D26)</f>
        <v>0.1560868748695412</v>
      </c>
    </row>
    <row r="24" spans="1:5" ht="34.200000000000003">
      <c r="A24" s="177" t="s">
        <v>112</v>
      </c>
      <c r="B24" s="191">
        <f>'Summary Federal Funds'!F33</f>
        <v>0</v>
      </c>
      <c r="C24" s="192"/>
      <c r="D24" s="180">
        <f>B24</f>
        <v>0</v>
      </c>
      <c r="E24" s="181">
        <f>D24/($D26)</f>
        <v>0</v>
      </c>
    </row>
    <row r="25" spans="1:5" ht="39" customHeight="1" thickBot="1">
      <c r="A25" s="193" t="s">
        <v>113</v>
      </c>
      <c r="B25" s="194">
        <f>B23+B24</f>
        <v>17000000</v>
      </c>
      <c r="C25" s="195"/>
      <c r="D25" s="194">
        <f>B25</f>
        <v>17000000</v>
      </c>
      <c r="E25" s="196">
        <f>D25/($D26)</f>
        <v>0.1560868748695412</v>
      </c>
    </row>
    <row r="26" spans="1:5" ht="32.4" thickTop="1" thickBot="1">
      <c r="A26" s="197" t="s">
        <v>114</v>
      </c>
      <c r="B26" s="198">
        <f>B22+B25</f>
        <v>54315357</v>
      </c>
      <c r="C26" s="199">
        <f>C22</f>
        <v>54598349</v>
      </c>
      <c r="D26" s="198">
        <f>B26+C26</f>
        <v>108913706</v>
      </c>
      <c r="E26" s="200">
        <f>IF(D26/($D26)=SUM(E25,E22),SUM(E22,E25),"ERROR")</f>
        <v>1</v>
      </c>
    </row>
    <row r="27" spans="1:5" ht="31.8" thickBot="1">
      <c r="A27" s="201" t="s">
        <v>95</v>
      </c>
      <c r="B27" s="202">
        <f>'Summary Federal Funds'!I33</f>
        <v>0</v>
      </c>
      <c r="C27" s="203"/>
      <c r="D27" s="202">
        <f>B27</f>
        <v>0</v>
      </c>
      <c r="E27" s="204"/>
    </row>
    <row r="28" spans="1:5" ht="31.2">
      <c r="A28" s="205" t="s">
        <v>96</v>
      </c>
      <c r="B28" s="206">
        <f>'Summary Federal Funds'!J33</f>
        <v>59558480</v>
      </c>
      <c r="C28" s="207"/>
      <c r="D28" s="206">
        <f>B28</f>
        <v>59558480</v>
      </c>
      <c r="E28" s="208"/>
    </row>
  </sheetData>
  <mergeCells count="1">
    <mergeCell ref="A1:E1"/>
  </mergeCells>
  <pageMargins left="0.7" right="0.7" top="0.75" bottom="0.75" header="0.3" footer="0.3"/>
  <pageSetup scale="79" orientation="landscape"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269</v>
      </c>
      <c r="B1" s="524"/>
      <c r="C1" s="524"/>
      <c r="D1" s="524"/>
      <c r="E1" s="586"/>
    </row>
    <row r="2" spans="1:5" ht="31.2" thickBot="1">
      <c r="A2" s="161" t="s">
        <v>104</v>
      </c>
      <c r="B2" s="162" t="s">
        <v>105</v>
      </c>
      <c r="C2" s="163" t="s">
        <v>106</v>
      </c>
      <c r="D2" s="164" t="s">
        <v>107</v>
      </c>
      <c r="E2" s="165" t="s">
        <v>108</v>
      </c>
    </row>
    <row r="3" spans="1:5" ht="22.8">
      <c r="A3" s="166" t="s">
        <v>74</v>
      </c>
      <c r="B3" s="167">
        <f>IF(SUM(B4:B7)='Federal Assistance'!B34,'Federal Assistance'!B34,"ERROR")</f>
        <v>18385742</v>
      </c>
      <c r="C3" s="167">
        <f>IF(SUM(C4:C6)='State Assistance'!B34,'State Assistance'!B34,"ERROR")</f>
        <v>25681289</v>
      </c>
      <c r="D3" s="168">
        <f>B3+C3</f>
        <v>44067031</v>
      </c>
      <c r="E3" s="169">
        <f>D3/($D26)</f>
        <v>0.48888373013574954</v>
      </c>
    </row>
    <row r="4" spans="1:5">
      <c r="A4" s="170" t="s">
        <v>62</v>
      </c>
      <c r="B4" s="171">
        <f>'Federal Assistance'!C34</f>
        <v>17806953</v>
      </c>
      <c r="C4" s="172">
        <f>'State Assistance'!C34</f>
        <v>25681289</v>
      </c>
      <c r="D4" s="173">
        <f>B4+C4</f>
        <v>43488242</v>
      </c>
      <c r="E4" s="174">
        <f>D4/($D26)</f>
        <v>0.48246259127387475</v>
      </c>
    </row>
    <row r="5" spans="1:5">
      <c r="A5" s="170" t="s">
        <v>63</v>
      </c>
      <c r="B5" s="171">
        <f>'Federal Assistance'!D34</f>
        <v>0</v>
      </c>
      <c r="C5" s="172">
        <f>'State Assistance'!D34</f>
        <v>0</v>
      </c>
      <c r="D5" s="173">
        <f t="shared" ref="D5:D7" si="0">B5+C5</f>
        <v>0</v>
      </c>
      <c r="E5" s="174">
        <f>D5/($D26)</f>
        <v>0</v>
      </c>
    </row>
    <row r="6" spans="1:5" ht="16.8">
      <c r="A6" s="170" t="s">
        <v>75</v>
      </c>
      <c r="B6" s="171">
        <f>'Federal Assistance'!E34</f>
        <v>578789</v>
      </c>
      <c r="C6" s="172">
        <f>'State Assistance'!E34</f>
        <v>0</v>
      </c>
      <c r="D6" s="173">
        <f t="shared" si="0"/>
        <v>578789</v>
      </c>
      <c r="E6" s="174">
        <f>D6/($D26)</f>
        <v>6.4211388618747728E-3</v>
      </c>
    </row>
    <row r="7" spans="1:5">
      <c r="A7" s="170" t="s">
        <v>76</v>
      </c>
      <c r="B7" s="171">
        <f>'Federal Assistance'!F34</f>
        <v>0</v>
      </c>
      <c r="C7" s="175"/>
      <c r="D7" s="176">
        <f t="shared" si="0"/>
        <v>0</v>
      </c>
      <c r="E7" s="174">
        <f>D7/($D26)</f>
        <v>0</v>
      </c>
    </row>
    <row r="8" spans="1:5" ht="22.8">
      <c r="A8" s="177" t="s">
        <v>65</v>
      </c>
      <c r="B8" s="178">
        <f>IF(SUM(B9:B21)='Federal Non-Assistance'!B34,'Federal Non-Assistance'!B34,"ERROR")</f>
        <v>25612108</v>
      </c>
      <c r="C8" s="179">
        <f>IF(SUM(C9:C21)='State Non-Assistance'!B34,'State Non-Assistance'!B34,"ERROR")</f>
        <v>20458921</v>
      </c>
      <c r="D8" s="180">
        <f>B8+C8</f>
        <v>46071029</v>
      </c>
      <c r="E8" s="181">
        <f>D8/($D26)</f>
        <v>0.51111626986425052</v>
      </c>
    </row>
    <row r="9" spans="1:5" ht="16.8">
      <c r="A9" s="170" t="s">
        <v>78</v>
      </c>
      <c r="B9" s="182">
        <f>'Federal Non-Assistance'!C34</f>
        <v>117102</v>
      </c>
      <c r="C9" s="183">
        <f>'State Non-Assistance'!C34</f>
        <v>1703805</v>
      </c>
      <c r="D9" s="173">
        <f t="shared" ref="D9:D21" si="1">B9+C9</f>
        <v>1820907</v>
      </c>
      <c r="E9" s="174">
        <f>D9/($D26)</f>
        <v>2.020131118863663E-2</v>
      </c>
    </row>
    <row r="10" spans="1:5">
      <c r="A10" s="170" t="s">
        <v>63</v>
      </c>
      <c r="B10" s="182">
        <f>'Federal Non-Assistance'!D34</f>
        <v>0</v>
      </c>
      <c r="C10" s="183">
        <f>'State Non-Assistance'!D34</f>
        <v>0</v>
      </c>
      <c r="D10" s="173">
        <f t="shared" si="1"/>
        <v>0</v>
      </c>
      <c r="E10" s="174">
        <f>D10/($D26)</f>
        <v>0</v>
      </c>
    </row>
    <row r="11" spans="1:5">
      <c r="A11" s="170" t="s">
        <v>64</v>
      </c>
      <c r="B11" s="182">
        <f>'Federal Non-Assistance'!E34</f>
        <v>566343</v>
      </c>
      <c r="C11" s="183">
        <f>'State Non-Assistance'!E34</f>
        <v>0</v>
      </c>
      <c r="D11" s="173">
        <f t="shared" si="1"/>
        <v>566343</v>
      </c>
      <c r="E11" s="174">
        <f>D11/($D26)</f>
        <v>6.2830617832245333E-3</v>
      </c>
    </row>
    <row r="12" spans="1:5" ht="16.8">
      <c r="A12" s="170" t="s">
        <v>79</v>
      </c>
      <c r="B12" s="182">
        <f>'Federal Non-Assistance'!F34</f>
        <v>0</v>
      </c>
      <c r="C12" s="183">
        <f>'State Non-Assistance'!F34</f>
        <v>0</v>
      </c>
      <c r="D12" s="173">
        <f t="shared" si="1"/>
        <v>0</v>
      </c>
      <c r="E12" s="174">
        <f>D12/($D26)</f>
        <v>0</v>
      </c>
    </row>
    <row r="13" spans="1:5">
      <c r="A13" s="170" t="s">
        <v>67</v>
      </c>
      <c r="B13" s="182">
        <f>'Federal Non-Assistance'!G34</f>
        <v>0</v>
      </c>
      <c r="C13" s="183">
        <f>'State Non-Assistance'!G34</f>
        <v>0</v>
      </c>
      <c r="D13" s="173">
        <f t="shared" si="1"/>
        <v>0</v>
      </c>
      <c r="E13" s="174">
        <f>D13/($D26)</f>
        <v>0</v>
      </c>
    </row>
    <row r="14" spans="1:5" ht="16.8">
      <c r="A14" s="170" t="s">
        <v>80</v>
      </c>
      <c r="B14" s="182">
        <f>'Federal Non-Assistance'!H34</f>
        <v>0</v>
      </c>
      <c r="C14" s="183">
        <f>'State Non-Assistance'!H34</f>
        <v>0</v>
      </c>
      <c r="D14" s="173">
        <f t="shared" si="1"/>
        <v>0</v>
      </c>
      <c r="E14" s="174">
        <f>D14/($D26)</f>
        <v>0</v>
      </c>
    </row>
    <row r="15" spans="1:5" ht="16.8">
      <c r="A15" s="170" t="s">
        <v>81</v>
      </c>
      <c r="B15" s="182">
        <f>'Federal Non-Assistance'!I34</f>
        <v>0</v>
      </c>
      <c r="C15" s="183">
        <f>'State Non-Assistance'!I34</f>
        <v>0</v>
      </c>
      <c r="D15" s="173">
        <f t="shared" si="1"/>
        <v>0</v>
      </c>
      <c r="E15" s="174">
        <f>D15/($D26)</f>
        <v>0</v>
      </c>
    </row>
    <row r="16" spans="1:5" ht="16.8">
      <c r="A16" s="170" t="s">
        <v>82</v>
      </c>
      <c r="B16" s="182">
        <f>'Federal Non-Assistance'!J34</f>
        <v>0</v>
      </c>
      <c r="C16" s="183">
        <f>'State Non-Assistance'!J34</f>
        <v>0</v>
      </c>
      <c r="D16" s="173">
        <f t="shared" si="1"/>
        <v>0</v>
      </c>
      <c r="E16" s="174">
        <f>D16/($D26)</f>
        <v>0</v>
      </c>
    </row>
    <row r="17" spans="1:5" ht="16.8">
      <c r="A17" s="170" t="s">
        <v>109</v>
      </c>
      <c r="B17" s="182">
        <f>'Federal Non-Assistance'!K34</f>
        <v>0</v>
      </c>
      <c r="C17" s="183">
        <f>'State Non-Assistance'!K34</f>
        <v>0</v>
      </c>
      <c r="D17" s="173">
        <f t="shared" si="1"/>
        <v>0</v>
      </c>
      <c r="E17" s="174">
        <f>D17/($D26)</f>
        <v>0</v>
      </c>
    </row>
    <row r="18" spans="1:5">
      <c r="A18" s="170" t="s">
        <v>88</v>
      </c>
      <c r="B18" s="182">
        <f>'Federal Non-Assistance'!L34</f>
        <v>2117829</v>
      </c>
      <c r="C18" s="183">
        <f>'State Non-Assistance'!L34</f>
        <v>2121878</v>
      </c>
      <c r="D18" s="173">
        <f>B18+C18</f>
        <v>4239707</v>
      </c>
      <c r="E18" s="174">
        <f>D18/($D26)</f>
        <v>4.7035702787479559E-2</v>
      </c>
    </row>
    <row r="19" spans="1:5">
      <c r="A19" s="170" t="s">
        <v>68</v>
      </c>
      <c r="B19" s="182">
        <f>'Federal Non-Assistance'!M34</f>
        <v>2278366</v>
      </c>
      <c r="C19" s="183">
        <f>'State Non-Assistance'!M34</f>
        <v>1623310</v>
      </c>
      <c r="D19" s="173">
        <f>B19+C19</f>
        <v>3901676</v>
      </c>
      <c r="E19" s="174">
        <f>D19/($D26)</f>
        <v>4.3285555513398001E-2</v>
      </c>
    </row>
    <row r="20" spans="1:5" ht="16.8">
      <c r="A20" s="170" t="s">
        <v>110</v>
      </c>
      <c r="B20" s="182">
        <f>'Federal Non-Assistance'!N34</f>
        <v>0</v>
      </c>
      <c r="C20" s="184"/>
      <c r="D20" s="173">
        <f t="shared" si="1"/>
        <v>0</v>
      </c>
      <c r="E20" s="174">
        <f>D20/($D26)</f>
        <v>0</v>
      </c>
    </row>
    <row r="21" spans="1:5">
      <c r="A21" s="170" t="s">
        <v>69</v>
      </c>
      <c r="B21" s="182">
        <f>'Federal Non-Assistance'!O34</f>
        <v>20532468</v>
      </c>
      <c r="C21" s="183">
        <f>'State Non-Assistance'!O34</f>
        <v>15009928</v>
      </c>
      <c r="D21" s="173">
        <f t="shared" si="1"/>
        <v>35542396</v>
      </c>
      <c r="E21" s="174">
        <f>D21/($D26)</f>
        <v>0.39431063859151172</v>
      </c>
    </row>
    <row r="22" spans="1:5" ht="40.200000000000003" thickBot="1">
      <c r="A22" s="185" t="s">
        <v>0</v>
      </c>
      <c r="B22" s="186">
        <f>B3+B8</f>
        <v>43997850</v>
      </c>
      <c r="C22" s="187">
        <f>C3+C8</f>
        <v>46140210</v>
      </c>
      <c r="D22" s="186">
        <f>B22+C22</f>
        <v>90138060</v>
      </c>
      <c r="E22" s="188">
        <f>D22/($D26)</f>
        <v>1</v>
      </c>
    </row>
    <row r="23" spans="1:5" ht="34.200000000000003">
      <c r="A23" s="177" t="s">
        <v>111</v>
      </c>
      <c r="B23" s="189">
        <f>'Summary Federal Funds'!E34</f>
        <v>0</v>
      </c>
      <c r="C23" s="190"/>
      <c r="D23" s="180">
        <f>B23</f>
        <v>0</v>
      </c>
      <c r="E23" s="169">
        <f>D23/($D26)</f>
        <v>0</v>
      </c>
    </row>
    <row r="24" spans="1:5" ht="34.200000000000003">
      <c r="A24" s="177" t="s">
        <v>112</v>
      </c>
      <c r="B24" s="191">
        <f>'Summary Federal Funds'!F34</f>
        <v>0</v>
      </c>
      <c r="C24" s="192"/>
      <c r="D24" s="180">
        <f>B24</f>
        <v>0</v>
      </c>
      <c r="E24" s="181">
        <f>D24/($D26)</f>
        <v>0</v>
      </c>
    </row>
    <row r="25" spans="1:5" ht="39" customHeight="1" thickBot="1">
      <c r="A25" s="193" t="s">
        <v>113</v>
      </c>
      <c r="B25" s="194">
        <f>B23+B24</f>
        <v>0</v>
      </c>
      <c r="C25" s="195"/>
      <c r="D25" s="194">
        <f>B25</f>
        <v>0</v>
      </c>
      <c r="E25" s="196">
        <f>D25/($D26)</f>
        <v>0</v>
      </c>
    </row>
    <row r="26" spans="1:5" ht="32.4" thickTop="1" thickBot="1">
      <c r="A26" s="197" t="s">
        <v>114</v>
      </c>
      <c r="B26" s="198">
        <f>B22+B25</f>
        <v>43997850</v>
      </c>
      <c r="C26" s="199">
        <f>C22</f>
        <v>46140210</v>
      </c>
      <c r="D26" s="198">
        <f>B26+C26</f>
        <v>90138060</v>
      </c>
      <c r="E26" s="200">
        <f>IF(D26/($D26)=SUM(E25,E22),SUM(E22,E25),"ERROR")</f>
        <v>1</v>
      </c>
    </row>
    <row r="27" spans="1:5" ht="31.8" thickBot="1">
      <c r="A27" s="201" t="s">
        <v>95</v>
      </c>
      <c r="B27" s="202">
        <f>'Summary Federal Funds'!I34</f>
        <v>0</v>
      </c>
      <c r="C27" s="203"/>
      <c r="D27" s="202">
        <f>B27</f>
        <v>0</v>
      </c>
      <c r="E27" s="204"/>
    </row>
    <row r="28" spans="1:5" ht="31.2">
      <c r="A28" s="205" t="s">
        <v>96</v>
      </c>
      <c r="B28" s="206">
        <f>'Summary Federal Funds'!J34</f>
        <v>12719596</v>
      </c>
      <c r="C28" s="207"/>
      <c r="D28" s="206">
        <f>B28</f>
        <v>12719596</v>
      </c>
      <c r="E28" s="208"/>
    </row>
  </sheetData>
  <mergeCells count="1">
    <mergeCell ref="A1:E1"/>
  </mergeCells>
  <pageMargins left="0.7" right="0.7" top="0.75" bottom="0.75" header="0.3" footer="0.3"/>
  <pageSetup scale="79" orientation="landscape"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270</v>
      </c>
      <c r="B1" s="524"/>
      <c r="C1" s="524"/>
      <c r="D1" s="524"/>
      <c r="E1" s="586"/>
    </row>
    <row r="2" spans="1:5" ht="31.2" thickBot="1">
      <c r="A2" s="161" t="s">
        <v>104</v>
      </c>
      <c r="B2" s="162" t="s">
        <v>105</v>
      </c>
      <c r="C2" s="163" t="s">
        <v>106</v>
      </c>
      <c r="D2" s="164" t="s">
        <v>107</v>
      </c>
      <c r="E2" s="165" t="s">
        <v>108</v>
      </c>
    </row>
    <row r="3" spans="1:5" ht="22.8">
      <c r="A3" s="166" t="s">
        <v>74</v>
      </c>
      <c r="B3" s="167">
        <f>IF(SUM(B4:B7)='Federal Assistance'!B35,'Federal Assistance'!B35,"ERROR")</f>
        <v>9068068</v>
      </c>
      <c r="C3" s="167">
        <f>IF(SUM(C4:C6)='State Assistance'!B35,'State Assistance'!B35,"ERROR")</f>
        <v>22141706</v>
      </c>
      <c r="D3" s="168">
        <f>B3+C3</f>
        <v>31209774</v>
      </c>
      <c r="E3" s="169">
        <f>D3/($D26)</f>
        <v>0.42765751469304014</v>
      </c>
    </row>
    <row r="4" spans="1:5">
      <c r="A4" s="170" t="s">
        <v>62</v>
      </c>
      <c r="B4" s="171">
        <f>'Federal Assistance'!C35</f>
        <v>1734013</v>
      </c>
      <c r="C4" s="172">
        <f>'State Assistance'!C35</f>
        <v>22141706</v>
      </c>
      <c r="D4" s="173">
        <f>B4+C4</f>
        <v>23875719</v>
      </c>
      <c r="E4" s="174">
        <f>D4/($D26)</f>
        <v>0.3271613132811983</v>
      </c>
    </row>
    <row r="5" spans="1:5">
      <c r="A5" s="170" t="s">
        <v>63</v>
      </c>
      <c r="B5" s="171">
        <f>'Federal Assistance'!D35</f>
        <v>0</v>
      </c>
      <c r="C5" s="172">
        <f>'State Assistance'!D35</f>
        <v>0</v>
      </c>
      <c r="D5" s="173">
        <f t="shared" ref="D5:D7" si="0">B5+C5</f>
        <v>0</v>
      </c>
      <c r="E5" s="174">
        <f>D5/($D26)</f>
        <v>0</v>
      </c>
    </row>
    <row r="6" spans="1:5" ht="16.8">
      <c r="A6" s="170" t="s">
        <v>75</v>
      </c>
      <c r="B6" s="171">
        <f>'Federal Assistance'!E35</f>
        <v>0</v>
      </c>
      <c r="C6" s="172">
        <f>'State Assistance'!E35</f>
        <v>0</v>
      </c>
      <c r="D6" s="173">
        <f t="shared" si="0"/>
        <v>0</v>
      </c>
      <c r="E6" s="174">
        <f>D6/($D26)</f>
        <v>0</v>
      </c>
    </row>
    <row r="7" spans="1:5">
      <c r="A7" s="170" t="s">
        <v>76</v>
      </c>
      <c r="B7" s="171">
        <f>'Federal Assistance'!F35</f>
        <v>7334055</v>
      </c>
      <c r="C7" s="175"/>
      <c r="D7" s="176">
        <f t="shared" si="0"/>
        <v>7334055</v>
      </c>
      <c r="E7" s="174">
        <f>D7/($D26)</f>
        <v>0.10049620141184183</v>
      </c>
    </row>
    <row r="8" spans="1:5" ht="22.8">
      <c r="A8" s="177" t="s">
        <v>65</v>
      </c>
      <c r="B8" s="178">
        <f>IF(SUM(B9:B21)='Federal Non-Assistance'!B35,'Federal Non-Assistance'!B35,"ERROR")</f>
        <v>16055700</v>
      </c>
      <c r="C8" s="179">
        <f>IF(SUM(C9:C21)='State Non-Assistance'!B35,'State Non-Assistance'!B35,"ERROR")</f>
        <v>20576019</v>
      </c>
      <c r="D8" s="180">
        <f>B8+C8</f>
        <v>36631719</v>
      </c>
      <c r="E8" s="181">
        <f>D8/($D26)</f>
        <v>0.50195268656779823</v>
      </c>
    </row>
    <row r="9" spans="1:5" ht="16.8">
      <c r="A9" s="170" t="s">
        <v>78</v>
      </c>
      <c r="B9" s="182">
        <f>'Federal Non-Assistance'!C35</f>
        <v>5598190</v>
      </c>
      <c r="C9" s="183">
        <f>'State Non-Assistance'!C35</f>
        <v>1328696</v>
      </c>
      <c r="D9" s="173">
        <f t="shared" ref="D9:D21" si="1">B9+C9</f>
        <v>6926886</v>
      </c>
      <c r="E9" s="174">
        <f>D9/($D26)</f>
        <v>9.4916895307284629E-2</v>
      </c>
    </row>
    <row r="10" spans="1:5">
      <c r="A10" s="170" t="s">
        <v>63</v>
      </c>
      <c r="B10" s="182">
        <f>'Federal Non-Assistance'!D35</f>
        <v>0</v>
      </c>
      <c r="C10" s="183">
        <f>'State Non-Assistance'!D35</f>
        <v>4581870</v>
      </c>
      <c r="D10" s="173">
        <f t="shared" si="1"/>
        <v>4581870</v>
      </c>
      <c r="E10" s="174">
        <f>D10/($D26)</f>
        <v>6.2783893816296135E-2</v>
      </c>
    </row>
    <row r="11" spans="1:5">
      <c r="A11" s="170" t="s">
        <v>64</v>
      </c>
      <c r="B11" s="182">
        <f>'Federal Non-Assistance'!E35</f>
        <v>1015037</v>
      </c>
      <c r="C11" s="183">
        <f>'State Non-Assistance'!E35</f>
        <v>321884</v>
      </c>
      <c r="D11" s="173">
        <f t="shared" si="1"/>
        <v>1336921</v>
      </c>
      <c r="E11" s="174">
        <f>D11/($D26)</f>
        <v>1.8319399307439199E-2</v>
      </c>
    </row>
    <row r="12" spans="1:5" ht="16.8">
      <c r="A12" s="170" t="s">
        <v>79</v>
      </c>
      <c r="B12" s="182">
        <f>'Federal Non-Assistance'!F35</f>
        <v>0</v>
      </c>
      <c r="C12" s="183">
        <f>'State Non-Assistance'!F35</f>
        <v>0</v>
      </c>
      <c r="D12" s="173">
        <f t="shared" si="1"/>
        <v>0</v>
      </c>
      <c r="E12" s="174">
        <f>D12/($D26)</f>
        <v>0</v>
      </c>
    </row>
    <row r="13" spans="1:5">
      <c r="A13" s="170" t="s">
        <v>67</v>
      </c>
      <c r="B13" s="182">
        <f>'Federal Non-Assistance'!G35</f>
        <v>0</v>
      </c>
      <c r="C13" s="183">
        <f>'State Non-Assistance'!G35</f>
        <v>0</v>
      </c>
      <c r="D13" s="173">
        <f t="shared" si="1"/>
        <v>0</v>
      </c>
      <c r="E13" s="174">
        <f>D13/($D26)</f>
        <v>0</v>
      </c>
    </row>
    <row r="14" spans="1:5" ht="16.8">
      <c r="A14" s="170" t="s">
        <v>80</v>
      </c>
      <c r="B14" s="182">
        <f>'Federal Non-Assistance'!H35</f>
        <v>0</v>
      </c>
      <c r="C14" s="183">
        <f>'State Non-Assistance'!H35</f>
        <v>0</v>
      </c>
      <c r="D14" s="173">
        <f t="shared" si="1"/>
        <v>0</v>
      </c>
      <c r="E14" s="174">
        <f>D14/($D26)</f>
        <v>0</v>
      </c>
    </row>
    <row r="15" spans="1:5" ht="16.8">
      <c r="A15" s="170" t="s">
        <v>81</v>
      </c>
      <c r="B15" s="182">
        <f>'Federal Non-Assistance'!I35</f>
        <v>302091</v>
      </c>
      <c r="C15" s="183">
        <f>'State Non-Assistance'!I35</f>
        <v>2595599</v>
      </c>
      <c r="D15" s="173">
        <f t="shared" si="1"/>
        <v>2897690</v>
      </c>
      <c r="E15" s="174">
        <f>D15/($D26)</f>
        <v>3.970611590301408E-2</v>
      </c>
    </row>
    <row r="16" spans="1:5" ht="16.8">
      <c r="A16" s="170" t="s">
        <v>82</v>
      </c>
      <c r="B16" s="182">
        <f>'Federal Non-Assistance'!J35</f>
        <v>592323</v>
      </c>
      <c r="C16" s="183">
        <f>'State Non-Assistance'!J35</f>
        <v>881837</v>
      </c>
      <c r="D16" s="173">
        <f t="shared" si="1"/>
        <v>1474160</v>
      </c>
      <c r="E16" s="174">
        <f>D16/($D26)</f>
        <v>2.0199941270317819E-2</v>
      </c>
    </row>
    <row r="17" spans="1:5" ht="16.8">
      <c r="A17" s="170" t="s">
        <v>109</v>
      </c>
      <c r="B17" s="182">
        <f>'Federal Non-Assistance'!K35</f>
        <v>268555</v>
      </c>
      <c r="C17" s="183">
        <f>'State Non-Assistance'!K35</f>
        <v>1931442</v>
      </c>
      <c r="D17" s="173">
        <f t="shared" si="1"/>
        <v>2199997</v>
      </c>
      <c r="E17" s="174">
        <f>D17/($D26)</f>
        <v>3.0145852685512693E-2</v>
      </c>
    </row>
    <row r="18" spans="1:5">
      <c r="A18" s="170" t="s">
        <v>88</v>
      </c>
      <c r="B18" s="182">
        <f>'Federal Non-Assistance'!L35</f>
        <v>3903298</v>
      </c>
      <c r="C18" s="183">
        <f>'State Non-Assistance'!L35</f>
        <v>4560734</v>
      </c>
      <c r="D18" s="173">
        <f>B18+C18</f>
        <v>8464032</v>
      </c>
      <c r="E18" s="174">
        <f>D18/($D26)</f>
        <v>0.11597991351691178</v>
      </c>
    </row>
    <row r="19" spans="1:5">
      <c r="A19" s="170" t="s">
        <v>68</v>
      </c>
      <c r="B19" s="182">
        <f>'Federal Non-Assistance'!M35</f>
        <v>1867610</v>
      </c>
      <c r="C19" s="183">
        <f>'State Non-Assistance'!M35</f>
        <v>1664370</v>
      </c>
      <c r="D19" s="173">
        <f>B19+C19</f>
        <v>3531980</v>
      </c>
      <c r="E19" s="174">
        <f>D19/($D26)</f>
        <v>4.8397588164064365E-2</v>
      </c>
    </row>
    <row r="20" spans="1:5" ht="16.8">
      <c r="A20" s="170" t="s">
        <v>110</v>
      </c>
      <c r="B20" s="182">
        <f>'Federal Non-Assistance'!N35</f>
        <v>0</v>
      </c>
      <c r="C20" s="184"/>
      <c r="D20" s="173">
        <f t="shared" si="1"/>
        <v>0</v>
      </c>
      <c r="E20" s="174">
        <f>D20/($D26)</f>
        <v>0</v>
      </c>
    </row>
    <row r="21" spans="1:5">
      <c r="A21" s="170" t="s">
        <v>69</v>
      </c>
      <c r="B21" s="182">
        <f>'Federal Non-Assistance'!O35</f>
        <v>2508596</v>
      </c>
      <c r="C21" s="183">
        <f>'State Non-Assistance'!O35</f>
        <v>2709587</v>
      </c>
      <c r="D21" s="173">
        <f t="shared" si="1"/>
        <v>5218183</v>
      </c>
      <c r="E21" s="174">
        <f>D21/($D26)</f>
        <v>7.1503086596957491E-2</v>
      </c>
    </row>
    <row r="22" spans="1:5" ht="40.200000000000003" thickBot="1">
      <c r="A22" s="185" t="s">
        <v>0</v>
      </c>
      <c r="B22" s="186">
        <f>B3+B8</f>
        <v>25123768</v>
      </c>
      <c r="C22" s="187">
        <f>C3+C8</f>
        <v>42717725</v>
      </c>
      <c r="D22" s="186">
        <f>B22+C22</f>
        <v>67841493</v>
      </c>
      <c r="E22" s="188">
        <f>D22/($D26)</f>
        <v>0.92961020126083826</v>
      </c>
    </row>
    <row r="23" spans="1:5" ht="34.200000000000003">
      <c r="A23" s="177" t="s">
        <v>111</v>
      </c>
      <c r="B23" s="189">
        <f>'Summary Federal Funds'!E35</f>
        <v>4200000</v>
      </c>
      <c r="C23" s="190"/>
      <c r="D23" s="180">
        <f>B23</f>
        <v>4200000</v>
      </c>
      <c r="E23" s="169">
        <f>D23/($D26)</f>
        <v>5.7551251787685762E-2</v>
      </c>
    </row>
    <row r="24" spans="1:5" ht="34.200000000000003">
      <c r="A24" s="177" t="s">
        <v>112</v>
      </c>
      <c r="B24" s="191">
        <f>'Summary Federal Funds'!F35</f>
        <v>936937</v>
      </c>
      <c r="C24" s="192"/>
      <c r="D24" s="180">
        <f>B24</f>
        <v>936937</v>
      </c>
      <c r="E24" s="181">
        <f>D24/($D26)</f>
        <v>1.2838546951475936E-2</v>
      </c>
    </row>
    <row r="25" spans="1:5" ht="39" customHeight="1" thickBot="1">
      <c r="A25" s="193" t="s">
        <v>113</v>
      </c>
      <c r="B25" s="194">
        <f>B23+B24</f>
        <v>5136937</v>
      </c>
      <c r="C25" s="195"/>
      <c r="D25" s="194">
        <f>B25</f>
        <v>5136937</v>
      </c>
      <c r="E25" s="196">
        <f>D25/($D26)</f>
        <v>7.0389798739161694E-2</v>
      </c>
    </row>
    <row r="26" spans="1:5" ht="32.4" thickTop="1" thickBot="1">
      <c r="A26" s="197" t="s">
        <v>114</v>
      </c>
      <c r="B26" s="198">
        <f>B22+B25</f>
        <v>30260705</v>
      </c>
      <c r="C26" s="199">
        <f>C22</f>
        <v>42717725</v>
      </c>
      <c r="D26" s="198">
        <f>B26+C26</f>
        <v>72978430</v>
      </c>
      <c r="E26" s="200">
        <f>IF(D26/($D26)=SUM(E25,E22),SUM(E22,E25),"ERROR")</f>
        <v>1</v>
      </c>
    </row>
    <row r="27" spans="1:5" ht="31.8" thickBot="1">
      <c r="A27" s="201" t="s">
        <v>95</v>
      </c>
      <c r="B27" s="202">
        <f>'Summary Federal Funds'!I35</f>
        <v>0</v>
      </c>
      <c r="C27" s="203"/>
      <c r="D27" s="202">
        <f>B27</f>
        <v>0</v>
      </c>
      <c r="E27" s="204"/>
    </row>
    <row r="28" spans="1:5" ht="31.2">
      <c r="A28" s="205" t="s">
        <v>96</v>
      </c>
      <c r="B28" s="206">
        <f>'Summary Federal Funds'!J35</f>
        <v>13228747</v>
      </c>
      <c r="C28" s="207"/>
      <c r="D28" s="206">
        <f>B28</f>
        <v>13228747</v>
      </c>
      <c r="E28" s="208"/>
    </row>
  </sheetData>
  <mergeCells count="1">
    <mergeCell ref="A1:E1"/>
  </mergeCells>
  <pageMargins left="0.7" right="0.7" top="0.75" bottom="0.75" header="0.3" footer="0.3"/>
  <pageSetup scale="79" orientation="landscape"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271</v>
      </c>
      <c r="B1" s="524"/>
      <c r="C1" s="524"/>
      <c r="D1" s="524"/>
      <c r="E1" s="586"/>
    </row>
    <row r="2" spans="1:5" ht="31.2" thickBot="1">
      <c r="A2" s="161" t="s">
        <v>104</v>
      </c>
      <c r="B2" s="162" t="s">
        <v>105</v>
      </c>
      <c r="C2" s="163" t="s">
        <v>106</v>
      </c>
      <c r="D2" s="164" t="s">
        <v>107</v>
      </c>
      <c r="E2" s="165" t="s">
        <v>108</v>
      </c>
    </row>
    <row r="3" spans="1:5" ht="22.8">
      <c r="A3" s="166" t="s">
        <v>74</v>
      </c>
      <c r="B3" s="167">
        <f>IF(SUM(B4:B7)='Federal Assistance'!B36,'Federal Assistance'!B36,"ERROR")</f>
        <v>238343775</v>
      </c>
      <c r="C3" s="167">
        <f>IF(SUM(C4:C6)='State Assistance'!B36,'State Assistance'!B36,"ERROR")</f>
        <v>93843040</v>
      </c>
      <c r="D3" s="168">
        <f>B3+C3</f>
        <v>332186815</v>
      </c>
      <c r="E3" s="169">
        <f>D3/($D26)</f>
        <v>0.25651214710367287</v>
      </c>
    </row>
    <row r="4" spans="1:5">
      <c r="A4" s="170" t="s">
        <v>62</v>
      </c>
      <c r="B4" s="171">
        <f>'Federal Assistance'!C36</f>
        <v>240613518</v>
      </c>
      <c r="C4" s="172">
        <f>'State Assistance'!C36</f>
        <v>63431912</v>
      </c>
      <c r="D4" s="173">
        <f>B4+C4</f>
        <v>304045430</v>
      </c>
      <c r="E4" s="174">
        <f>D4/($D26)</f>
        <v>0.23478158236460853</v>
      </c>
    </row>
    <row r="5" spans="1:5">
      <c r="A5" s="170" t="s">
        <v>63</v>
      </c>
      <c r="B5" s="171">
        <f>'Federal Assistance'!D36</f>
        <v>-15603797</v>
      </c>
      <c r="C5" s="172">
        <f>'State Assistance'!D36</f>
        <v>26374178</v>
      </c>
      <c r="D5" s="173">
        <f t="shared" ref="D5:D7" si="0">B5+C5</f>
        <v>10770381</v>
      </c>
      <c r="E5" s="174">
        <f>D5/($D26)</f>
        <v>8.3168067806502297E-3</v>
      </c>
    </row>
    <row r="6" spans="1:5" ht="16.8">
      <c r="A6" s="170" t="s">
        <v>75</v>
      </c>
      <c r="B6" s="171">
        <f>'Federal Assistance'!E36</f>
        <v>13334054</v>
      </c>
      <c r="C6" s="172">
        <f>'State Assistance'!E36</f>
        <v>4036950</v>
      </c>
      <c r="D6" s="173">
        <f t="shared" si="0"/>
        <v>17371004</v>
      </c>
      <c r="E6" s="174">
        <f>D6/($D26)</f>
        <v>1.3413757958414122E-2</v>
      </c>
    </row>
    <row r="7" spans="1:5">
      <c r="A7" s="170" t="s">
        <v>76</v>
      </c>
      <c r="B7" s="171">
        <f>'Federal Assistance'!F36</f>
        <v>0</v>
      </c>
      <c r="C7" s="175"/>
      <c r="D7" s="176">
        <f t="shared" si="0"/>
        <v>0</v>
      </c>
      <c r="E7" s="174">
        <f>D7/($D26)</f>
        <v>0</v>
      </c>
    </row>
    <row r="8" spans="1:5" ht="22.8">
      <c r="A8" s="177" t="s">
        <v>65</v>
      </c>
      <c r="B8" s="178">
        <f>IF(SUM(B9:B21)='Federal Non-Assistance'!B36,'Federal Non-Assistance'!B36,"ERROR")</f>
        <v>183864748</v>
      </c>
      <c r="C8" s="179">
        <f>IF(SUM(C9:C21)='State Non-Assistance'!B36,'State Non-Assistance'!B36,"ERROR")</f>
        <v>695316966</v>
      </c>
      <c r="D8" s="180">
        <f>B8+C8</f>
        <v>879181714</v>
      </c>
      <c r="E8" s="181">
        <f>D8/($D26)</f>
        <v>0.6788974726538356</v>
      </c>
    </row>
    <row r="9" spans="1:5" ht="16.8">
      <c r="A9" s="170" t="s">
        <v>78</v>
      </c>
      <c r="B9" s="182">
        <f>'Federal Non-Assistance'!C36</f>
        <v>58884063</v>
      </c>
      <c r="C9" s="183">
        <f>'State Non-Assistance'!C36</f>
        <v>28700337</v>
      </c>
      <c r="D9" s="173">
        <f t="shared" ref="D9:D21" si="1">B9+C9</f>
        <v>87584400</v>
      </c>
      <c r="E9" s="174">
        <f>D9/($D26)</f>
        <v>6.7632011513722862E-2</v>
      </c>
    </row>
    <row r="10" spans="1:5">
      <c r="A10" s="170" t="s">
        <v>63</v>
      </c>
      <c r="B10" s="182">
        <f>'Federal Non-Assistance'!D36</f>
        <v>0</v>
      </c>
      <c r="C10" s="183">
        <f>'State Non-Assistance'!D36</f>
        <v>0</v>
      </c>
      <c r="D10" s="173">
        <f t="shared" si="1"/>
        <v>0</v>
      </c>
      <c r="E10" s="174">
        <f>D10/($D26)</f>
        <v>0</v>
      </c>
    </row>
    <row r="11" spans="1:5">
      <c r="A11" s="170" t="s">
        <v>64</v>
      </c>
      <c r="B11" s="182">
        <f>'Federal Non-Assistance'!E36</f>
        <v>1234692</v>
      </c>
      <c r="C11" s="183">
        <f>'State Non-Assistance'!E36</f>
        <v>0</v>
      </c>
      <c r="D11" s="173">
        <f t="shared" si="1"/>
        <v>1234692</v>
      </c>
      <c r="E11" s="174">
        <f>D11/($D26)</f>
        <v>9.5341982773075465E-4</v>
      </c>
    </row>
    <row r="12" spans="1:5" ht="16.8">
      <c r="A12" s="170" t="s">
        <v>79</v>
      </c>
      <c r="B12" s="182">
        <f>'Federal Non-Assistance'!F36</f>
        <v>48532</v>
      </c>
      <c r="C12" s="183">
        <f>'State Non-Assistance'!F36</f>
        <v>0</v>
      </c>
      <c r="D12" s="173">
        <f t="shared" si="1"/>
        <v>48532</v>
      </c>
      <c r="E12" s="174">
        <f>D12/($D26)</f>
        <v>3.7476043482446625E-5</v>
      </c>
    </row>
    <row r="13" spans="1:5">
      <c r="A13" s="170" t="s">
        <v>67</v>
      </c>
      <c r="B13" s="182">
        <f>'Federal Non-Assistance'!G36</f>
        <v>18393000</v>
      </c>
      <c r="C13" s="183">
        <f>'State Non-Assistance'!G36</f>
        <v>153524612</v>
      </c>
      <c r="D13" s="173">
        <f t="shared" si="1"/>
        <v>171917612</v>
      </c>
      <c r="E13" s="174">
        <f>D13/($D26)</f>
        <v>0.13275348023387429</v>
      </c>
    </row>
    <row r="14" spans="1:5" ht="16.8">
      <c r="A14" s="170" t="s">
        <v>80</v>
      </c>
      <c r="B14" s="182">
        <f>'Federal Non-Assistance'!H36</f>
        <v>0</v>
      </c>
      <c r="C14" s="183">
        <f>'State Non-Assistance'!H36</f>
        <v>0</v>
      </c>
      <c r="D14" s="173">
        <f t="shared" si="1"/>
        <v>0</v>
      </c>
      <c r="E14" s="174">
        <f>D14/($D26)</f>
        <v>0</v>
      </c>
    </row>
    <row r="15" spans="1:5" ht="16.8">
      <c r="A15" s="170" t="s">
        <v>81</v>
      </c>
      <c r="B15" s="182">
        <f>'Federal Non-Assistance'!I36</f>
        <v>11075792</v>
      </c>
      <c r="C15" s="183">
        <f>'State Non-Assistance'!I36</f>
        <v>3531830</v>
      </c>
      <c r="D15" s="173">
        <f t="shared" si="1"/>
        <v>14607622</v>
      </c>
      <c r="E15" s="174">
        <f>D15/($D26)</f>
        <v>1.1279895270072197E-2</v>
      </c>
    </row>
    <row r="16" spans="1:5" ht="16.8">
      <c r="A16" s="170" t="s">
        <v>82</v>
      </c>
      <c r="B16" s="182">
        <f>'Federal Non-Assistance'!J36</f>
        <v>22989481</v>
      </c>
      <c r="C16" s="183">
        <f>'State Non-Assistance'!J36</f>
        <v>476499939</v>
      </c>
      <c r="D16" s="173">
        <f t="shared" si="1"/>
        <v>499489420</v>
      </c>
      <c r="E16" s="174">
        <f>D16/($D26)</f>
        <v>0.3857019538230867</v>
      </c>
    </row>
    <row r="17" spans="1:5" ht="16.8">
      <c r="A17" s="170" t="s">
        <v>109</v>
      </c>
      <c r="B17" s="182">
        <f>'Federal Non-Assistance'!K36</f>
        <v>7285700</v>
      </c>
      <c r="C17" s="183">
        <f>'State Non-Assistance'!K36</f>
        <v>169995</v>
      </c>
      <c r="D17" s="173">
        <f t="shared" si="1"/>
        <v>7455695</v>
      </c>
      <c r="E17" s="174">
        <f>D17/($D26)</f>
        <v>5.7572313115441332E-3</v>
      </c>
    </row>
    <row r="18" spans="1:5">
      <c r="A18" s="170" t="s">
        <v>88</v>
      </c>
      <c r="B18" s="182">
        <f>'Federal Non-Assistance'!L36</f>
        <v>50271402</v>
      </c>
      <c r="C18" s="183">
        <f>'State Non-Assistance'!L36</f>
        <v>25156724</v>
      </c>
      <c r="D18" s="173">
        <f>B18+C18</f>
        <v>75428126</v>
      </c>
      <c r="E18" s="174">
        <f>D18/($D26)</f>
        <v>5.8245028636270145E-2</v>
      </c>
    </row>
    <row r="19" spans="1:5">
      <c r="A19" s="170" t="s">
        <v>68</v>
      </c>
      <c r="B19" s="182">
        <f>'Federal Non-Assistance'!M36</f>
        <v>4865127</v>
      </c>
      <c r="C19" s="183">
        <f>'State Non-Assistance'!M36</f>
        <v>1231450</v>
      </c>
      <c r="D19" s="173">
        <f>B19+C19</f>
        <v>6096577</v>
      </c>
      <c r="E19" s="174">
        <f>D19/($D26)</f>
        <v>4.7077306673140194E-3</v>
      </c>
    </row>
    <row r="20" spans="1:5" ht="16.8">
      <c r="A20" s="170" t="s">
        <v>110</v>
      </c>
      <c r="B20" s="182">
        <f>'Federal Non-Assistance'!N36</f>
        <v>6840000</v>
      </c>
      <c r="C20" s="184"/>
      <c r="D20" s="173">
        <f t="shared" si="1"/>
        <v>6840000</v>
      </c>
      <c r="E20" s="174">
        <f>D20/($D26)</f>
        <v>5.2817962873966638E-3</v>
      </c>
    </row>
    <row r="21" spans="1:5">
      <c r="A21" s="170" t="s">
        <v>69</v>
      </c>
      <c r="B21" s="182">
        <f>'Federal Non-Assistance'!O36</f>
        <v>1976959</v>
      </c>
      <c r="C21" s="183">
        <f>'State Non-Assistance'!O36</f>
        <v>6502079</v>
      </c>
      <c r="D21" s="173">
        <f t="shared" si="1"/>
        <v>8479038</v>
      </c>
      <c r="E21" s="174">
        <f>D21/($D26)</f>
        <v>6.5474490393414089E-3</v>
      </c>
    </row>
    <row r="22" spans="1:5" ht="40.200000000000003" thickBot="1">
      <c r="A22" s="185" t="s">
        <v>0</v>
      </c>
      <c r="B22" s="186">
        <f>B3+B8</f>
        <v>422208523</v>
      </c>
      <c r="C22" s="187">
        <f>C3+C8</f>
        <v>789160006</v>
      </c>
      <c r="D22" s="186">
        <f>B22+C22</f>
        <v>1211368529</v>
      </c>
      <c r="E22" s="188">
        <f>D22/($D26)</f>
        <v>0.93540961975750847</v>
      </c>
    </row>
    <row r="23" spans="1:5" ht="34.200000000000003">
      <c r="A23" s="177" t="s">
        <v>111</v>
      </c>
      <c r="B23" s="189">
        <f>'Summary Federal Funds'!E36</f>
        <v>62472945</v>
      </c>
      <c r="C23" s="190"/>
      <c r="D23" s="180">
        <f>B23</f>
        <v>62472945</v>
      </c>
      <c r="E23" s="169">
        <f>D23/($D26)</f>
        <v>4.8241135813411697E-2</v>
      </c>
    </row>
    <row r="24" spans="1:5" ht="34.200000000000003">
      <c r="A24" s="177" t="s">
        <v>112</v>
      </c>
      <c r="B24" s="191">
        <f>'Summary Federal Funds'!F36</f>
        <v>21172500</v>
      </c>
      <c r="C24" s="192"/>
      <c r="D24" s="180">
        <f>B24</f>
        <v>21172500</v>
      </c>
      <c r="E24" s="181">
        <f>D24/($D26)</f>
        <v>1.6349244429079805E-2</v>
      </c>
    </row>
    <row r="25" spans="1:5" ht="39" customHeight="1" thickBot="1">
      <c r="A25" s="193" t="s">
        <v>113</v>
      </c>
      <c r="B25" s="194">
        <f>B23+B24</f>
        <v>83645445</v>
      </c>
      <c r="C25" s="195"/>
      <c r="D25" s="194">
        <f>B25</f>
        <v>83645445</v>
      </c>
      <c r="E25" s="196">
        <f>D25/($D26)</f>
        <v>6.4590380242491502E-2</v>
      </c>
    </row>
    <row r="26" spans="1:5" ht="32.4" thickTop="1" thickBot="1">
      <c r="A26" s="197" t="s">
        <v>114</v>
      </c>
      <c r="B26" s="198">
        <f>B22+B25</f>
        <v>505853968</v>
      </c>
      <c r="C26" s="199">
        <f>C22</f>
        <v>789160006</v>
      </c>
      <c r="D26" s="198">
        <f>B26+C26</f>
        <v>1295013974</v>
      </c>
      <c r="E26" s="200">
        <f>IF(D26/($D26)=SUM(E25,E22),SUM(E22,E25),"ERROR")</f>
        <v>1</v>
      </c>
    </row>
    <row r="27" spans="1:5" ht="31.8" thickBot="1">
      <c r="A27" s="201" t="s">
        <v>95</v>
      </c>
      <c r="B27" s="202">
        <f>'Summary Federal Funds'!I36</f>
        <v>32413932</v>
      </c>
      <c r="C27" s="203"/>
      <c r="D27" s="202">
        <f>B27</f>
        <v>32413932</v>
      </c>
      <c r="E27" s="204"/>
    </row>
    <row r="28" spans="1:5" ht="31.2">
      <c r="A28" s="205" t="s">
        <v>96</v>
      </c>
      <c r="B28" s="206">
        <f>'Summary Federal Funds'!J36</f>
        <v>37480982</v>
      </c>
      <c r="C28" s="207"/>
      <c r="D28" s="206">
        <f>B28</f>
        <v>37480982</v>
      </c>
      <c r="E28" s="208"/>
    </row>
  </sheetData>
  <mergeCells count="1">
    <mergeCell ref="A1:E1"/>
  </mergeCells>
  <pageMargins left="0.7" right="0.7" top="0.75" bottom="0.75" header="0.3" footer="0.3"/>
  <pageSetup scale="79" orientation="landscape"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272</v>
      </c>
      <c r="B1" s="524"/>
      <c r="C1" s="524"/>
      <c r="D1" s="524"/>
      <c r="E1" s="586"/>
    </row>
    <row r="2" spans="1:5" ht="31.2" thickBot="1">
      <c r="A2" s="161" t="s">
        <v>104</v>
      </c>
      <c r="B2" s="162" t="s">
        <v>105</v>
      </c>
      <c r="C2" s="163" t="s">
        <v>106</v>
      </c>
      <c r="D2" s="164" t="s">
        <v>107</v>
      </c>
      <c r="E2" s="165" t="s">
        <v>108</v>
      </c>
    </row>
    <row r="3" spans="1:5" ht="22.8">
      <c r="A3" s="166" t="s">
        <v>74</v>
      </c>
      <c r="B3" s="167">
        <f>IF(SUM(B4:B7)='Federal Assistance'!B37,'Federal Assistance'!B37,"ERROR")</f>
        <v>52336489</v>
      </c>
      <c r="C3" s="167">
        <f>IF(SUM(C4:C6)='State Assistance'!B37,'State Assistance'!B37,"ERROR")</f>
        <v>926772</v>
      </c>
      <c r="D3" s="168">
        <f>B3+C3</f>
        <v>53263261</v>
      </c>
      <c r="E3" s="169">
        <f>D3/($D26)</f>
        <v>0.24950282485626935</v>
      </c>
    </row>
    <row r="4" spans="1:5">
      <c r="A4" s="170" t="s">
        <v>62</v>
      </c>
      <c r="B4" s="171">
        <f>'Federal Assistance'!C37</f>
        <v>52134053</v>
      </c>
      <c r="C4" s="172">
        <f>'State Assistance'!C37</f>
        <v>926772</v>
      </c>
      <c r="D4" s="173">
        <f>B4+C4</f>
        <v>53060825</v>
      </c>
      <c r="E4" s="174">
        <f>D4/($D26)</f>
        <v>0.2485545473211668</v>
      </c>
    </row>
    <row r="5" spans="1:5">
      <c r="A5" s="170" t="s">
        <v>63</v>
      </c>
      <c r="B5" s="171">
        <f>'Federal Assistance'!D37</f>
        <v>0</v>
      </c>
      <c r="C5" s="172">
        <f>'State Assistance'!D37</f>
        <v>0</v>
      </c>
      <c r="D5" s="173">
        <f t="shared" ref="D5:D7" si="0">B5+C5</f>
        <v>0</v>
      </c>
      <c r="E5" s="174">
        <f>D5/($D26)</f>
        <v>0</v>
      </c>
    </row>
    <row r="6" spans="1:5" ht="16.8">
      <c r="A6" s="170" t="s">
        <v>75</v>
      </c>
      <c r="B6" s="171">
        <f>'Federal Assistance'!E37</f>
        <v>202436</v>
      </c>
      <c r="C6" s="172">
        <f>'State Assistance'!E37</f>
        <v>0</v>
      </c>
      <c r="D6" s="173">
        <f t="shared" si="0"/>
        <v>202436</v>
      </c>
      <c r="E6" s="174">
        <f>D6/($D26)</f>
        <v>9.4827753510254916E-4</v>
      </c>
    </row>
    <row r="7" spans="1:5">
      <c r="A7" s="170" t="s">
        <v>76</v>
      </c>
      <c r="B7" s="171">
        <f>'Federal Assistance'!F37</f>
        <v>0</v>
      </c>
      <c r="C7" s="175"/>
      <c r="D7" s="176">
        <f t="shared" si="0"/>
        <v>0</v>
      </c>
      <c r="E7" s="174">
        <f>D7/($D26)</f>
        <v>0</v>
      </c>
    </row>
    <row r="8" spans="1:5" ht="22.8">
      <c r="A8" s="177" t="s">
        <v>65</v>
      </c>
      <c r="B8" s="178">
        <f>IF(SUM(B9:B21)='Federal Non-Assistance'!B37,'Federal Non-Assistance'!B37,"ERROR")</f>
        <v>20933932</v>
      </c>
      <c r="C8" s="179">
        <f>IF(SUM(C9:C21)='State Non-Assistance'!B37,'State Non-Assistance'!B37,"ERROR")</f>
        <v>114627894</v>
      </c>
      <c r="D8" s="180">
        <f>B8+C8</f>
        <v>135561826</v>
      </c>
      <c r="E8" s="181">
        <f>D8/($D26)</f>
        <v>0.6350166680495597</v>
      </c>
    </row>
    <row r="9" spans="1:5" ht="16.8">
      <c r="A9" s="170" t="s">
        <v>78</v>
      </c>
      <c r="B9" s="182">
        <f>'Federal Non-Assistance'!C37</f>
        <v>8693878</v>
      </c>
      <c r="C9" s="183">
        <f>'State Non-Assistance'!C37</f>
        <v>0</v>
      </c>
      <c r="D9" s="173">
        <f t="shared" ref="D9:D21" si="1">B9+C9</f>
        <v>8693878</v>
      </c>
      <c r="E9" s="174">
        <f>D9/($D26)</f>
        <v>4.0725015315073804E-2</v>
      </c>
    </row>
    <row r="10" spans="1:5">
      <c r="A10" s="170" t="s">
        <v>63</v>
      </c>
      <c r="B10" s="182">
        <f>'Federal Non-Assistance'!D37</f>
        <v>0</v>
      </c>
      <c r="C10" s="183">
        <f>'State Non-Assistance'!D37</f>
        <v>11645300</v>
      </c>
      <c r="D10" s="173">
        <f t="shared" si="1"/>
        <v>11645300</v>
      </c>
      <c r="E10" s="174">
        <f>D10/($D26)</f>
        <v>5.4550457327400839E-2</v>
      </c>
    </row>
    <row r="11" spans="1:5">
      <c r="A11" s="170" t="s">
        <v>64</v>
      </c>
      <c r="B11" s="182">
        <f>'Federal Non-Assistance'!E37</f>
        <v>0</v>
      </c>
      <c r="C11" s="183">
        <f>'State Non-Assistance'!E37</f>
        <v>0</v>
      </c>
      <c r="D11" s="173">
        <f t="shared" si="1"/>
        <v>0</v>
      </c>
      <c r="E11" s="174">
        <f>D11/($D26)</f>
        <v>0</v>
      </c>
    </row>
    <row r="12" spans="1:5" ht="16.8">
      <c r="A12" s="170" t="s">
        <v>79</v>
      </c>
      <c r="B12" s="182">
        <f>'Federal Non-Assistance'!F37</f>
        <v>0</v>
      </c>
      <c r="C12" s="183">
        <f>'State Non-Assistance'!F37</f>
        <v>0</v>
      </c>
      <c r="D12" s="173">
        <f t="shared" si="1"/>
        <v>0</v>
      </c>
      <c r="E12" s="174">
        <f>D12/($D26)</f>
        <v>0</v>
      </c>
    </row>
    <row r="13" spans="1:5">
      <c r="A13" s="170" t="s">
        <v>67</v>
      </c>
      <c r="B13" s="182">
        <f>'Federal Non-Assistance'!G37</f>
        <v>0</v>
      </c>
      <c r="C13" s="183">
        <f>'State Non-Assistance'!G37</f>
        <v>47440000</v>
      </c>
      <c r="D13" s="173">
        <f t="shared" si="1"/>
        <v>47440000</v>
      </c>
      <c r="E13" s="174">
        <f>D13/($D26)</f>
        <v>0.22222473406540799</v>
      </c>
    </row>
    <row r="14" spans="1:5" ht="16.8">
      <c r="A14" s="170" t="s">
        <v>80</v>
      </c>
      <c r="B14" s="182">
        <f>'Federal Non-Assistance'!H37</f>
        <v>0</v>
      </c>
      <c r="C14" s="183">
        <f>'State Non-Assistance'!H37</f>
        <v>0</v>
      </c>
      <c r="D14" s="173">
        <f t="shared" si="1"/>
        <v>0</v>
      </c>
      <c r="E14" s="174">
        <f>D14/($D26)</f>
        <v>0</v>
      </c>
    </row>
    <row r="15" spans="1:5" ht="16.8">
      <c r="A15" s="170" t="s">
        <v>81</v>
      </c>
      <c r="B15" s="182">
        <f>'Federal Non-Assistance'!I37</f>
        <v>0</v>
      </c>
      <c r="C15" s="183">
        <f>'State Non-Assistance'!I37</f>
        <v>0</v>
      </c>
      <c r="D15" s="173">
        <f t="shared" si="1"/>
        <v>0</v>
      </c>
      <c r="E15" s="174">
        <f>D15/($D26)</f>
        <v>0</v>
      </c>
    </row>
    <row r="16" spans="1:5" ht="16.8">
      <c r="A16" s="170" t="s">
        <v>82</v>
      </c>
      <c r="B16" s="182">
        <f>'Federal Non-Assistance'!J37</f>
        <v>0</v>
      </c>
      <c r="C16" s="183">
        <f>'State Non-Assistance'!J37</f>
        <v>3605467</v>
      </c>
      <c r="D16" s="173">
        <f t="shared" si="1"/>
        <v>3605467</v>
      </c>
      <c r="E16" s="174">
        <f>D16/($D26)</f>
        <v>1.6889206265948659E-2</v>
      </c>
    </row>
    <row r="17" spans="1:5" ht="16.8">
      <c r="A17" s="170" t="s">
        <v>109</v>
      </c>
      <c r="B17" s="182">
        <f>'Federal Non-Assistance'!K37</f>
        <v>0</v>
      </c>
      <c r="C17" s="183">
        <f>'State Non-Assistance'!K37</f>
        <v>6500000</v>
      </c>
      <c r="D17" s="173">
        <f t="shared" si="1"/>
        <v>6500000</v>
      </c>
      <c r="E17" s="174">
        <f>D17/($D26)</f>
        <v>3.0448161286364923E-2</v>
      </c>
    </row>
    <row r="18" spans="1:5">
      <c r="A18" s="170" t="s">
        <v>88</v>
      </c>
      <c r="B18" s="182">
        <f>'Federal Non-Assistance'!L37</f>
        <v>10003197</v>
      </c>
      <c r="C18" s="183">
        <f>'State Non-Assistance'!L37</f>
        <v>0</v>
      </c>
      <c r="D18" s="173">
        <f>B18+C18</f>
        <v>10003197</v>
      </c>
      <c r="E18" s="174">
        <f>D18/($D26)</f>
        <v>4.6858300866966421E-2</v>
      </c>
    </row>
    <row r="19" spans="1:5">
      <c r="A19" s="170" t="s">
        <v>68</v>
      </c>
      <c r="B19" s="182">
        <f>'Federal Non-Assistance'!M37</f>
        <v>656210</v>
      </c>
      <c r="C19" s="183">
        <f>'State Non-Assistance'!M37</f>
        <v>0</v>
      </c>
      <c r="D19" s="173">
        <f>B19+C19</f>
        <v>656210</v>
      </c>
      <c r="E19" s="174">
        <f>D19/($D26)</f>
        <v>3.0739058334962347E-3</v>
      </c>
    </row>
    <row r="20" spans="1:5" ht="16.8">
      <c r="A20" s="170" t="s">
        <v>110</v>
      </c>
      <c r="B20" s="182">
        <f>'Federal Non-Assistance'!N37</f>
        <v>0</v>
      </c>
      <c r="C20" s="184"/>
      <c r="D20" s="173">
        <f t="shared" si="1"/>
        <v>0</v>
      </c>
      <c r="E20" s="174">
        <f>D20/($D26)</f>
        <v>0</v>
      </c>
    </row>
    <row r="21" spans="1:5">
      <c r="A21" s="170" t="s">
        <v>69</v>
      </c>
      <c r="B21" s="182">
        <f>'Federal Non-Assistance'!O37</f>
        <v>1580647</v>
      </c>
      <c r="C21" s="183">
        <f>'State Non-Assistance'!O37</f>
        <v>45437127</v>
      </c>
      <c r="D21" s="173">
        <f t="shared" si="1"/>
        <v>47017774</v>
      </c>
      <c r="E21" s="174">
        <f>D21/($D26)</f>
        <v>0.22024688708890081</v>
      </c>
    </row>
    <row r="22" spans="1:5" ht="40.200000000000003" thickBot="1">
      <c r="A22" s="185" t="s">
        <v>0</v>
      </c>
      <c r="B22" s="186">
        <f>B3+B8</f>
        <v>73270421</v>
      </c>
      <c r="C22" s="187">
        <f>C3+C8</f>
        <v>115554666</v>
      </c>
      <c r="D22" s="186">
        <f>B22+C22</f>
        <v>188825087</v>
      </c>
      <c r="E22" s="188">
        <f>D22/($D26)</f>
        <v>0.88451949290582899</v>
      </c>
    </row>
    <row r="23" spans="1:5" ht="34.200000000000003">
      <c r="A23" s="177" t="s">
        <v>111</v>
      </c>
      <c r="B23" s="189">
        <f>'Summary Federal Funds'!E37</f>
        <v>24652500</v>
      </c>
      <c r="C23" s="190"/>
      <c r="D23" s="180">
        <f>B23</f>
        <v>24652500</v>
      </c>
      <c r="E23" s="169">
        <f>D23/($D26)</f>
        <v>0.11548050709417097</v>
      </c>
    </row>
    <row r="24" spans="1:5" ht="34.200000000000003">
      <c r="A24" s="177" t="s">
        <v>112</v>
      </c>
      <c r="B24" s="191">
        <f>'Summary Federal Funds'!F37</f>
        <v>0</v>
      </c>
      <c r="C24" s="192"/>
      <c r="D24" s="180">
        <f>B24</f>
        <v>0</v>
      </c>
      <c r="E24" s="181">
        <f>D24/($D26)</f>
        <v>0</v>
      </c>
    </row>
    <row r="25" spans="1:5" ht="39" customHeight="1" thickBot="1">
      <c r="A25" s="193" t="s">
        <v>113</v>
      </c>
      <c r="B25" s="194">
        <f>B23+B24</f>
        <v>24652500</v>
      </c>
      <c r="C25" s="195"/>
      <c r="D25" s="194">
        <f>B25</f>
        <v>24652500</v>
      </c>
      <c r="E25" s="196">
        <f>D25/($D26)</f>
        <v>0.11548050709417097</v>
      </c>
    </row>
    <row r="26" spans="1:5" ht="32.4" thickTop="1" thickBot="1">
      <c r="A26" s="197" t="s">
        <v>114</v>
      </c>
      <c r="B26" s="198">
        <f>B22+B25</f>
        <v>97922921</v>
      </c>
      <c r="C26" s="199">
        <f>C22</f>
        <v>115554666</v>
      </c>
      <c r="D26" s="198">
        <f>B26+C26</f>
        <v>213477587</v>
      </c>
      <c r="E26" s="200">
        <f>IF(D26/($D26)=SUM(E25,E22),SUM(E22,E25),"ERROR")</f>
        <v>1</v>
      </c>
    </row>
    <row r="27" spans="1:5" ht="31.8" thickBot="1">
      <c r="A27" s="201" t="s">
        <v>95</v>
      </c>
      <c r="B27" s="202">
        <f>'Summary Federal Funds'!I37</f>
        <v>50169422</v>
      </c>
      <c r="C27" s="203"/>
      <c r="D27" s="202">
        <f>B27</f>
        <v>50169422</v>
      </c>
      <c r="E27" s="204"/>
    </row>
    <row r="28" spans="1:5" ht="31.2">
      <c r="A28" s="205" t="s">
        <v>96</v>
      </c>
      <c r="B28" s="206">
        <f>'Summary Federal Funds'!J37</f>
        <v>0</v>
      </c>
      <c r="C28" s="207"/>
      <c r="D28" s="206">
        <f>B28</f>
        <v>0</v>
      </c>
      <c r="E28" s="208"/>
    </row>
  </sheetData>
  <mergeCells count="1">
    <mergeCell ref="A1:E1"/>
  </mergeCells>
  <pageMargins left="0.7" right="0.7" top="0.75" bottom="0.75" header="0.3" footer="0.3"/>
  <pageSetup scale="79" orientation="landscape"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273</v>
      </c>
      <c r="B1" s="524"/>
      <c r="C1" s="524"/>
      <c r="D1" s="524"/>
      <c r="E1" s="586"/>
    </row>
    <row r="2" spans="1:5" ht="31.2" thickBot="1">
      <c r="A2" s="161" t="s">
        <v>104</v>
      </c>
      <c r="B2" s="162" t="s">
        <v>105</v>
      </c>
      <c r="C2" s="163" t="s">
        <v>106</v>
      </c>
      <c r="D2" s="164" t="s">
        <v>107</v>
      </c>
      <c r="E2" s="165" t="s">
        <v>108</v>
      </c>
    </row>
    <row r="3" spans="1:5" ht="22.8">
      <c r="A3" s="166" t="s">
        <v>74</v>
      </c>
      <c r="B3" s="167">
        <f>IF(SUM(B4:B7)='Federal Assistance'!B38,'Federal Assistance'!B38,"ERROR")</f>
        <v>1313608548</v>
      </c>
      <c r="C3" s="167">
        <f>IF(SUM(C4:C6)='State Assistance'!B38,'State Assistance'!B38,"ERROR")</f>
        <v>555537659</v>
      </c>
      <c r="D3" s="168">
        <f>B3+C3</f>
        <v>1869146207</v>
      </c>
      <c r="E3" s="169">
        <f>D3/($D26)</f>
        <v>0.33314147602265776</v>
      </c>
    </row>
    <row r="4" spans="1:5">
      <c r="A4" s="170" t="s">
        <v>62</v>
      </c>
      <c r="B4" s="171">
        <f>'Federal Assistance'!C38</f>
        <v>1152474723</v>
      </c>
      <c r="C4" s="172">
        <f>'State Assistance'!C38</f>
        <v>453553661</v>
      </c>
      <c r="D4" s="173">
        <f>B4+C4</f>
        <v>1606028384</v>
      </c>
      <c r="E4" s="174">
        <f>D4/($D26)</f>
        <v>0.28624548704447272</v>
      </c>
    </row>
    <row r="5" spans="1:5">
      <c r="A5" s="170" t="s">
        <v>63</v>
      </c>
      <c r="B5" s="171">
        <f>'Federal Assistance'!D38</f>
        <v>0</v>
      </c>
      <c r="C5" s="172">
        <f>'State Assistance'!D38</f>
        <v>101983998</v>
      </c>
      <c r="D5" s="173">
        <f t="shared" ref="D5:D7" si="0">B5+C5</f>
        <v>101983998</v>
      </c>
      <c r="E5" s="174">
        <f>D5/($D26)</f>
        <v>1.8176801524232917E-2</v>
      </c>
    </row>
    <row r="6" spans="1:5" ht="16.8">
      <c r="A6" s="170" t="s">
        <v>75</v>
      </c>
      <c r="B6" s="171">
        <f>'Federal Assistance'!E38</f>
        <v>0</v>
      </c>
      <c r="C6" s="172">
        <f>'State Assistance'!E38</f>
        <v>0</v>
      </c>
      <c r="D6" s="173">
        <f t="shared" si="0"/>
        <v>0</v>
      </c>
      <c r="E6" s="174">
        <f>D6/($D26)</f>
        <v>0</v>
      </c>
    </row>
    <row r="7" spans="1:5">
      <c r="A7" s="170" t="s">
        <v>76</v>
      </c>
      <c r="B7" s="171">
        <f>'Federal Assistance'!F38</f>
        <v>161133825</v>
      </c>
      <c r="C7" s="175"/>
      <c r="D7" s="176">
        <f t="shared" si="0"/>
        <v>161133825</v>
      </c>
      <c r="E7" s="174">
        <f>D7/($D26)</f>
        <v>2.871918745395214E-2</v>
      </c>
    </row>
    <row r="8" spans="1:5" ht="22.8">
      <c r="A8" s="177" t="s">
        <v>65</v>
      </c>
      <c r="B8" s="178">
        <f>IF(SUM(B9:B21)='Federal Non-Assistance'!B38,'Federal Non-Assistance'!B38,"ERROR")</f>
        <v>862601012</v>
      </c>
      <c r="C8" s="179">
        <f>IF(SUM(C9:C21)='State Non-Assistance'!B38,'State Non-Assistance'!B38,"ERROR")</f>
        <v>2252440447</v>
      </c>
      <c r="D8" s="180">
        <f>B8+C8</f>
        <v>3115041459</v>
      </c>
      <c r="E8" s="181">
        <f>D8/($D26)</f>
        <v>0.5551997514355137</v>
      </c>
    </row>
    <row r="9" spans="1:5" ht="16.8">
      <c r="A9" s="170" t="s">
        <v>78</v>
      </c>
      <c r="B9" s="182">
        <f>'Federal Non-Assistance'!C38</f>
        <v>108997112</v>
      </c>
      <c r="C9" s="183">
        <f>'State Non-Assistance'!C38</f>
        <v>15400824</v>
      </c>
      <c r="D9" s="173">
        <f t="shared" ref="D9:D21" si="1">B9+C9</f>
        <v>124397936</v>
      </c>
      <c r="E9" s="174">
        <f>D9/($D26)</f>
        <v>2.2171680234542569E-2</v>
      </c>
    </row>
    <row r="10" spans="1:5">
      <c r="A10" s="170" t="s">
        <v>63</v>
      </c>
      <c r="B10" s="182">
        <f>'Federal Non-Assistance'!D38</f>
        <v>0</v>
      </c>
      <c r="C10" s="183">
        <f>'State Non-Assistance'!D38</f>
        <v>0</v>
      </c>
      <c r="D10" s="173">
        <f t="shared" si="1"/>
        <v>0</v>
      </c>
      <c r="E10" s="174">
        <f>D10/($D26)</f>
        <v>0</v>
      </c>
    </row>
    <row r="11" spans="1:5">
      <c r="A11" s="170" t="s">
        <v>64</v>
      </c>
      <c r="B11" s="182">
        <f>'Federal Non-Assistance'!E38</f>
        <v>5956169</v>
      </c>
      <c r="C11" s="183">
        <f>'State Non-Assistance'!E38</f>
        <v>177239</v>
      </c>
      <c r="D11" s="173">
        <f t="shared" si="1"/>
        <v>6133408</v>
      </c>
      <c r="E11" s="174">
        <f>D11/($D26)</f>
        <v>1.0931689487515715E-3</v>
      </c>
    </row>
    <row r="12" spans="1:5" ht="16.8">
      <c r="A12" s="170" t="s">
        <v>79</v>
      </c>
      <c r="B12" s="182">
        <f>'Federal Non-Assistance'!F38</f>
        <v>0</v>
      </c>
      <c r="C12" s="183">
        <f>'State Non-Assistance'!F38</f>
        <v>0</v>
      </c>
      <c r="D12" s="173">
        <f t="shared" si="1"/>
        <v>0</v>
      </c>
      <c r="E12" s="174">
        <f>D12/($D26)</f>
        <v>0</v>
      </c>
    </row>
    <row r="13" spans="1:5">
      <c r="A13" s="170" t="s">
        <v>67</v>
      </c>
      <c r="B13" s="182">
        <f>'Federal Non-Assistance'!G38</f>
        <v>0</v>
      </c>
      <c r="C13" s="183">
        <f>'State Non-Assistance'!G38</f>
        <v>910363178</v>
      </c>
      <c r="D13" s="173">
        <f t="shared" si="1"/>
        <v>910363178</v>
      </c>
      <c r="E13" s="174">
        <f>D13/($D26)</f>
        <v>0.16225575704019687</v>
      </c>
    </row>
    <row r="14" spans="1:5" ht="16.8">
      <c r="A14" s="170" t="s">
        <v>80</v>
      </c>
      <c r="B14" s="182">
        <f>'Federal Non-Assistance'!H38</f>
        <v>0</v>
      </c>
      <c r="C14" s="183">
        <f>'State Non-Assistance'!H38</f>
        <v>516137867</v>
      </c>
      <c r="D14" s="173">
        <f t="shared" si="1"/>
        <v>516137867</v>
      </c>
      <c r="E14" s="174">
        <f>D14/($D26)</f>
        <v>9.1992231640104227E-2</v>
      </c>
    </row>
    <row r="15" spans="1:5" ht="16.8">
      <c r="A15" s="170" t="s">
        <v>81</v>
      </c>
      <c r="B15" s="182">
        <f>'Federal Non-Assistance'!I38</f>
        <v>148696523</v>
      </c>
      <c r="C15" s="183">
        <f>'State Non-Assistance'!I38</f>
        <v>25171827</v>
      </c>
      <c r="D15" s="173">
        <f t="shared" si="1"/>
        <v>173868350</v>
      </c>
      <c r="E15" s="174">
        <f>D15/($D26)</f>
        <v>3.0988886014214331E-2</v>
      </c>
    </row>
    <row r="16" spans="1:5" ht="16.8">
      <c r="A16" s="170" t="s">
        <v>82</v>
      </c>
      <c r="B16" s="182">
        <f>'Federal Non-Assistance'!J38</f>
        <v>15439071</v>
      </c>
      <c r="C16" s="183">
        <f>'State Non-Assistance'!J38</f>
        <v>229775426</v>
      </c>
      <c r="D16" s="173">
        <f t="shared" si="1"/>
        <v>245214497</v>
      </c>
      <c r="E16" s="174">
        <f>D16/($D26)</f>
        <v>4.37050452055587E-2</v>
      </c>
    </row>
    <row r="17" spans="1:5" ht="16.8">
      <c r="A17" s="170" t="s">
        <v>109</v>
      </c>
      <c r="B17" s="182">
        <f>'Federal Non-Assistance'!K38</f>
        <v>0</v>
      </c>
      <c r="C17" s="183">
        <f>'State Non-Assistance'!K38</f>
        <v>0</v>
      </c>
      <c r="D17" s="173">
        <f t="shared" si="1"/>
        <v>0</v>
      </c>
      <c r="E17" s="174">
        <f>D17/($D26)</f>
        <v>0</v>
      </c>
    </row>
    <row r="18" spans="1:5">
      <c r="A18" s="170" t="s">
        <v>88</v>
      </c>
      <c r="B18" s="182">
        <f>'Federal Non-Assistance'!L38</f>
        <v>226491465</v>
      </c>
      <c r="C18" s="183">
        <f>'State Non-Assistance'!L38</f>
        <v>100389850</v>
      </c>
      <c r="D18" s="173">
        <f>B18+C18</f>
        <v>326881315</v>
      </c>
      <c r="E18" s="174">
        <f>D18/($D26)</f>
        <v>5.826067717736718E-2</v>
      </c>
    </row>
    <row r="19" spans="1:5">
      <c r="A19" s="170" t="s">
        <v>68</v>
      </c>
      <c r="B19" s="182">
        <f>'Federal Non-Assistance'!M38</f>
        <v>5332661</v>
      </c>
      <c r="C19" s="183">
        <f>'State Non-Assistance'!M38</f>
        <v>1675111</v>
      </c>
      <c r="D19" s="173">
        <f>B19+C19</f>
        <v>7007772</v>
      </c>
      <c r="E19" s="174">
        <f>D19/($D26)</f>
        <v>1.2490085039721305E-3</v>
      </c>
    </row>
    <row r="20" spans="1:5" ht="16.8">
      <c r="A20" s="170" t="s">
        <v>110</v>
      </c>
      <c r="B20" s="182">
        <f>'Federal Non-Assistance'!N38</f>
        <v>26143086</v>
      </c>
      <c r="C20" s="184"/>
      <c r="D20" s="173">
        <f t="shared" si="1"/>
        <v>26143086</v>
      </c>
      <c r="E20" s="174">
        <f>D20/($D26)</f>
        <v>4.659531836092092E-3</v>
      </c>
    </row>
    <row r="21" spans="1:5">
      <c r="A21" s="170" t="s">
        <v>69</v>
      </c>
      <c r="B21" s="182">
        <f>'Federal Non-Assistance'!O38</f>
        <v>325544925</v>
      </c>
      <c r="C21" s="183">
        <f>'State Non-Assistance'!O38</f>
        <v>453349125</v>
      </c>
      <c r="D21" s="173">
        <f t="shared" si="1"/>
        <v>778894050</v>
      </c>
      <c r="E21" s="174">
        <f>D21/($D26)</f>
        <v>0.13882376483471406</v>
      </c>
    </row>
    <row r="22" spans="1:5" ht="40.200000000000003" thickBot="1">
      <c r="A22" s="185" t="s">
        <v>0</v>
      </c>
      <c r="B22" s="186">
        <f>B3+B8</f>
        <v>2176209560</v>
      </c>
      <c r="C22" s="187">
        <f>C3+C8</f>
        <v>2807978106</v>
      </c>
      <c r="D22" s="186">
        <f>B22+C22</f>
        <v>4984187666</v>
      </c>
      <c r="E22" s="188">
        <f>D22/($D26)</f>
        <v>0.88834122745817146</v>
      </c>
    </row>
    <row r="23" spans="1:5" ht="34.200000000000003">
      <c r="A23" s="177" t="s">
        <v>111</v>
      </c>
      <c r="B23" s="189">
        <f>'Summary Federal Funds'!E38</f>
        <v>434928015</v>
      </c>
      <c r="C23" s="190"/>
      <c r="D23" s="180">
        <f>B23</f>
        <v>434928015</v>
      </c>
      <c r="E23" s="169">
        <f>D23/($D26)</f>
        <v>7.7518045585775103E-2</v>
      </c>
    </row>
    <row r="24" spans="1:5" ht="34.200000000000003">
      <c r="A24" s="177" t="s">
        <v>112</v>
      </c>
      <c r="B24" s="191">
        <f>'Summary Federal Funds'!F38</f>
        <v>191552283</v>
      </c>
      <c r="C24" s="192"/>
      <c r="D24" s="180">
        <f>B24</f>
        <v>191552283</v>
      </c>
      <c r="E24" s="181">
        <f>D24/($D26)</f>
        <v>3.4140726956053392E-2</v>
      </c>
    </row>
    <row r="25" spans="1:5" ht="39" customHeight="1" thickBot="1">
      <c r="A25" s="193" t="s">
        <v>113</v>
      </c>
      <c r="B25" s="194">
        <f>B23+B24</f>
        <v>626480298</v>
      </c>
      <c r="C25" s="195"/>
      <c r="D25" s="194">
        <f>B25</f>
        <v>626480298</v>
      </c>
      <c r="E25" s="196">
        <f>D25/($D26)</f>
        <v>0.1116587725418285</v>
      </c>
    </row>
    <row r="26" spans="1:5" ht="32.4" thickTop="1" thickBot="1">
      <c r="A26" s="197" t="s">
        <v>114</v>
      </c>
      <c r="B26" s="198">
        <f>B22+B25</f>
        <v>2802689858</v>
      </c>
      <c r="C26" s="199">
        <f>C22</f>
        <v>2807978106</v>
      </c>
      <c r="D26" s="198">
        <f>B26+C26</f>
        <v>5610667964</v>
      </c>
      <c r="E26" s="200">
        <f>IF(D26/($D26)=SUM(E25,E22),SUM(E22,E25),"ERROR")</f>
        <v>1</v>
      </c>
    </row>
    <row r="27" spans="1:5" ht="31.8" thickBot="1">
      <c r="A27" s="201" t="s">
        <v>95</v>
      </c>
      <c r="B27" s="202">
        <f>'Summary Federal Funds'!I38</f>
        <v>273410052</v>
      </c>
      <c r="C27" s="203"/>
      <c r="D27" s="202">
        <f>B27</f>
        <v>273410052</v>
      </c>
      <c r="E27" s="204"/>
    </row>
    <row r="28" spans="1:5" ht="31.2">
      <c r="A28" s="205" t="s">
        <v>96</v>
      </c>
      <c r="B28" s="206">
        <f>'Summary Federal Funds'!J38</f>
        <v>104006753</v>
      </c>
      <c r="C28" s="207"/>
      <c r="D28" s="206">
        <f>B28</f>
        <v>104006753</v>
      </c>
      <c r="E28" s="208"/>
    </row>
  </sheetData>
  <mergeCells count="1">
    <mergeCell ref="A1:E1"/>
  </mergeCells>
  <pageMargins left="0.7" right="0.7" top="0.75" bottom="0.75" header="0.3" footer="0.3"/>
  <pageSetup scale="7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J59"/>
  <sheetViews>
    <sheetView workbookViewId="0">
      <selection activeCell="F36" sqref="F36"/>
    </sheetView>
  </sheetViews>
  <sheetFormatPr defaultRowHeight="14.4"/>
  <cols>
    <col min="1" max="1" width="23" style="50" customWidth="1"/>
    <col min="2" max="3" width="23.6640625" customWidth="1"/>
    <col min="4" max="4" width="23.6640625" style="50" customWidth="1"/>
    <col min="5" max="6" width="23.6640625" customWidth="1"/>
    <col min="7" max="7" width="23.6640625" style="50" customWidth="1"/>
    <col min="8" max="8" width="23.44140625" style="50" customWidth="1"/>
    <col min="9" max="9" width="23.5546875" customWidth="1"/>
    <col min="10" max="10" width="23.6640625" customWidth="1"/>
  </cols>
  <sheetData>
    <row r="1" spans="1:10" ht="24" customHeight="1">
      <c r="A1" s="533" t="s">
        <v>226</v>
      </c>
      <c r="B1" s="533"/>
      <c r="C1" s="533"/>
      <c r="D1" s="533"/>
      <c r="E1" s="533"/>
      <c r="F1" s="533"/>
      <c r="G1" s="533"/>
      <c r="H1" s="533"/>
      <c r="I1" s="534"/>
      <c r="J1" s="534"/>
    </row>
    <row r="2" spans="1:10" ht="38.25" customHeight="1">
      <c r="A2" s="144" t="s">
        <v>10</v>
      </c>
      <c r="B2" s="136" t="s">
        <v>185</v>
      </c>
      <c r="C2" s="137" t="s">
        <v>222</v>
      </c>
      <c r="D2" s="133" t="s">
        <v>98</v>
      </c>
      <c r="E2" s="138" t="s">
        <v>223</v>
      </c>
      <c r="F2" s="140" t="s">
        <v>224</v>
      </c>
      <c r="G2" s="139" t="s">
        <v>100</v>
      </c>
      <c r="H2" s="143" t="s">
        <v>186</v>
      </c>
      <c r="I2" s="142" t="s">
        <v>225</v>
      </c>
      <c r="J2" s="141" t="s">
        <v>99</v>
      </c>
    </row>
    <row r="3" spans="1:10">
      <c r="A3" s="131" t="s">
        <v>77</v>
      </c>
      <c r="B3" s="134">
        <f>E3+H3</f>
        <v>14747521469</v>
      </c>
      <c r="C3" s="130">
        <f>IF(F3+I3='Total State Expenditure Summary'!B4,'Total State Expenditure Summary'!B4,"ERROR")</f>
        <v>14995239118</v>
      </c>
      <c r="D3" s="135">
        <f>C3-B3</f>
        <v>247717649</v>
      </c>
      <c r="E3" s="482">
        <v>4283817494</v>
      </c>
      <c r="F3" s="57">
        <f>'Total State Expenditure Summary'!C4</f>
        <v>4553327580</v>
      </c>
      <c r="G3" s="145">
        <f>F3-E3</f>
        <v>269510086</v>
      </c>
      <c r="H3" s="484">
        <v>10463703975</v>
      </c>
      <c r="I3" s="126">
        <f>'Total State Expenditure Summary'!D4</f>
        <v>10441911538</v>
      </c>
      <c r="J3" s="55">
        <f>I3-H3</f>
        <v>-21792437</v>
      </c>
    </row>
    <row r="4" spans="1:10">
      <c r="A4" s="132" t="s">
        <v>11</v>
      </c>
      <c r="B4" s="134">
        <f t="shared" ref="B4:B54" si="0">E4+H4</f>
        <v>80236191</v>
      </c>
      <c r="C4" s="130">
        <f>IF(F4+I4='Total State Expenditure Summary'!B5,'Total State Expenditure Summary'!B5,"ERROR")</f>
        <v>83006312</v>
      </c>
      <c r="D4" s="135">
        <f t="shared" ref="D4:D54" si="1">C4-B4</f>
        <v>2770121</v>
      </c>
      <c r="E4" s="482">
        <v>4222906</v>
      </c>
      <c r="F4" s="57">
        <f>'Total State Expenditure Summary'!C5</f>
        <v>2497322</v>
      </c>
      <c r="G4" s="145">
        <f t="shared" ref="G4:G54" si="2">F4-E4</f>
        <v>-1725584</v>
      </c>
      <c r="H4" s="484">
        <v>76013285</v>
      </c>
      <c r="I4" s="126">
        <f>'Total State Expenditure Summary'!D5</f>
        <v>80508990</v>
      </c>
      <c r="J4" s="55">
        <f t="shared" ref="J4:J54" si="3">I4-H4</f>
        <v>4495705</v>
      </c>
    </row>
    <row r="5" spans="1:10">
      <c r="A5" s="132" t="s">
        <v>12</v>
      </c>
      <c r="B5" s="134">
        <f t="shared" si="0"/>
        <v>37603641</v>
      </c>
      <c r="C5" s="130">
        <f>IF(F5+I5='Total State Expenditure Summary'!B6,'Total State Expenditure Summary'!B6,"ERROR")</f>
        <v>37146118</v>
      </c>
      <c r="D5" s="135">
        <f t="shared" si="1"/>
        <v>-457523</v>
      </c>
      <c r="E5" s="482">
        <v>33448266</v>
      </c>
      <c r="F5" s="57">
        <f>'Total State Expenditure Summary'!C6</f>
        <v>35177444</v>
      </c>
      <c r="G5" s="145">
        <f t="shared" si="2"/>
        <v>1729178</v>
      </c>
      <c r="H5" s="484">
        <v>4155375</v>
      </c>
      <c r="I5" s="126">
        <f>'Total State Expenditure Summary'!D6</f>
        <v>1968674</v>
      </c>
      <c r="J5" s="55">
        <f t="shared" si="3"/>
        <v>-2186701</v>
      </c>
    </row>
    <row r="6" spans="1:10">
      <c r="A6" s="132" t="s">
        <v>13</v>
      </c>
      <c r="B6" s="134">
        <f t="shared" si="0"/>
        <v>123511938</v>
      </c>
      <c r="C6" s="130">
        <f>IF(F6+I6='Total State Expenditure Summary'!B7,'Total State Expenditure Summary'!B7,"ERROR")</f>
        <v>130708833</v>
      </c>
      <c r="D6" s="135">
        <f t="shared" si="1"/>
        <v>7196895</v>
      </c>
      <c r="E6" s="482">
        <v>164729</v>
      </c>
      <c r="F6" s="57">
        <f>'Total State Expenditure Summary'!C7</f>
        <v>1567603</v>
      </c>
      <c r="G6" s="145">
        <f t="shared" si="2"/>
        <v>1402874</v>
      </c>
      <c r="H6" s="484">
        <v>123347209</v>
      </c>
      <c r="I6" s="126">
        <f>'Total State Expenditure Summary'!D7</f>
        <v>129141230</v>
      </c>
      <c r="J6" s="55">
        <f t="shared" si="3"/>
        <v>5794021</v>
      </c>
    </row>
    <row r="7" spans="1:10">
      <c r="A7" s="132" t="s">
        <v>14</v>
      </c>
      <c r="B7" s="134">
        <f t="shared" si="0"/>
        <v>97950041</v>
      </c>
      <c r="C7" s="130">
        <f>IF(F7+I7='Total State Expenditure Summary'!B8,'Total State Expenditure Summary'!B8,"ERROR")</f>
        <v>88691726</v>
      </c>
      <c r="D7" s="135">
        <f t="shared" si="1"/>
        <v>-9258315</v>
      </c>
      <c r="E7" s="482">
        <v>0</v>
      </c>
      <c r="F7" s="57">
        <f>'Total State Expenditure Summary'!C8</f>
        <v>0</v>
      </c>
      <c r="G7" s="145">
        <f t="shared" si="2"/>
        <v>0</v>
      </c>
      <c r="H7" s="484">
        <v>97950041</v>
      </c>
      <c r="I7" s="126">
        <f>'Total State Expenditure Summary'!D8</f>
        <v>88691726</v>
      </c>
      <c r="J7" s="55">
        <f t="shared" si="3"/>
        <v>-9258315</v>
      </c>
    </row>
    <row r="8" spans="1:10">
      <c r="A8" s="132" t="s">
        <v>15</v>
      </c>
      <c r="B8" s="134">
        <f t="shared" si="0"/>
        <v>2900029310</v>
      </c>
      <c r="C8" s="130">
        <f>IF(F8+I8='Total State Expenditure Summary'!B9,'Total State Expenditure Summary'!B9,"ERROR")</f>
        <v>3239677720</v>
      </c>
      <c r="D8" s="135">
        <f t="shared" si="1"/>
        <v>339648410</v>
      </c>
      <c r="E8" s="482">
        <v>1818034667</v>
      </c>
      <c r="F8" s="57">
        <f>'Total State Expenditure Summary'!C9</f>
        <v>2119299855</v>
      </c>
      <c r="G8" s="145">
        <f t="shared" si="2"/>
        <v>301265188</v>
      </c>
      <c r="H8" s="484">
        <v>1081994643</v>
      </c>
      <c r="I8" s="126">
        <f>'Total State Expenditure Summary'!D9</f>
        <v>1120377865</v>
      </c>
      <c r="J8" s="55">
        <f t="shared" si="3"/>
        <v>38383222</v>
      </c>
    </row>
    <row r="9" spans="1:10">
      <c r="A9" s="132" t="s">
        <v>16</v>
      </c>
      <c r="B9" s="134">
        <f t="shared" si="0"/>
        <v>129732536</v>
      </c>
      <c r="C9" s="130">
        <f>IF(F9+I9='Total State Expenditure Summary'!B10,'Total State Expenditure Summary'!B10,"ERROR")</f>
        <v>169213612</v>
      </c>
      <c r="D9" s="135">
        <f t="shared" si="1"/>
        <v>39481076</v>
      </c>
      <c r="E9" s="482">
        <v>8016855</v>
      </c>
      <c r="F9" s="57">
        <f>'Total State Expenditure Summary'!C10</f>
        <v>8701104</v>
      </c>
      <c r="G9" s="145">
        <f t="shared" si="2"/>
        <v>684249</v>
      </c>
      <c r="H9" s="484">
        <v>121715681</v>
      </c>
      <c r="I9" s="126">
        <f>'Total State Expenditure Summary'!D10</f>
        <v>160512508</v>
      </c>
      <c r="J9" s="55">
        <f t="shared" si="3"/>
        <v>38796827</v>
      </c>
    </row>
    <row r="10" spans="1:10">
      <c r="A10" s="132" t="s">
        <v>17</v>
      </c>
      <c r="B10" s="134">
        <f t="shared" si="0"/>
        <v>225865592</v>
      </c>
      <c r="C10" s="130">
        <f>IF(F10+I10='Total State Expenditure Summary'!B11,'Total State Expenditure Summary'!B11,"ERROR")</f>
        <v>218432166</v>
      </c>
      <c r="D10" s="135">
        <f t="shared" si="1"/>
        <v>-7433426</v>
      </c>
      <c r="E10" s="482">
        <v>76249014</v>
      </c>
      <c r="F10" s="57">
        <f>'Total State Expenditure Summary'!C11</f>
        <v>70153089</v>
      </c>
      <c r="G10" s="145">
        <f t="shared" si="2"/>
        <v>-6095925</v>
      </c>
      <c r="H10" s="484">
        <v>149616578</v>
      </c>
      <c r="I10" s="126">
        <f>'Total State Expenditure Summary'!D11</f>
        <v>148279077</v>
      </c>
      <c r="J10" s="55">
        <f t="shared" si="3"/>
        <v>-1337501</v>
      </c>
    </row>
    <row r="11" spans="1:10">
      <c r="A11" s="132" t="s">
        <v>18</v>
      </c>
      <c r="B11" s="134">
        <f t="shared" si="0"/>
        <v>59673154</v>
      </c>
      <c r="C11" s="130">
        <f>IF(F11+I11='Total State Expenditure Summary'!B12,'Total State Expenditure Summary'!B12,"ERROR")</f>
        <v>58500266</v>
      </c>
      <c r="D11" s="135">
        <f t="shared" si="1"/>
        <v>-1172888</v>
      </c>
      <c r="E11" s="482">
        <v>17767391</v>
      </c>
      <c r="F11" s="57">
        <f>'Total State Expenditure Summary'!C12</f>
        <v>14415969</v>
      </c>
      <c r="G11" s="145">
        <f t="shared" si="2"/>
        <v>-3351422</v>
      </c>
      <c r="H11" s="484">
        <v>41905763</v>
      </c>
      <c r="I11" s="126">
        <f>'Total State Expenditure Summary'!D12</f>
        <v>44084297</v>
      </c>
      <c r="J11" s="55">
        <f t="shared" si="3"/>
        <v>2178534</v>
      </c>
    </row>
    <row r="12" spans="1:10">
      <c r="A12" s="132" t="s">
        <v>19</v>
      </c>
      <c r="B12" s="134">
        <f t="shared" si="0"/>
        <v>96457447</v>
      </c>
      <c r="C12" s="130">
        <f>IF(F12+I12='Total State Expenditure Summary'!B13,'Total State Expenditure Summary'!B13,"ERROR")</f>
        <v>144677662</v>
      </c>
      <c r="D12" s="135">
        <f t="shared" si="1"/>
        <v>48220215</v>
      </c>
      <c r="E12" s="482">
        <v>23323802</v>
      </c>
      <c r="F12" s="57">
        <f>'Total State Expenditure Summary'!C13</f>
        <v>50502920</v>
      </c>
      <c r="G12" s="145">
        <f t="shared" si="2"/>
        <v>27179118</v>
      </c>
      <c r="H12" s="484">
        <v>73133645</v>
      </c>
      <c r="I12" s="126">
        <f>'Total State Expenditure Summary'!D13</f>
        <v>94174742</v>
      </c>
      <c r="J12" s="55">
        <f t="shared" si="3"/>
        <v>21041097</v>
      </c>
    </row>
    <row r="13" spans="1:10">
      <c r="A13" s="132" t="s">
        <v>20</v>
      </c>
      <c r="B13" s="134">
        <f t="shared" si="0"/>
        <v>415489668</v>
      </c>
      <c r="C13" s="130">
        <f>IF(F13+I13='Total State Expenditure Summary'!B14,'Total State Expenditure Summary'!B14,"ERROR")</f>
        <v>415658218</v>
      </c>
      <c r="D13" s="135">
        <f t="shared" si="1"/>
        <v>168550</v>
      </c>
      <c r="E13" s="482">
        <v>137480914</v>
      </c>
      <c r="F13" s="57">
        <f>'Total State Expenditure Summary'!C14</f>
        <v>129900296</v>
      </c>
      <c r="G13" s="145">
        <f t="shared" si="2"/>
        <v>-7580618</v>
      </c>
      <c r="H13" s="484">
        <v>278008754</v>
      </c>
      <c r="I13" s="126">
        <f>'Total State Expenditure Summary'!D14</f>
        <v>285757922</v>
      </c>
      <c r="J13" s="55">
        <f t="shared" si="3"/>
        <v>7749168</v>
      </c>
    </row>
    <row r="14" spans="1:10">
      <c r="A14" s="132" t="s">
        <v>21</v>
      </c>
      <c r="B14" s="134">
        <f t="shared" si="0"/>
        <v>173368527</v>
      </c>
      <c r="C14" s="130">
        <f>IF(F14+I14='Total State Expenditure Summary'!B15,'Total State Expenditure Summary'!B15,"ERROR")</f>
        <v>173368527</v>
      </c>
      <c r="D14" s="135">
        <f t="shared" si="1"/>
        <v>0</v>
      </c>
      <c r="E14" s="482">
        <v>25639076</v>
      </c>
      <c r="F14" s="57">
        <f>'Total State Expenditure Summary'!C15</f>
        <v>3167442</v>
      </c>
      <c r="G14" s="145">
        <f t="shared" si="2"/>
        <v>-22471634</v>
      </c>
      <c r="H14" s="484">
        <v>147729451</v>
      </c>
      <c r="I14" s="126">
        <f>'Total State Expenditure Summary'!D15</f>
        <v>170201085</v>
      </c>
      <c r="J14" s="55">
        <f t="shared" si="3"/>
        <v>22471634</v>
      </c>
    </row>
    <row r="15" spans="1:10">
      <c r="A15" s="132" t="s">
        <v>22</v>
      </c>
      <c r="B15" s="134">
        <f t="shared" si="0"/>
        <v>182845070</v>
      </c>
      <c r="C15" s="130">
        <f>IF(F15+I15='Total State Expenditure Summary'!B16,'Total State Expenditure Summary'!B16,"ERROR")</f>
        <v>160153277</v>
      </c>
      <c r="D15" s="135">
        <f t="shared" si="1"/>
        <v>-22691793</v>
      </c>
      <c r="E15" s="482">
        <v>32378660</v>
      </c>
      <c r="F15" s="57">
        <f>'Total State Expenditure Summary'!C16</f>
        <v>19089171</v>
      </c>
      <c r="G15" s="145">
        <f t="shared" si="2"/>
        <v>-13289489</v>
      </c>
      <c r="H15" s="484">
        <v>150466410</v>
      </c>
      <c r="I15" s="126">
        <f>'Total State Expenditure Summary'!D16</f>
        <v>141064106</v>
      </c>
      <c r="J15" s="55">
        <f t="shared" si="3"/>
        <v>-9402304</v>
      </c>
    </row>
    <row r="16" spans="1:10">
      <c r="A16" s="132" t="s">
        <v>23</v>
      </c>
      <c r="B16" s="134">
        <f t="shared" si="0"/>
        <v>13190161</v>
      </c>
      <c r="C16" s="130">
        <f>IF(F16+I16='Total State Expenditure Summary'!B17,'Total State Expenditure Summary'!B17,"ERROR")</f>
        <v>14353218</v>
      </c>
      <c r="D16" s="135">
        <f t="shared" si="1"/>
        <v>1163057</v>
      </c>
      <c r="E16" s="482">
        <v>6739443</v>
      </c>
      <c r="F16" s="57">
        <f>'Total State Expenditure Summary'!C17</f>
        <v>2305171</v>
      </c>
      <c r="G16" s="145">
        <f t="shared" si="2"/>
        <v>-4434272</v>
      </c>
      <c r="H16" s="484">
        <v>6450718</v>
      </c>
      <c r="I16" s="126">
        <f>'Total State Expenditure Summary'!D17</f>
        <v>12048047</v>
      </c>
      <c r="J16" s="55">
        <f t="shared" si="3"/>
        <v>5597329</v>
      </c>
    </row>
    <row r="17" spans="1:10">
      <c r="A17" s="132" t="s">
        <v>24</v>
      </c>
      <c r="B17" s="134">
        <f t="shared" si="0"/>
        <v>600106048</v>
      </c>
      <c r="C17" s="130">
        <f>IF(F17+I17='Total State Expenditure Summary'!B18,'Total State Expenditure Summary'!B18,"ERROR")</f>
        <v>575865998</v>
      </c>
      <c r="D17" s="135">
        <f t="shared" si="1"/>
        <v>-24240050</v>
      </c>
      <c r="E17" s="482">
        <v>37782475</v>
      </c>
      <c r="F17" s="57">
        <f>'Total State Expenditure Summary'!C18</f>
        <v>4079053</v>
      </c>
      <c r="G17" s="145">
        <f t="shared" si="2"/>
        <v>-33703422</v>
      </c>
      <c r="H17" s="484">
        <v>562323573</v>
      </c>
      <c r="I17" s="126">
        <f>'Total State Expenditure Summary'!D18</f>
        <v>571786945</v>
      </c>
      <c r="J17" s="55">
        <f t="shared" si="3"/>
        <v>9463372</v>
      </c>
    </row>
    <row r="18" spans="1:10">
      <c r="A18" s="132" t="s">
        <v>25</v>
      </c>
      <c r="B18" s="134">
        <f t="shared" si="0"/>
        <v>121093891</v>
      </c>
      <c r="C18" s="130">
        <f>IF(F18+I18='Total State Expenditure Summary'!B19,'Total State Expenditure Summary'!B19,"ERROR")</f>
        <v>121547499</v>
      </c>
      <c r="D18" s="135">
        <f t="shared" si="1"/>
        <v>453608</v>
      </c>
      <c r="E18" s="482">
        <v>8601850</v>
      </c>
      <c r="F18" s="57">
        <f>'Total State Expenditure Summary'!C19</f>
        <v>4668495</v>
      </c>
      <c r="G18" s="145">
        <f t="shared" si="2"/>
        <v>-3933355</v>
      </c>
      <c r="H18" s="484">
        <v>112492041</v>
      </c>
      <c r="I18" s="126">
        <f>'Total State Expenditure Summary'!D19</f>
        <v>116879004</v>
      </c>
      <c r="J18" s="55">
        <f t="shared" si="3"/>
        <v>4386963</v>
      </c>
    </row>
    <row r="19" spans="1:10">
      <c r="A19" s="132" t="s">
        <v>26</v>
      </c>
      <c r="B19" s="134">
        <f t="shared" si="0"/>
        <v>99254782</v>
      </c>
      <c r="C19" s="130">
        <f>IF(F19+I19='Total State Expenditure Summary'!B20,'Total State Expenditure Summary'!B20,"ERROR")</f>
        <v>84793087</v>
      </c>
      <c r="D19" s="135">
        <f t="shared" si="1"/>
        <v>-14461695</v>
      </c>
      <c r="E19" s="482">
        <v>63776462</v>
      </c>
      <c r="F19" s="57">
        <f>'Total State Expenditure Summary'!C20</f>
        <v>54500493</v>
      </c>
      <c r="G19" s="145">
        <f t="shared" si="2"/>
        <v>-9275969</v>
      </c>
      <c r="H19" s="484">
        <v>35478320</v>
      </c>
      <c r="I19" s="126">
        <f>'Total State Expenditure Summary'!D20</f>
        <v>30292594</v>
      </c>
      <c r="J19" s="55">
        <f t="shared" si="3"/>
        <v>-5185726</v>
      </c>
    </row>
    <row r="20" spans="1:10">
      <c r="A20" s="132" t="s">
        <v>27</v>
      </c>
      <c r="B20" s="134">
        <f t="shared" si="0"/>
        <v>97571913</v>
      </c>
      <c r="C20" s="130">
        <f>IF(F20+I20='Total State Expenditure Summary'!B21,'Total State Expenditure Summary'!B21,"ERROR")</f>
        <v>74283983</v>
      </c>
      <c r="D20" s="135">
        <f t="shared" si="1"/>
        <v>-23287930</v>
      </c>
      <c r="E20" s="482">
        <v>22737137</v>
      </c>
      <c r="F20" s="57">
        <f>'Total State Expenditure Summary'!C21</f>
        <v>13080984</v>
      </c>
      <c r="G20" s="145">
        <f t="shared" si="2"/>
        <v>-9656153</v>
      </c>
      <c r="H20" s="484">
        <v>74834776</v>
      </c>
      <c r="I20" s="126">
        <f>'Total State Expenditure Summary'!D21</f>
        <v>61202999</v>
      </c>
      <c r="J20" s="55">
        <f t="shared" si="3"/>
        <v>-13631777</v>
      </c>
    </row>
    <row r="21" spans="1:10">
      <c r="A21" s="132" t="s">
        <v>28</v>
      </c>
      <c r="B21" s="134">
        <f t="shared" si="0"/>
        <v>93144807</v>
      </c>
      <c r="C21" s="130">
        <f>IF(F21+I21='Total State Expenditure Summary'!B22,'Total State Expenditure Summary'!B22,"ERROR")</f>
        <v>95381269</v>
      </c>
      <c r="D21" s="135">
        <f t="shared" si="1"/>
        <v>2236462</v>
      </c>
      <c r="E21" s="482">
        <v>63265946</v>
      </c>
      <c r="F21" s="57">
        <f>'Total State Expenditure Summary'!C22</f>
        <v>76876367</v>
      </c>
      <c r="G21" s="145">
        <f t="shared" si="2"/>
        <v>13610421</v>
      </c>
      <c r="H21" s="484">
        <v>29878861</v>
      </c>
      <c r="I21" s="126">
        <f>'Total State Expenditure Summary'!D22</f>
        <v>18504902</v>
      </c>
      <c r="J21" s="55">
        <f t="shared" si="3"/>
        <v>-11373959</v>
      </c>
    </row>
    <row r="22" spans="1:10">
      <c r="A22" s="132" t="s">
        <v>29</v>
      </c>
      <c r="B22" s="134">
        <f t="shared" si="0"/>
        <v>75892244</v>
      </c>
      <c r="C22" s="130">
        <f>IF(F22+I22='Total State Expenditure Summary'!B23,'Total State Expenditure Summary'!B23,"ERROR")</f>
        <v>57575776</v>
      </c>
      <c r="D22" s="135">
        <f t="shared" si="1"/>
        <v>-18316468</v>
      </c>
      <c r="E22" s="482">
        <v>3240398</v>
      </c>
      <c r="F22" s="57">
        <f>'Total State Expenditure Summary'!C23</f>
        <v>0</v>
      </c>
      <c r="G22" s="145">
        <f t="shared" si="2"/>
        <v>-3240398</v>
      </c>
      <c r="H22" s="484">
        <v>72651846</v>
      </c>
      <c r="I22" s="126">
        <f>'Total State Expenditure Summary'!D23</f>
        <v>57575776</v>
      </c>
      <c r="J22" s="55">
        <f t="shared" si="3"/>
        <v>-15076070</v>
      </c>
    </row>
    <row r="23" spans="1:10">
      <c r="A23" s="132" t="s">
        <v>30</v>
      </c>
      <c r="B23" s="134">
        <f t="shared" si="0"/>
        <v>40296038</v>
      </c>
      <c r="C23" s="130">
        <f>IF(F23+I23='Total State Expenditure Summary'!B24,'Total State Expenditure Summary'!B24,"ERROR")</f>
        <v>40296038</v>
      </c>
      <c r="D23" s="135">
        <f t="shared" si="1"/>
        <v>0</v>
      </c>
      <c r="E23" s="482">
        <v>33770012</v>
      </c>
      <c r="F23" s="57">
        <f>'Total State Expenditure Summary'!C24</f>
        <v>36593051</v>
      </c>
      <c r="G23" s="145">
        <f t="shared" si="2"/>
        <v>2823039</v>
      </c>
      <c r="H23" s="484">
        <v>6526026</v>
      </c>
      <c r="I23" s="126">
        <f>'Total State Expenditure Summary'!D24</f>
        <v>3702987</v>
      </c>
      <c r="J23" s="55">
        <f t="shared" si="3"/>
        <v>-2823039</v>
      </c>
    </row>
    <row r="24" spans="1:10">
      <c r="A24" s="132" t="s">
        <v>31</v>
      </c>
      <c r="B24" s="134">
        <f t="shared" si="0"/>
        <v>320395204</v>
      </c>
      <c r="C24" s="130">
        <f>IF(F24+I24='Total State Expenditure Summary'!B25,'Total State Expenditure Summary'!B25,"ERROR")</f>
        <v>340011846</v>
      </c>
      <c r="D24" s="135">
        <f t="shared" si="1"/>
        <v>19616642</v>
      </c>
      <c r="E24" s="482">
        <v>51004231</v>
      </c>
      <c r="F24" s="57">
        <f>'Total State Expenditure Summary'!C25</f>
        <v>25174378</v>
      </c>
      <c r="G24" s="145">
        <f t="shared" si="2"/>
        <v>-25829853</v>
      </c>
      <c r="H24" s="484">
        <v>269390973</v>
      </c>
      <c r="I24" s="126">
        <f>'Total State Expenditure Summary'!D25</f>
        <v>314837468</v>
      </c>
      <c r="J24" s="55">
        <f t="shared" si="3"/>
        <v>45446495</v>
      </c>
    </row>
    <row r="25" spans="1:10">
      <c r="A25" s="132" t="s">
        <v>32</v>
      </c>
      <c r="B25" s="134">
        <f t="shared" si="0"/>
        <v>667525811</v>
      </c>
      <c r="C25" s="130">
        <f>IF(F25+I25='Total State Expenditure Summary'!B26,'Total State Expenditure Summary'!B26,"ERROR")</f>
        <v>638826296</v>
      </c>
      <c r="D25" s="135">
        <f t="shared" si="1"/>
        <v>-28699515</v>
      </c>
      <c r="E25" s="482">
        <v>345478260</v>
      </c>
      <c r="F25" s="57">
        <f>'Total State Expenditure Summary'!C26</f>
        <v>315911481</v>
      </c>
      <c r="G25" s="145">
        <f t="shared" si="2"/>
        <v>-29566779</v>
      </c>
      <c r="H25" s="484">
        <v>322047551</v>
      </c>
      <c r="I25" s="126">
        <f>'Total State Expenditure Summary'!D26</f>
        <v>322914815</v>
      </c>
      <c r="J25" s="55">
        <f t="shared" si="3"/>
        <v>867264</v>
      </c>
    </row>
    <row r="26" spans="1:10">
      <c r="A26" s="132" t="s">
        <v>33</v>
      </c>
      <c r="B26" s="134">
        <f t="shared" si="0"/>
        <v>699138313</v>
      </c>
      <c r="C26" s="130">
        <f>IF(F26+I26='Total State Expenditure Summary'!B27,'Total State Expenditure Summary'!B27,"ERROR")</f>
        <v>577641396</v>
      </c>
      <c r="D26" s="135">
        <f t="shared" si="1"/>
        <v>-121496917</v>
      </c>
      <c r="E26" s="482">
        <v>51674599</v>
      </c>
      <c r="F26" s="57">
        <f>'Total State Expenditure Summary'!C27</f>
        <v>62119622</v>
      </c>
      <c r="G26" s="145">
        <f t="shared" si="2"/>
        <v>10445023</v>
      </c>
      <c r="H26" s="484">
        <v>647463714</v>
      </c>
      <c r="I26" s="126">
        <f>'Total State Expenditure Summary'!D27</f>
        <v>515521774</v>
      </c>
      <c r="J26" s="55">
        <f t="shared" si="3"/>
        <v>-131941940</v>
      </c>
    </row>
    <row r="27" spans="1:10">
      <c r="A27" s="132" t="s">
        <v>34</v>
      </c>
      <c r="B27" s="134">
        <f t="shared" si="0"/>
        <v>238511244</v>
      </c>
      <c r="C27" s="130">
        <f>IF(F27+I27='Total State Expenditure Summary'!B28,'Total State Expenditure Summary'!B28,"ERROR")</f>
        <v>210666143</v>
      </c>
      <c r="D27" s="135">
        <f t="shared" si="1"/>
        <v>-27845101</v>
      </c>
      <c r="E27" s="482">
        <v>37347110</v>
      </c>
      <c r="F27" s="57">
        <f>'Total State Expenditure Summary'!C28</f>
        <v>22935305</v>
      </c>
      <c r="G27" s="145">
        <f t="shared" si="2"/>
        <v>-14411805</v>
      </c>
      <c r="H27" s="484">
        <v>201164134</v>
      </c>
      <c r="I27" s="126">
        <f>'Total State Expenditure Summary'!D28</f>
        <v>187730838</v>
      </c>
      <c r="J27" s="55">
        <f t="shared" si="3"/>
        <v>-13433296</v>
      </c>
    </row>
    <row r="28" spans="1:10">
      <c r="A28" s="132" t="s">
        <v>35</v>
      </c>
      <c r="B28" s="134">
        <f t="shared" si="0"/>
        <v>21724308</v>
      </c>
      <c r="C28" s="130">
        <f>IF(F28+I28='Total State Expenditure Summary'!B29,'Total State Expenditure Summary'!B29,"ERROR")</f>
        <v>21724308</v>
      </c>
      <c r="D28" s="135">
        <f t="shared" si="1"/>
        <v>0</v>
      </c>
      <c r="E28" s="482">
        <v>7626883</v>
      </c>
      <c r="F28" s="57">
        <f>'Total State Expenditure Summary'!C29</f>
        <v>5792849</v>
      </c>
      <c r="G28" s="145">
        <f t="shared" si="2"/>
        <v>-1834034</v>
      </c>
      <c r="H28" s="484">
        <v>14097425</v>
      </c>
      <c r="I28" s="126">
        <f>'Total State Expenditure Summary'!D29</f>
        <v>15931459</v>
      </c>
      <c r="J28" s="55">
        <f t="shared" si="3"/>
        <v>1834034</v>
      </c>
    </row>
    <row r="29" spans="1:10">
      <c r="A29" s="132" t="s">
        <v>36</v>
      </c>
      <c r="B29" s="134">
        <f t="shared" si="0"/>
        <v>187786305</v>
      </c>
      <c r="C29" s="130">
        <f>IF(F29+I29='Total State Expenditure Summary'!B30,'Total State Expenditure Summary'!B30,"ERROR")</f>
        <v>176477425</v>
      </c>
      <c r="D29" s="135">
        <f t="shared" si="1"/>
        <v>-11308880</v>
      </c>
      <c r="E29" s="482">
        <v>90659697</v>
      </c>
      <c r="F29" s="57">
        <f>'Total State Expenditure Summary'!C30</f>
        <v>70915057</v>
      </c>
      <c r="G29" s="145">
        <f t="shared" si="2"/>
        <v>-19744640</v>
      </c>
      <c r="H29" s="484">
        <v>97126608</v>
      </c>
      <c r="I29" s="126">
        <f>'Total State Expenditure Summary'!D30</f>
        <v>105562368</v>
      </c>
      <c r="J29" s="55">
        <f t="shared" si="3"/>
        <v>8435760</v>
      </c>
    </row>
    <row r="30" spans="1:10">
      <c r="A30" s="132" t="s">
        <v>37</v>
      </c>
      <c r="B30" s="134">
        <f t="shared" si="0"/>
        <v>15251525</v>
      </c>
      <c r="C30" s="130">
        <f>IF(F30+I30='Total State Expenditure Summary'!B31,'Total State Expenditure Summary'!B31,"ERROR")</f>
        <v>14864655</v>
      </c>
      <c r="D30" s="135">
        <f t="shared" si="1"/>
        <v>-386870</v>
      </c>
      <c r="E30" s="482">
        <v>1313990</v>
      </c>
      <c r="F30" s="57">
        <f>'Total State Expenditure Summary'!C31</f>
        <v>1313990</v>
      </c>
      <c r="G30" s="145">
        <f t="shared" si="2"/>
        <v>0</v>
      </c>
      <c r="H30" s="484">
        <v>13937535</v>
      </c>
      <c r="I30" s="126">
        <f>'Total State Expenditure Summary'!D31</f>
        <v>13550665</v>
      </c>
      <c r="J30" s="55">
        <f t="shared" si="3"/>
        <v>-386870</v>
      </c>
    </row>
    <row r="31" spans="1:10">
      <c r="A31" s="132" t="s">
        <v>38</v>
      </c>
      <c r="B31" s="134">
        <f t="shared" si="0"/>
        <v>52018809</v>
      </c>
      <c r="C31" s="130">
        <f>IF(F31+I31='Total State Expenditure Summary'!B32,'Total State Expenditure Summary'!B32,"ERROR")</f>
        <v>54598349</v>
      </c>
      <c r="D31" s="135">
        <f t="shared" si="1"/>
        <v>2579540</v>
      </c>
      <c r="E31" s="482">
        <v>8313001</v>
      </c>
      <c r="F31" s="57">
        <f>'Total State Expenditure Summary'!C32</f>
        <v>8012774</v>
      </c>
      <c r="G31" s="145">
        <f t="shared" si="2"/>
        <v>-300227</v>
      </c>
      <c r="H31" s="484">
        <v>43705808</v>
      </c>
      <c r="I31" s="126">
        <f>'Total State Expenditure Summary'!D32</f>
        <v>46585575</v>
      </c>
      <c r="J31" s="55">
        <f t="shared" si="3"/>
        <v>2879767</v>
      </c>
    </row>
    <row r="32" spans="1:10">
      <c r="A32" s="132" t="s">
        <v>39</v>
      </c>
      <c r="B32" s="134">
        <f t="shared" si="0"/>
        <v>49220384</v>
      </c>
      <c r="C32" s="130">
        <f>IF(F32+I32='Total State Expenditure Summary'!B33,'Total State Expenditure Summary'!B33,"ERROR")</f>
        <v>46140210</v>
      </c>
      <c r="D32" s="135">
        <f t="shared" si="1"/>
        <v>-3080174</v>
      </c>
      <c r="E32" s="482">
        <v>21977583</v>
      </c>
      <c r="F32" s="57">
        <f>'Total State Expenditure Summary'!C33</f>
        <v>25681289</v>
      </c>
      <c r="G32" s="145">
        <f t="shared" si="2"/>
        <v>3703706</v>
      </c>
      <c r="H32" s="484">
        <v>27242801</v>
      </c>
      <c r="I32" s="126">
        <f>'Total State Expenditure Summary'!D33</f>
        <v>20458921</v>
      </c>
      <c r="J32" s="55">
        <f t="shared" si="3"/>
        <v>-6783880</v>
      </c>
    </row>
    <row r="33" spans="1:10">
      <c r="A33" s="132" t="s">
        <v>40</v>
      </c>
      <c r="B33" s="134">
        <f t="shared" si="0"/>
        <v>36385974</v>
      </c>
      <c r="C33" s="130">
        <f>IF(F33+I33='Total State Expenditure Summary'!B34,'Total State Expenditure Summary'!B34,"ERROR")</f>
        <v>42717725</v>
      </c>
      <c r="D33" s="135">
        <f t="shared" si="1"/>
        <v>6331751</v>
      </c>
      <c r="E33" s="482">
        <v>18908425</v>
      </c>
      <c r="F33" s="57">
        <f>'Total State Expenditure Summary'!C34</f>
        <v>22141706</v>
      </c>
      <c r="G33" s="145">
        <f t="shared" si="2"/>
        <v>3233281</v>
      </c>
      <c r="H33" s="484">
        <v>17477549</v>
      </c>
      <c r="I33" s="126">
        <f>'Total State Expenditure Summary'!D34</f>
        <v>20576019</v>
      </c>
      <c r="J33" s="55">
        <f t="shared" si="3"/>
        <v>3098470</v>
      </c>
    </row>
    <row r="34" spans="1:10">
      <c r="A34" s="132" t="s">
        <v>41</v>
      </c>
      <c r="B34" s="134">
        <f t="shared" si="0"/>
        <v>779491464</v>
      </c>
      <c r="C34" s="130">
        <f>IF(F34+I34='Total State Expenditure Summary'!B35,'Total State Expenditure Summary'!B35,"ERROR")</f>
        <v>789160006</v>
      </c>
      <c r="D34" s="135">
        <f t="shared" si="1"/>
        <v>9668542</v>
      </c>
      <c r="E34" s="482">
        <v>113078544</v>
      </c>
      <c r="F34" s="57">
        <f>'Total State Expenditure Summary'!C35</f>
        <v>93843040</v>
      </c>
      <c r="G34" s="145">
        <f t="shared" si="2"/>
        <v>-19235504</v>
      </c>
      <c r="H34" s="484">
        <v>666412920</v>
      </c>
      <c r="I34" s="126">
        <f>'Total State Expenditure Summary'!D35</f>
        <v>695316966</v>
      </c>
      <c r="J34" s="55">
        <f t="shared" si="3"/>
        <v>28904046</v>
      </c>
    </row>
    <row r="35" spans="1:10">
      <c r="A35" s="132" t="s">
        <v>42</v>
      </c>
      <c r="B35" s="134">
        <f t="shared" si="0"/>
        <v>100090026</v>
      </c>
      <c r="C35" s="130">
        <f>IF(F35+I35='Total State Expenditure Summary'!B36,'Total State Expenditure Summary'!B36,"ERROR")</f>
        <v>115554666</v>
      </c>
      <c r="D35" s="135">
        <f t="shared" si="1"/>
        <v>15464640</v>
      </c>
      <c r="E35" s="482">
        <v>67419</v>
      </c>
      <c r="F35" s="57">
        <f>'Total State Expenditure Summary'!C36</f>
        <v>926772</v>
      </c>
      <c r="G35" s="145">
        <f t="shared" si="2"/>
        <v>859353</v>
      </c>
      <c r="H35" s="484">
        <v>100022607</v>
      </c>
      <c r="I35" s="126">
        <f>'Total State Expenditure Summary'!D36</f>
        <v>114627894</v>
      </c>
      <c r="J35" s="55">
        <f t="shared" si="3"/>
        <v>14605287</v>
      </c>
    </row>
    <row r="36" spans="1:10">
      <c r="A36" s="132" t="s">
        <v>43</v>
      </c>
      <c r="B36" s="134">
        <f t="shared" si="0"/>
        <v>2735773023</v>
      </c>
      <c r="C36" s="130">
        <f>IF(F36+I36='Total State Expenditure Summary'!B37,'Total State Expenditure Summary'!B37,"ERROR")</f>
        <v>2807978106</v>
      </c>
      <c r="D36" s="135">
        <f t="shared" si="1"/>
        <v>72205083</v>
      </c>
      <c r="E36" s="482">
        <v>504473815</v>
      </c>
      <c r="F36" s="57">
        <f>'Total State Expenditure Summary'!C37</f>
        <v>555537659</v>
      </c>
      <c r="G36" s="145">
        <f t="shared" si="2"/>
        <v>51063844</v>
      </c>
      <c r="H36" s="484">
        <v>2231299208</v>
      </c>
      <c r="I36" s="126">
        <f>'Total State Expenditure Summary'!D37</f>
        <v>2252440447</v>
      </c>
      <c r="J36" s="55">
        <f t="shared" si="3"/>
        <v>21141239</v>
      </c>
    </row>
    <row r="37" spans="1:10">
      <c r="A37" s="132" t="s">
        <v>44</v>
      </c>
      <c r="B37" s="134">
        <f t="shared" si="0"/>
        <v>267174333</v>
      </c>
      <c r="C37" s="130">
        <f>IF(F37+I37='Total State Expenditure Summary'!B38,'Total State Expenditure Summary'!B38,"ERROR")</f>
        <v>300377832</v>
      </c>
      <c r="D37" s="135">
        <f t="shared" si="1"/>
        <v>33203499</v>
      </c>
      <c r="E37" s="482">
        <v>0</v>
      </c>
      <c r="F37" s="57">
        <f>'Total State Expenditure Summary'!C38</f>
        <v>2528996</v>
      </c>
      <c r="G37" s="145">
        <f t="shared" si="2"/>
        <v>2528996</v>
      </c>
      <c r="H37" s="484">
        <v>267174333</v>
      </c>
      <c r="I37" s="126">
        <f>'Total State Expenditure Summary'!D38</f>
        <v>297848836</v>
      </c>
      <c r="J37" s="55">
        <f t="shared" si="3"/>
        <v>30674503</v>
      </c>
    </row>
    <row r="38" spans="1:10">
      <c r="A38" s="132" t="s">
        <v>45</v>
      </c>
      <c r="B38" s="134">
        <f t="shared" si="0"/>
        <v>9069286</v>
      </c>
      <c r="C38" s="130">
        <f>IF(F38+I38='Total State Expenditure Summary'!B39,'Total State Expenditure Summary'!B39,"ERROR")</f>
        <v>9069286</v>
      </c>
      <c r="D38" s="135">
        <f t="shared" si="1"/>
        <v>0</v>
      </c>
      <c r="E38" s="482">
        <v>6820494</v>
      </c>
      <c r="F38" s="57">
        <f>'Total State Expenditure Summary'!C39</f>
        <v>6341413</v>
      </c>
      <c r="G38" s="145">
        <f t="shared" si="2"/>
        <v>-479081</v>
      </c>
      <c r="H38" s="484">
        <v>2248792</v>
      </c>
      <c r="I38" s="126">
        <f>'Total State Expenditure Summary'!D39</f>
        <v>2727873</v>
      </c>
      <c r="J38" s="55">
        <f t="shared" si="3"/>
        <v>479081</v>
      </c>
    </row>
    <row r="39" spans="1:10">
      <c r="A39" s="132" t="s">
        <v>46</v>
      </c>
      <c r="B39" s="134">
        <f t="shared" si="0"/>
        <v>424021881</v>
      </c>
      <c r="C39" s="130">
        <f>IF(F39+I39='Total State Expenditure Summary'!B40,'Total State Expenditure Summary'!B40,"ERROR")</f>
        <v>449880946</v>
      </c>
      <c r="D39" s="135">
        <f t="shared" si="1"/>
        <v>25859065</v>
      </c>
      <c r="E39" s="482">
        <v>144751711</v>
      </c>
      <c r="F39" s="57">
        <f>'Total State Expenditure Summary'!C40</f>
        <v>151761654</v>
      </c>
      <c r="G39" s="145">
        <f t="shared" si="2"/>
        <v>7009943</v>
      </c>
      <c r="H39" s="484">
        <v>279270170</v>
      </c>
      <c r="I39" s="126">
        <f>'Total State Expenditure Summary'!D40</f>
        <v>298119292</v>
      </c>
      <c r="J39" s="55">
        <f t="shared" si="3"/>
        <v>18849122</v>
      </c>
    </row>
    <row r="40" spans="1:10">
      <c r="A40" s="132" t="s">
        <v>47</v>
      </c>
      <c r="B40" s="134">
        <f t="shared" si="0"/>
        <v>60119714</v>
      </c>
      <c r="C40" s="130">
        <f>IF(F40+I40='Total State Expenditure Summary'!B41,'Total State Expenditure Summary'!B41,"ERROR")</f>
        <v>60119714</v>
      </c>
      <c r="D40" s="135">
        <f t="shared" si="1"/>
        <v>0</v>
      </c>
      <c r="E40" s="482">
        <v>35715429</v>
      </c>
      <c r="F40" s="57">
        <f>'Total State Expenditure Summary'!C41</f>
        <v>33180114</v>
      </c>
      <c r="G40" s="145">
        <f t="shared" si="2"/>
        <v>-2535315</v>
      </c>
      <c r="H40" s="484">
        <v>24404285</v>
      </c>
      <c r="I40" s="126">
        <f>'Total State Expenditure Summary'!D41</f>
        <v>26939600</v>
      </c>
      <c r="J40" s="55">
        <f t="shared" si="3"/>
        <v>2535315</v>
      </c>
    </row>
    <row r="41" spans="1:10">
      <c r="A41" s="132" t="s">
        <v>48</v>
      </c>
      <c r="B41" s="134">
        <f t="shared" si="0"/>
        <v>163416589</v>
      </c>
      <c r="C41" s="130">
        <f>IF(F41+I41='Total State Expenditure Summary'!B42,'Total State Expenditure Summary'!B42,"ERROR")</f>
        <v>160414827</v>
      </c>
      <c r="D41" s="135">
        <f t="shared" si="1"/>
        <v>-3001762</v>
      </c>
      <c r="E41" s="482">
        <v>76908141</v>
      </c>
      <c r="F41" s="57">
        <f>'Total State Expenditure Summary'!C42</f>
        <v>85387761</v>
      </c>
      <c r="G41" s="145">
        <f t="shared" si="2"/>
        <v>8479620</v>
      </c>
      <c r="H41" s="484">
        <v>86508448</v>
      </c>
      <c r="I41" s="126">
        <f>'Total State Expenditure Summary'!D42</f>
        <v>75027066</v>
      </c>
      <c r="J41" s="55">
        <f t="shared" si="3"/>
        <v>-11481382</v>
      </c>
    </row>
    <row r="42" spans="1:10">
      <c r="A42" s="132" t="s">
        <v>49</v>
      </c>
      <c r="B42" s="134">
        <f t="shared" si="0"/>
        <v>408070106</v>
      </c>
      <c r="C42" s="130">
        <f>IF(F42+I42='Total State Expenditure Summary'!B43,'Total State Expenditure Summary'!B43,"ERROR")</f>
        <v>411101730</v>
      </c>
      <c r="D42" s="135">
        <f t="shared" si="1"/>
        <v>3031624</v>
      </c>
      <c r="E42" s="482">
        <v>48370691</v>
      </c>
      <c r="F42" s="57">
        <f>'Total State Expenditure Summary'!C43</f>
        <v>51216104</v>
      </c>
      <c r="G42" s="145">
        <f t="shared" si="2"/>
        <v>2845413</v>
      </c>
      <c r="H42" s="484">
        <v>359699415</v>
      </c>
      <c r="I42" s="126">
        <f>'Total State Expenditure Summary'!D43</f>
        <v>359885626</v>
      </c>
      <c r="J42" s="55">
        <f t="shared" si="3"/>
        <v>186211</v>
      </c>
    </row>
    <row r="43" spans="1:10">
      <c r="A43" s="132" t="s">
        <v>50</v>
      </c>
      <c r="B43" s="134">
        <f t="shared" si="0"/>
        <v>66417324</v>
      </c>
      <c r="C43" s="130">
        <f>IF(F43+I43='Total State Expenditure Summary'!B44,'Total State Expenditure Summary'!B44,"ERROR")</f>
        <v>77729955</v>
      </c>
      <c r="D43" s="135">
        <f t="shared" si="1"/>
        <v>11312631</v>
      </c>
      <c r="E43" s="482">
        <v>1366194</v>
      </c>
      <c r="F43" s="57">
        <f>'Total State Expenditure Summary'!C44</f>
        <v>1378692</v>
      </c>
      <c r="G43" s="145">
        <f t="shared" si="2"/>
        <v>12498</v>
      </c>
      <c r="H43" s="484">
        <v>65051130</v>
      </c>
      <c r="I43" s="126">
        <f>'Total State Expenditure Summary'!D44</f>
        <v>76351263</v>
      </c>
      <c r="J43" s="55">
        <f t="shared" si="3"/>
        <v>11300133</v>
      </c>
    </row>
    <row r="44" spans="1:10">
      <c r="A44" s="132" t="s">
        <v>51</v>
      </c>
      <c r="B44" s="134">
        <f t="shared" si="0"/>
        <v>53354559</v>
      </c>
      <c r="C44" s="130">
        <f>IF(F44+I44='Total State Expenditure Summary'!B45,'Total State Expenditure Summary'!B45,"ERROR")</f>
        <v>121742901</v>
      </c>
      <c r="D44" s="135">
        <f t="shared" si="1"/>
        <v>68388342</v>
      </c>
      <c r="E44" s="482">
        <v>1184976</v>
      </c>
      <c r="F44" s="57">
        <f>'Total State Expenditure Summary'!C45</f>
        <v>898806</v>
      </c>
      <c r="G44" s="145">
        <f t="shared" si="2"/>
        <v>-286170</v>
      </c>
      <c r="H44" s="484">
        <v>52169583</v>
      </c>
      <c r="I44" s="126">
        <f>'Total State Expenditure Summary'!D45</f>
        <v>120844095</v>
      </c>
      <c r="J44" s="55">
        <f t="shared" si="3"/>
        <v>68674512</v>
      </c>
    </row>
    <row r="45" spans="1:10">
      <c r="A45" s="132" t="s">
        <v>52</v>
      </c>
      <c r="B45" s="134">
        <f t="shared" si="0"/>
        <v>8540000</v>
      </c>
      <c r="C45" s="130">
        <f>IF(F45+I45='Total State Expenditure Summary'!B46,'Total State Expenditure Summary'!B46,"ERROR")</f>
        <v>8540000</v>
      </c>
      <c r="D45" s="135">
        <f t="shared" si="1"/>
        <v>0</v>
      </c>
      <c r="E45" s="482">
        <v>6283512</v>
      </c>
      <c r="F45" s="57">
        <f>'Total State Expenditure Summary'!C46</f>
        <v>6060587</v>
      </c>
      <c r="G45" s="145">
        <f t="shared" si="2"/>
        <v>-222925</v>
      </c>
      <c r="H45" s="484">
        <v>2256488</v>
      </c>
      <c r="I45" s="126">
        <f>'Total State Expenditure Summary'!D46</f>
        <v>2479413</v>
      </c>
      <c r="J45" s="55">
        <f t="shared" si="3"/>
        <v>222925</v>
      </c>
    </row>
    <row r="46" spans="1:10">
      <c r="A46" s="132" t="s">
        <v>53</v>
      </c>
      <c r="B46" s="134">
        <f t="shared" si="0"/>
        <v>123990435</v>
      </c>
      <c r="C46" s="130">
        <f>IF(F46+I46='Total State Expenditure Summary'!B47,'Total State Expenditure Summary'!B47,"ERROR")</f>
        <v>148656727</v>
      </c>
      <c r="D46" s="135">
        <f t="shared" si="1"/>
        <v>24666292</v>
      </c>
      <c r="E46" s="482">
        <v>14916056</v>
      </c>
      <c r="F46" s="57">
        <f>'Total State Expenditure Summary'!C47</f>
        <v>30941661</v>
      </c>
      <c r="G46" s="145">
        <f t="shared" si="2"/>
        <v>16025605</v>
      </c>
      <c r="H46" s="484">
        <v>109074379</v>
      </c>
      <c r="I46" s="126">
        <f>'Total State Expenditure Summary'!D47</f>
        <v>117715066</v>
      </c>
      <c r="J46" s="55">
        <f t="shared" si="3"/>
        <v>8640687</v>
      </c>
    </row>
    <row r="47" spans="1:10">
      <c r="A47" s="132" t="s">
        <v>54</v>
      </c>
      <c r="B47" s="134">
        <f t="shared" si="0"/>
        <v>438056347</v>
      </c>
      <c r="C47" s="130">
        <f>IF(F47+I47='Total State Expenditure Summary'!B48,'Total State Expenditure Summary'!B48,"ERROR")</f>
        <v>386384965</v>
      </c>
      <c r="D47" s="135">
        <f t="shared" si="1"/>
        <v>-51671382</v>
      </c>
      <c r="E47" s="482">
        <v>62884868</v>
      </c>
      <c r="F47" s="57">
        <f>'Total State Expenditure Summary'!C48</f>
        <v>62900305</v>
      </c>
      <c r="G47" s="145">
        <f t="shared" si="2"/>
        <v>15437</v>
      </c>
      <c r="H47" s="484">
        <v>375171479</v>
      </c>
      <c r="I47" s="126">
        <f>'Total State Expenditure Summary'!D48</f>
        <v>323484660</v>
      </c>
      <c r="J47" s="55">
        <f t="shared" si="3"/>
        <v>-51686819</v>
      </c>
    </row>
    <row r="48" spans="1:10">
      <c r="A48" s="132" t="s">
        <v>55</v>
      </c>
      <c r="B48" s="134">
        <f t="shared" si="0"/>
        <v>24908485</v>
      </c>
      <c r="C48" s="130">
        <f>IF(F48+I48='Total State Expenditure Summary'!B49,'Total State Expenditure Summary'!B49,"ERROR")</f>
        <v>24889035</v>
      </c>
      <c r="D48" s="135">
        <f t="shared" si="1"/>
        <v>-19450</v>
      </c>
      <c r="E48" s="482">
        <v>3010687</v>
      </c>
      <c r="F48" s="57">
        <f>'Total State Expenditure Summary'!C49</f>
        <v>1829096</v>
      </c>
      <c r="G48" s="145">
        <f t="shared" si="2"/>
        <v>-1181591</v>
      </c>
      <c r="H48" s="484">
        <v>21897798</v>
      </c>
      <c r="I48" s="126">
        <f>'Total State Expenditure Summary'!D49</f>
        <v>23059939</v>
      </c>
      <c r="J48" s="55">
        <f t="shared" si="3"/>
        <v>1162141</v>
      </c>
    </row>
    <row r="49" spans="1:10">
      <c r="A49" s="132" t="s">
        <v>56</v>
      </c>
      <c r="B49" s="134">
        <f t="shared" si="0"/>
        <v>34676114</v>
      </c>
      <c r="C49" s="130">
        <f>IF(F49+I49='Total State Expenditure Summary'!B50,'Total State Expenditure Summary'!B50,"ERROR")</f>
        <v>45128763</v>
      </c>
      <c r="D49" s="135">
        <f t="shared" si="1"/>
        <v>10452649</v>
      </c>
      <c r="E49" s="482">
        <v>17878602</v>
      </c>
      <c r="F49" s="57">
        <f>'Total State Expenditure Summary'!C50</f>
        <v>21136645</v>
      </c>
      <c r="G49" s="145">
        <f t="shared" si="2"/>
        <v>3258043</v>
      </c>
      <c r="H49" s="484">
        <v>16797512</v>
      </c>
      <c r="I49" s="126">
        <f>'Total State Expenditure Summary'!D50</f>
        <v>23992118</v>
      </c>
      <c r="J49" s="55">
        <f t="shared" si="3"/>
        <v>7194606</v>
      </c>
    </row>
    <row r="50" spans="1:10">
      <c r="A50" s="132" t="s">
        <v>57</v>
      </c>
      <c r="B50" s="134">
        <f t="shared" si="0"/>
        <v>156482221</v>
      </c>
      <c r="C50" s="130">
        <f>IF(F50+I50='Total State Expenditure Summary'!B51,'Total State Expenditure Summary'!B51,"ERROR")</f>
        <v>136116343</v>
      </c>
      <c r="D50" s="135">
        <f t="shared" si="1"/>
        <v>-20365878</v>
      </c>
      <c r="E50" s="482">
        <v>57744692</v>
      </c>
      <c r="F50" s="57">
        <f>'Total State Expenditure Summary'!C51</f>
        <v>52811775</v>
      </c>
      <c r="G50" s="145">
        <f t="shared" si="2"/>
        <v>-4932917</v>
      </c>
      <c r="H50" s="484">
        <v>98737529</v>
      </c>
      <c r="I50" s="126">
        <f>'Total State Expenditure Summary'!D51</f>
        <v>83304568</v>
      </c>
      <c r="J50" s="55">
        <f t="shared" si="3"/>
        <v>-15432961</v>
      </c>
    </row>
    <row r="51" spans="1:10">
      <c r="A51" s="132" t="s">
        <v>58</v>
      </c>
      <c r="B51" s="134">
        <f t="shared" si="0"/>
        <v>644211547</v>
      </c>
      <c r="C51" s="130">
        <f>IF(F51+I51='Total State Expenditure Summary'!B52,'Total State Expenditure Summary'!B52,"ERROR")</f>
        <v>519838508</v>
      </c>
      <c r="D51" s="135">
        <f t="shared" si="1"/>
        <v>-124373039</v>
      </c>
      <c r="E51" s="482">
        <v>32433005</v>
      </c>
      <c r="F51" s="57">
        <f>'Total State Expenditure Summary'!C52</f>
        <v>73532671</v>
      </c>
      <c r="G51" s="145">
        <f t="shared" si="2"/>
        <v>41099666</v>
      </c>
      <c r="H51" s="484">
        <v>611778542</v>
      </c>
      <c r="I51" s="126">
        <f>'Total State Expenditure Summary'!D52</f>
        <v>446305837</v>
      </c>
      <c r="J51" s="55">
        <f t="shared" si="3"/>
        <v>-165472705</v>
      </c>
    </row>
    <row r="52" spans="1:10">
      <c r="A52" s="132" t="s">
        <v>59</v>
      </c>
      <c r="B52" s="134">
        <f t="shared" si="0"/>
        <v>34446446</v>
      </c>
      <c r="C52" s="130">
        <f>IF(F52+I52='Total State Expenditure Summary'!B53,'Total State Expenditure Summary'!B53,"ERROR")</f>
        <v>34446446</v>
      </c>
      <c r="D52" s="135">
        <f t="shared" si="1"/>
        <v>0</v>
      </c>
      <c r="E52" s="482">
        <v>29279480</v>
      </c>
      <c r="F52" s="57">
        <f>'Total State Expenditure Summary'!C53</f>
        <v>29279480</v>
      </c>
      <c r="G52" s="145">
        <f t="shared" si="2"/>
        <v>0</v>
      </c>
      <c r="H52" s="484">
        <v>5166966</v>
      </c>
      <c r="I52" s="126">
        <f>'Total State Expenditure Summary'!D53</f>
        <v>5166966</v>
      </c>
      <c r="J52" s="55">
        <f t="shared" si="3"/>
        <v>0</v>
      </c>
    </row>
    <row r="53" spans="1:10">
      <c r="A53" s="132" t="s">
        <v>60</v>
      </c>
      <c r="B53" s="134">
        <f t="shared" si="0"/>
        <v>254012039</v>
      </c>
      <c r="C53" s="130">
        <f>IF(F53+I53='Total State Expenditure Summary'!B54,'Total State Expenditure Summary'!B54,"ERROR")</f>
        <v>271435555</v>
      </c>
      <c r="D53" s="135">
        <f t="shared" si="1"/>
        <v>17423516</v>
      </c>
      <c r="E53" s="482">
        <v>67710221</v>
      </c>
      <c r="F53" s="57">
        <f>'Total State Expenditure Summary'!C54</f>
        <v>81771024</v>
      </c>
      <c r="G53" s="145">
        <f t="shared" si="2"/>
        <v>14060803</v>
      </c>
      <c r="H53" s="484">
        <v>186301818</v>
      </c>
      <c r="I53" s="126">
        <f>'Total State Expenditure Summary'!D54</f>
        <v>189664531</v>
      </c>
      <c r="J53" s="55">
        <f t="shared" si="3"/>
        <v>3362713</v>
      </c>
    </row>
    <row r="54" spans="1:10">
      <c r="A54" s="12" t="s">
        <v>61</v>
      </c>
      <c r="B54" s="134">
        <f t="shared" si="0"/>
        <v>9928654</v>
      </c>
      <c r="C54" s="130">
        <f>IF(F54+I54='Total State Expenditure Summary'!B55,'Total State Expenditure Summary'!B55,"ERROR")</f>
        <v>9673149</v>
      </c>
      <c r="D54" s="135">
        <f t="shared" si="1"/>
        <v>-255505</v>
      </c>
      <c r="E54" s="482">
        <v>7995175</v>
      </c>
      <c r="F54" s="57">
        <f>'Total State Expenditure Summary'!C55</f>
        <v>3489045</v>
      </c>
      <c r="G54" s="145">
        <f t="shared" si="2"/>
        <v>-4506130</v>
      </c>
      <c r="H54" s="484">
        <v>1933479</v>
      </c>
      <c r="I54" s="126">
        <f>'Total State Expenditure Summary'!D55</f>
        <v>6184104</v>
      </c>
      <c r="J54" s="55">
        <f t="shared" si="3"/>
        <v>4250625</v>
      </c>
    </row>
    <row r="59" spans="1:10">
      <c r="D59" s="441"/>
    </row>
  </sheetData>
  <mergeCells count="1">
    <mergeCell ref="A1:J1"/>
  </mergeCells>
  <pageMargins left="0.7" right="0.7" top="0.75" bottom="0.75" header="0.3" footer="0.3"/>
  <pageSetup scale="51" orientation="landscape"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274</v>
      </c>
      <c r="B1" s="524"/>
      <c r="C1" s="524"/>
      <c r="D1" s="524"/>
      <c r="E1" s="586"/>
    </row>
    <row r="2" spans="1:5" ht="31.2" thickBot="1">
      <c r="A2" s="161" t="s">
        <v>104</v>
      </c>
      <c r="B2" s="162" t="s">
        <v>105</v>
      </c>
      <c r="C2" s="163" t="s">
        <v>106</v>
      </c>
      <c r="D2" s="164" t="s">
        <v>107</v>
      </c>
      <c r="E2" s="165" t="s">
        <v>108</v>
      </c>
    </row>
    <row r="3" spans="1:5" ht="22.8">
      <c r="A3" s="166" t="s">
        <v>74</v>
      </c>
      <c r="B3" s="167">
        <f>IF(SUM(B4:B7)='Federal Assistance'!B39,'Federal Assistance'!B39,"ERROR")</f>
        <v>57037442</v>
      </c>
      <c r="C3" s="167">
        <f>IF(SUM(C4:C6)='State Assistance'!B39,'State Assistance'!B39,"ERROR")</f>
        <v>2528996</v>
      </c>
      <c r="D3" s="168">
        <f>B3+C3</f>
        <v>59566438</v>
      </c>
      <c r="E3" s="169">
        <f>D3/($D26)</f>
        <v>9.5617570414022995E-2</v>
      </c>
    </row>
    <row r="4" spans="1:5">
      <c r="A4" s="170" t="s">
        <v>62</v>
      </c>
      <c r="B4" s="171">
        <f>'Federal Assistance'!C39</f>
        <v>56549542</v>
      </c>
      <c r="C4" s="172">
        <f>'State Assistance'!C39</f>
        <v>2528996</v>
      </c>
      <c r="D4" s="173">
        <f>B4+C4</f>
        <v>59078538</v>
      </c>
      <c r="E4" s="174">
        <f>D4/($D26)</f>
        <v>9.4834380850044003E-2</v>
      </c>
    </row>
    <row r="5" spans="1:5">
      <c r="A5" s="170" t="s">
        <v>63</v>
      </c>
      <c r="B5" s="171">
        <f>'Federal Assistance'!D39</f>
        <v>0</v>
      </c>
      <c r="C5" s="172">
        <f>'State Assistance'!D39</f>
        <v>0</v>
      </c>
      <c r="D5" s="173">
        <f t="shared" ref="D5:D7" si="0">B5+C5</f>
        <v>0</v>
      </c>
      <c r="E5" s="174">
        <f>D5/($D26)</f>
        <v>0</v>
      </c>
    </row>
    <row r="6" spans="1:5" ht="16.8">
      <c r="A6" s="170" t="s">
        <v>75</v>
      </c>
      <c r="B6" s="171">
        <f>'Federal Assistance'!E39</f>
        <v>0</v>
      </c>
      <c r="C6" s="172">
        <f>'State Assistance'!E39</f>
        <v>0</v>
      </c>
      <c r="D6" s="173">
        <f t="shared" si="0"/>
        <v>0</v>
      </c>
      <c r="E6" s="174">
        <f>D6/($D26)</f>
        <v>0</v>
      </c>
    </row>
    <row r="7" spans="1:5">
      <c r="A7" s="170" t="s">
        <v>76</v>
      </c>
      <c r="B7" s="171">
        <f>'Federal Assistance'!F39</f>
        <v>487900</v>
      </c>
      <c r="C7" s="175"/>
      <c r="D7" s="176">
        <f t="shared" si="0"/>
        <v>487900</v>
      </c>
      <c r="E7" s="174">
        <f>D7/($D26)</f>
        <v>7.8318956397899469E-4</v>
      </c>
    </row>
    <row r="8" spans="1:5" ht="22.8">
      <c r="A8" s="177" t="s">
        <v>65</v>
      </c>
      <c r="B8" s="178">
        <f>IF(SUM(B9:B21)='Federal Non-Assistance'!B39,'Federal Non-Assistance'!B39,"ERROR")</f>
        <v>181818394</v>
      </c>
      <c r="C8" s="179">
        <f>IF(SUM(C9:C21)='State Non-Assistance'!B39,'State Non-Assistance'!B39,"ERROR")</f>
        <v>297848836</v>
      </c>
      <c r="D8" s="180">
        <f>B8+C8</f>
        <v>479667230</v>
      </c>
      <c r="E8" s="181">
        <f>D8/($D26)</f>
        <v>0.76997411092173018</v>
      </c>
    </row>
    <row r="9" spans="1:5" ht="16.8">
      <c r="A9" s="170" t="s">
        <v>78</v>
      </c>
      <c r="B9" s="182">
        <f>'Federal Non-Assistance'!C39</f>
        <v>6148127</v>
      </c>
      <c r="C9" s="183">
        <f>'State Non-Assistance'!C39</f>
        <v>36437500</v>
      </c>
      <c r="D9" s="173">
        <f t="shared" ref="D9:D21" si="1">B9+C9</f>
        <v>42585627</v>
      </c>
      <c r="E9" s="174">
        <f>D9/($D26)</f>
        <v>6.8359538105968648E-2</v>
      </c>
    </row>
    <row r="10" spans="1:5">
      <c r="A10" s="170" t="s">
        <v>63</v>
      </c>
      <c r="B10" s="182">
        <f>'Federal Non-Assistance'!D39</f>
        <v>72604015</v>
      </c>
      <c r="C10" s="183">
        <f>'State Non-Assistance'!D39</f>
        <v>26048648</v>
      </c>
      <c r="D10" s="173">
        <f t="shared" si="1"/>
        <v>98652663</v>
      </c>
      <c r="E10" s="174">
        <f>D10/($D26)</f>
        <v>0.15835977888980673</v>
      </c>
    </row>
    <row r="11" spans="1:5">
      <c r="A11" s="170" t="s">
        <v>64</v>
      </c>
      <c r="B11" s="182">
        <f>'Federal Non-Assistance'!E39</f>
        <v>501657</v>
      </c>
      <c r="C11" s="183">
        <f>'State Non-Assistance'!E39</f>
        <v>3473468</v>
      </c>
      <c r="D11" s="173">
        <f t="shared" si="1"/>
        <v>3975125</v>
      </c>
      <c r="E11" s="174">
        <f>D11/($D26)</f>
        <v>6.3809723621889754E-3</v>
      </c>
    </row>
    <row r="12" spans="1:5" ht="16.8">
      <c r="A12" s="170" t="s">
        <v>79</v>
      </c>
      <c r="B12" s="182">
        <f>'Federal Non-Assistance'!F39</f>
        <v>0</v>
      </c>
      <c r="C12" s="183">
        <f>'State Non-Assistance'!F39</f>
        <v>0</v>
      </c>
      <c r="D12" s="173">
        <f t="shared" si="1"/>
        <v>0</v>
      </c>
      <c r="E12" s="174">
        <f>D12/($D26)</f>
        <v>0</v>
      </c>
    </row>
    <row r="13" spans="1:5">
      <c r="A13" s="170" t="s">
        <v>67</v>
      </c>
      <c r="B13" s="182">
        <f>'Federal Non-Assistance'!G39</f>
        <v>0</v>
      </c>
      <c r="C13" s="183">
        <f>'State Non-Assistance'!G39</f>
        <v>56831959</v>
      </c>
      <c r="D13" s="173">
        <f t="shared" si="1"/>
        <v>56831959</v>
      </c>
      <c r="E13" s="174">
        <f>D13/($D26)</f>
        <v>9.1228114755650958E-2</v>
      </c>
    </row>
    <row r="14" spans="1:5" ht="16.8">
      <c r="A14" s="170" t="s">
        <v>80</v>
      </c>
      <c r="B14" s="182">
        <f>'Federal Non-Assistance'!H39</f>
        <v>0</v>
      </c>
      <c r="C14" s="183">
        <f>'State Non-Assistance'!H39</f>
        <v>0</v>
      </c>
      <c r="D14" s="173">
        <f t="shared" si="1"/>
        <v>0</v>
      </c>
      <c r="E14" s="174">
        <f>D14/($D26)</f>
        <v>0</v>
      </c>
    </row>
    <row r="15" spans="1:5" ht="16.8">
      <c r="A15" s="170" t="s">
        <v>81</v>
      </c>
      <c r="B15" s="182">
        <f>'Federal Non-Assistance'!I39</f>
        <v>453587</v>
      </c>
      <c r="C15" s="183">
        <f>'State Non-Assistance'!I39</f>
        <v>4872175</v>
      </c>
      <c r="D15" s="173">
        <f t="shared" si="1"/>
        <v>5325762</v>
      </c>
      <c r="E15" s="174">
        <f>D15/($D26)</f>
        <v>8.549049433564047E-3</v>
      </c>
    </row>
    <row r="16" spans="1:5" ht="16.8">
      <c r="A16" s="170" t="s">
        <v>82</v>
      </c>
      <c r="B16" s="182">
        <f>'Federal Non-Assistance'!J39</f>
        <v>0</v>
      </c>
      <c r="C16" s="183">
        <f>'State Non-Assistance'!J39</f>
        <v>114321529</v>
      </c>
      <c r="D16" s="173">
        <f t="shared" si="1"/>
        <v>114321529</v>
      </c>
      <c r="E16" s="174">
        <f>D16/($D26)</f>
        <v>0.18351184351490468</v>
      </c>
    </row>
    <row r="17" spans="1:5" ht="16.8">
      <c r="A17" s="170" t="s">
        <v>109</v>
      </c>
      <c r="B17" s="182">
        <f>'Federal Non-Assistance'!K39</f>
        <v>93</v>
      </c>
      <c r="C17" s="183">
        <f>'State Non-Assistance'!K39</f>
        <v>0</v>
      </c>
      <c r="D17" s="173">
        <f t="shared" si="1"/>
        <v>93</v>
      </c>
      <c r="E17" s="174">
        <f>D17/($D26)</f>
        <v>1.4928597960657205E-7</v>
      </c>
    </row>
    <row r="18" spans="1:5">
      <c r="A18" s="170" t="s">
        <v>88</v>
      </c>
      <c r="B18" s="182">
        <f>'Federal Non-Assistance'!L39</f>
        <v>25217696</v>
      </c>
      <c r="C18" s="183">
        <f>'State Non-Assistance'!L39</f>
        <v>21143621</v>
      </c>
      <c r="D18" s="173">
        <f>B18+C18</f>
        <v>46361317</v>
      </c>
      <c r="E18" s="174">
        <f>D18/($D26)</f>
        <v>7.4420372303180882E-2</v>
      </c>
    </row>
    <row r="19" spans="1:5">
      <c r="A19" s="170" t="s">
        <v>68</v>
      </c>
      <c r="B19" s="182">
        <f>'Federal Non-Assistance'!M39</f>
        <v>0</v>
      </c>
      <c r="C19" s="183">
        <f>'State Non-Assistance'!M39</f>
        <v>1461220</v>
      </c>
      <c r="D19" s="173">
        <f>B19+C19</f>
        <v>1461220</v>
      </c>
      <c r="E19" s="174">
        <f>D19/($D26)</f>
        <v>2.3455877324808088E-3</v>
      </c>
    </row>
    <row r="20" spans="1:5" ht="16.8">
      <c r="A20" s="170" t="s">
        <v>110</v>
      </c>
      <c r="B20" s="182">
        <f>'Federal Non-Assistance'!N39</f>
        <v>73537182</v>
      </c>
      <c r="C20" s="184"/>
      <c r="D20" s="173">
        <f t="shared" si="1"/>
        <v>73537182</v>
      </c>
      <c r="E20" s="174">
        <f>D20/($D26)</f>
        <v>0.118043766154589</v>
      </c>
    </row>
    <row r="21" spans="1:5">
      <c r="A21" s="170" t="s">
        <v>69</v>
      </c>
      <c r="B21" s="182">
        <f>'Federal Non-Assistance'!O39</f>
        <v>3356037</v>
      </c>
      <c r="C21" s="183">
        <f>'State Non-Assistance'!O39</f>
        <v>33258716</v>
      </c>
      <c r="D21" s="173">
        <f t="shared" si="1"/>
        <v>36614753</v>
      </c>
      <c r="E21" s="174">
        <f>D21/($D26)</f>
        <v>5.877493838341584E-2</v>
      </c>
    </row>
    <row r="22" spans="1:5" ht="40.200000000000003" thickBot="1">
      <c r="A22" s="185" t="s">
        <v>0</v>
      </c>
      <c r="B22" s="186">
        <f>B3+B8</f>
        <v>238855836</v>
      </c>
      <c r="C22" s="187">
        <f>C3+C8</f>
        <v>300377832</v>
      </c>
      <c r="D22" s="186">
        <f>B22+C22</f>
        <v>539233668</v>
      </c>
      <c r="E22" s="188">
        <f>D22/($D26)</f>
        <v>0.86559168133575315</v>
      </c>
    </row>
    <row r="23" spans="1:5" ht="34.200000000000003">
      <c r="A23" s="177" t="s">
        <v>111</v>
      </c>
      <c r="B23" s="189">
        <f>'Summary Federal Funds'!E39</f>
        <v>73656137</v>
      </c>
      <c r="C23" s="190"/>
      <c r="D23" s="180">
        <f>B23</f>
        <v>73656137</v>
      </c>
      <c r="E23" s="169">
        <f>D23/($D26)</f>
        <v>0.11823471576431051</v>
      </c>
    </row>
    <row r="24" spans="1:5" ht="34.200000000000003">
      <c r="A24" s="177" t="s">
        <v>112</v>
      </c>
      <c r="B24" s="191">
        <f>'Summary Federal Funds'!F39</f>
        <v>10075595</v>
      </c>
      <c r="C24" s="192"/>
      <c r="D24" s="180">
        <f>B24</f>
        <v>10075595</v>
      </c>
      <c r="E24" s="181">
        <f>D24/($D26)</f>
        <v>1.6173602899936336E-2</v>
      </c>
    </row>
    <row r="25" spans="1:5" ht="39" customHeight="1" thickBot="1">
      <c r="A25" s="193" t="s">
        <v>113</v>
      </c>
      <c r="B25" s="194">
        <f>B23+B24</f>
        <v>83731732</v>
      </c>
      <c r="C25" s="195"/>
      <c r="D25" s="194">
        <f>B25</f>
        <v>83731732</v>
      </c>
      <c r="E25" s="196">
        <f>D25/($D26)</f>
        <v>0.13440831866424685</v>
      </c>
    </row>
    <row r="26" spans="1:5" ht="32.4" thickTop="1" thickBot="1">
      <c r="A26" s="197" t="s">
        <v>114</v>
      </c>
      <c r="B26" s="198">
        <f>B22+B25</f>
        <v>322587568</v>
      </c>
      <c r="C26" s="199">
        <f>C22</f>
        <v>300377832</v>
      </c>
      <c r="D26" s="198">
        <f>B26+C26</f>
        <v>622965400</v>
      </c>
      <c r="E26" s="200">
        <f>IF(D26/($D26)=SUM(E25,E22),SUM(E22,E25),"ERROR")</f>
        <v>1</v>
      </c>
    </row>
    <row r="27" spans="1:5" ht="31.8" thickBot="1">
      <c r="A27" s="201" t="s">
        <v>95</v>
      </c>
      <c r="B27" s="202">
        <f>'Summary Federal Funds'!I39</f>
        <v>192571136</v>
      </c>
      <c r="C27" s="203"/>
      <c r="D27" s="202">
        <f>B27</f>
        <v>192571136</v>
      </c>
      <c r="E27" s="204"/>
    </row>
    <row r="28" spans="1:5" ht="31.2">
      <c r="A28" s="205" t="s">
        <v>96</v>
      </c>
      <c r="B28" s="206">
        <f>'Summary Federal Funds'!J39</f>
        <v>3517652</v>
      </c>
      <c r="C28" s="207"/>
      <c r="D28" s="206">
        <f>B28</f>
        <v>3517652</v>
      </c>
      <c r="E28" s="208"/>
    </row>
  </sheetData>
  <mergeCells count="1">
    <mergeCell ref="A1:E1"/>
  </mergeCells>
  <pageMargins left="0.7" right="0.7" top="0.75" bottom="0.75" header="0.3" footer="0.3"/>
  <pageSetup scale="79" orientation="landscape"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275</v>
      </c>
      <c r="B1" s="524"/>
      <c r="C1" s="524"/>
      <c r="D1" s="524"/>
      <c r="E1" s="586"/>
    </row>
    <row r="2" spans="1:5" ht="31.2" thickBot="1">
      <c r="A2" s="161" t="s">
        <v>104</v>
      </c>
      <c r="B2" s="162" t="s">
        <v>105</v>
      </c>
      <c r="C2" s="163" t="s">
        <v>106</v>
      </c>
      <c r="D2" s="164" t="s">
        <v>107</v>
      </c>
      <c r="E2" s="165" t="s">
        <v>108</v>
      </c>
    </row>
    <row r="3" spans="1:5" ht="22.8">
      <c r="A3" s="166" t="s">
        <v>74</v>
      </c>
      <c r="B3" s="167">
        <f>IF(SUM(B4:B7)='Federal Assistance'!B40,'Federal Assistance'!B40,"ERROR")</f>
        <v>13055049</v>
      </c>
      <c r="C3" s="167">
        <f>IF(SUM(C4:C6)='State Assistance'!B40,'State Assistance'!B40,"ERROR")</f>
        <v>6341413</v>
      </c>
      <c r="D3" s="168">
        <f>B3+C3</f>
        <v>19396462</v>
      </c>
      <c r="E3" s="169">
        <f>D3/($D26)</f>
        <v>0.57179929803845031</v>
      </c>
    </row>
    <row r="4" spans="1:5">
      <c r="A4" s="170" t="s">
        <v>62</v>
      </c>
      <c r="B4" s="171">
        <f>'Federal Assistance'!C40</f>
        <v>146446</v>
      </c>
      <c r="C4" s="172">
        <f>'State Assistance'!C40</f>
        <v>4945634</v>
      </c>
      <c r="D4" s="173">
        <f>B4+C4</f>
        <v>5092080</v>
      </c>
      <c r="E4" s="174">
        <f>D4/($D26)</f>
        <v>0.15011231272773518</v>
      </c>
    </row>
    <row r="5" spans="1:5">
      <c r="A5" s="170" t="s">
        <v>63</v>
      </c>
      <c r="B5" s="171">
        <f>'Federal Assistance'!D40</f>
        <v>0</v>
      </c>
      <c r="C5" s="172">
        <f>'State Assistance'!D40</f>
        <v>1017036</v>
      </c>
      <c r="D5" s="173">
        <f t="shared" ref="D5:D7" si="0">B5+C5</f>
        <v>1017036</v>
      </c>
      <c r="E5" s="174">
        <f>D5/($D26)</f>
        <v>2.9981780743304282E-2</v>
      </c>
    </row>
    <row r="6" spans="1:5" ht="16.8">
      <c r="A6" s="170" t="s">
        <v>75</v>
      </c>
      <c r="B6" s="171">
        <f>'Federal Assistance'!E40</f>
        <v>-589495</v>
      </c>
      <c r="C6" s="172">
        <f>'State Assistance'!E40</f>
        <v>378743</v>
      </c>
      <c r="D6" s="173">
        <f t="shared" si="0"/>
        <v>-210752</v>
      </c>
      <c r="E6" s="174">
        <f>D6/($D26)</f>
        <v>-6.212877671206196E-3</v>
      </c>
    </row>
    <row r="7" spans="1:5">
      <c r="A7" s="170" t="s">
        <v>76</v>
      </c>
      <c r="B7" s="171">
        <f>'Federal Assistance'!F40</f>
        <v>13498098</v>
      </c>
      <c r="C7" s="430"/>
      <c r="D7" s="176">
        <f t="shared" si="0"/>
        <v>13498098</v>
      </c>
      <c r="E7" s="174">
        <f>D7/($D26)</f>
        <v>0.39791808223861697</v>
      </c>
    </row>
    <row r="8" spans="1:5" ht="22.8">
      <c r="A8" s="177" t="s">
        <v>65</v>
      </c>
      <c r="B8" s="178">
        <f>IF(SUM(B9:B21)='Federal Non-Assistance'!B40,'Federal Non-Assistance'!B40,"ERROR")</f>
        <v>11797466</v>
      </c>
      <c r="C8" s="178">
        <f>IF(SUM(C9:C21)='State Non-Assistance'!B40,'State Non-Assistance'!B40,"ERROR")</f>
        <v>2727873</v>
      </c>
      <c r="D8" s="180">
        <f>B8+C8</f>
        <v>14525339</v>
      </c>
      <c r="E8" s="181">
        <f>D8/($D26)</f>
        <v>0.42820070196154975</v>
      </c>
    </row>
    <row r="9" spans="1:5" ht="16.8">
      <c r="A9" s="170" t="s">
        <v>78</v>
      </c>
      <c r="B9" s="182">
        <f>'Federal Non-Assistance'!C40</f>
        <v>2473551</v>
      </c>
      <c r="C9" s="182">
        <f>'State Non-Assistance'!C40</f>
        <v>1568058</v>
      </c>
      <c r="D9" s="173">
        <f t="shared" ref="D9:D21" si="1">B9+C9</f>
        <v>4041609</v>
      </c>
      <c r="E9" s="174">
        <f>D9/($D26)</f>
        <v>0.11914488266704942</v>
      </c>
    </row>
    <row r="10" spans="1:5">
      <c r="A10" s="170" t="s">
        <v>63</v>
      </c>
      <c r="B10" s="182">
        <f>'Federal Non-Assistance'!D40</f>
        <v>-1967</v>
      </c>
      <c r="C10" s="182">
        <f>'State Non-Assistance'!D40</f>
        <v>0</v>
      </c>
      <c r="D10" s="173">
        <f t="shared" si="1"/>
        <v>-1967</v>
      </c>
      <c r="E10" s="174">
        <f>D10/($D26)</f>
        <v>-5.7986307979343434E-5</v>
      </c>
    </row>
    <row r="11" spans="1:5">
      <c r="A11" s="170" t="s">
        <v>64</v>
      </c>
      <c r="B11" s="182">
        <f>'Federal Non-Assistance'!E40</f>
        <v>1468855</v>
      </c>
      <c r="C11" s="182">
        <f>'State Non-Assistance'!E40</f>
        <v>22857</v>
      </c>
      <c r="D11" s="173">
        <f t="shared" si="1"/>
        <v>1491712</v>
      </c>
      <c r="E11" s="174">
        <f>D11/($D26)</f>
        <v>4.3975023613870033E-2</v>
      </c>
    </row>
    <row r="12" spans="1:5" ht="16.8">
      <c r="A12" s="170" t="s">
        <v>79</v>
      </c>
      <c r="B12" s="182">
        <f>'Federal Non-Assistance'!F40</f>
        <v>0</v>
      </c>
      <c r="C12" s="182">
        <f>'State Non-Assistance'!F40</f>
        <v>0</v>
      </c>
      <c r="D12" s="173">
        <f t="shared" si="1"/>
        <v>0</v>
      </c>
      <c r="E12" s="174">
        <f>D12/($D26)</f>
        <v>0</v>
      </c>
    </row>
    <row r="13" spans="1:5">
      <c r="A13" s="170" t="s">
        <v>67</v>
      </c>
      <c r="B13" s="182">
        <f>'Federal Non-Assistance'!G40</f>
        <v>0</v>
      </c>
      <c r="C13" s="183">
        <f>'State Non-Assistance'!G40</f>
        <v>0</v>
      </c>
      <c r="D13" s="173">
        <f t="shared" si="1"/>
        <v>0</v>
      </c>
      <c r="E13" s="174">
        <f>D13/($D26)</f>
        <v>0</v>
      </c>
    </row>
    <row r="14" spans="1:5" ht="16.8">
      <c r="A14" s="170" t="s">
        <v>80</v>
      </c>
      <c r="B14" s="182">
        <f>'Federal Non-Assistance'!H40</f>
        <v>0</v>
      </c>
      <c r="C14" s="183">
        <f>'State Non-Assistance'!H40</f>
        <v>0</v>
      </c>
      <c r="D14" s="173">
        <f t="shared" si="1"/>
        <v>0</v>
      </c>
      <c r="E14" s="174">
        <f>D14/($D26)</f>
        <v>0</v>
      </c>
    </row>
    <row r="15" spans="1:5" ht="16.8">
      <c r="A15" s="170" t="s">
        <v>81</v>
      </c>
      <c r="B15" s="182">
        <f>'Federal Non-Assistance'!I40</f>
        <v>27263</v>
      </c>
      <c r="C15" s="183">
        <f>'State Non-Assistance'!I40</f>
        <v>14682</v>
      </c>
      <c r="D15" s="173">
        <f t="shared" si="1"/>
        <v>41945</v>
      </c>
      <c r="E15" s="174">
        <f>D15/($D26)</f>
        <v>1.2365204312117745E-3</v>
      </c>
    </row>
    <row r="16" spans="1:5" ht="16.8">
      <c r="A16" s="170" t="s">
        <v>82</v>
      </c>
      <c r="B16" s="182">
        <f>'Federal Non-Assistance'!J40</f>
        <v>0</v>
      </c>
      <c r="C16" s="182">
        <f>'State Non-Assistance'!J40</f>
        <v>0</v>
      </c>
      <c r="D16" s="173">
        <f t="shared" si="1"/>
        <v>0</v>
      </c>
      <c r="E16" s="174">
        <f>D16/($D26)</f>
        <v>0</v>
      </c>
    </row>
    <row r="17" spans="1:5" ht="16.8">
      <c r="A17" s="170" t="s">
        <v>109</v>
      </c>
      <c r="B17" s="182">
        <f>'Federal Non-Assistance'!K40</f>
        <v>1333616</v>
      </c>
      <c r="C17" s="182">
        <f>'State Non-Assistance'!K40</f>
        <v>1122276</v>
      </c>
      <c r="D17" s="176">
        <f t="shared" si="1"/>
        <v>2455892</v>
      </c>
      <c r="E17" s="174">
        <f>D17/($D26)</f>
        <v>7.239863237214321E-2</v>
      </c>
    </row>
    <row r="18" spans="1:5">
      <c r="A18" s="170" t="s">
        <v>88</v>
      </c>
      <c r="B18" s="182">
        <f>'Federal Non-Assistance'!L40</f>
        <v>3324073</v>
      </c>
      <c r="C18" s="182">
        <f>'State Non-Assistance'!L40</f>
        <v>0</v>
      </c>
      <c r="D18" s="173">
        <f>B18+C18</f>
        <v>3324073</v>
      </c>
      <c r="E18" s="174">
        <f>D18/($D26)</f>
        <v>9.7992232193096121E-2</v>
      </c>
    </row>
    <row r="19" spans="1:5">
      <c r="A19" s="170" t="s">
        <v>68</v>
      </c>
      <c r="B19" s="182">
        <f>'Federal Non-Assistance'!M40</f>
        <v>644196</v>
      </c>
      <c r="C19" s="182">
        <f>'State Non-Assistance'!M40</f>
        <v>0</v>
      </c>
      <c r="D19" s="173">
        <f>B19+C19</f>
        <v>644196</v>
      </c>
      <c r="E19" s="174">
        <f>D19/($D26)</f>
        <v>1.8990619041718924E-2</v>
      </c>
    </row>
    <row r="20" spans="1:5" ht="16.8">
      <c r="A20" s="170" t="s">
        <v>110</v>
      </c>
      <c r="B20" s="182">
        <f>'Federal Non-Assistance'!N40</f>
        <v>2391801</v>
      </c>
      <c r="C20" s="425"/>
      <c r="D20" s="173">
        <f t="shared" si="1"/>
        <v>2391801</v>
      </c>
      <c r="E20" s="174">
        <f>D20/($D26)</f>
        <v>7.0509257453635787E-2</v>
      </c>
    </row>
    <row r="21" spans="1:5">
      <c r="A21" s="170" t="s">
        <v>69</v>
      </c>
      <c r="B21" s="182">
        <f>'Federal Non-Assistance'!O40</f>
        <v>136078</v>
      </c>
      <c r="C21" s="182">
        <f>'State Non-Assistance'!O40</f>
        <v>0</v>
      </c>
      <c r="D21" s="173">
        <f t="shared" si="1"/>
        <v>136078</v>
      </c>
      <c r="E21" s="174">
        <f>D21/($D26)</f>
        <v>4.011520496803811E-3</v>
      </c>
    </row>
    <row r="22" spans="1:5" ht="40.200000000000003" thickBot="1">
      <c r="A22" s="185" t="s">
        <v>0</v>
      </c>
      <c r="B22" s="186">
        <f>B3+B8</f>
        <v>24852515</v>
      </c>
      <c r="C22" s="186">
        <f>C3+C8</f>
        <v>9069286</v>
      </c>
      <c r="D22" s="186">
        <f>B22+C22</f>
        <v>33921801</v>
      </c>
      <c r="E22" s="188">
        <f>D22/($D26)</f>
        <v>1</v>
      </c>
    </row>
    <row r="23" spans="1:5" ht="34.200000000000003">
      <c r="A23" s="177" t="s">
        <v>111</v>
      </c>
      <c r="B23" s="189">
        <f>'Summary Federal Funds'!E40</f>
        <v>0</v>
      </c>
      <c r="C23" s="423"/>
      <c r="D23" s="180">
        <f>B23</f>
        <v>0</v>
      </c>
      <c r="E23" s="169">
        <f>D23/($D26)</f>
        <v>0</v>
      </c>
    </row>
    <row r="24" spans="1:5" ht="34.200000000000003">
      <c r="A24" s="177" t="s">
        <v>112</v>
      </c>
      <c r="B24" s="191">
        <f>'Summary Federal Funds'!F40</f>
        <v>0</v>
      </c>
      <c r="C24" s="423"/>
      <c r="D24" s="180">
        <f>B24</f>
        <v>0</v>
      </c>
      <c r="E24" s="181">
        <f>D24/($D26)</f>
        <v>0</v>
      </c>
    </row>
    <row r="25" spans="1:5" ht="39" customHeight="1" thickBot="1">
      <c r="A25" s="193" t="s">
        <v>113</v>
      </c>
      <c r="B25" s="194">
        <f>B23+B24</f>
        <v>0</v>
      </c>
      <c r="C25" s="424"/>
      <c r="D25" s="194">
        <f>B25</f>
        <v>0</v>
      </c>
      <c r="E25" s="196">
        <f>D25/($D26)</f>
        <v>0</v>
      </c>
    </row>
    <row r="26" spans="1:5" ht="32.4" thickTop="1" thickBot="1">
      <c r="A26" s="197" t="s">
        <v>114</v>
      </c>
      <c r="B26" s="198">
        <f>B22+B25</f>
        <v>24852515</v>
      </c>
      <c r="C26" s="198">
        <f>C22</f>
        <v>9069286</v>
      </c>
      <c r="D26" s="198">
        <f>B26+C26</f>
        <v>33921801</v>
      </c>
      <c r="E26" s="200">
        <f>IF(D26/($D26)=SUM(E25,E22),SUM(E22,E25),"ERROR")</f>
        <v>1</v>
      </c>
    </row>
    <row r="27" spans="1:5" ht="31.8" thickBot="1">
      <c r="A27" s="201" t="s">
        <v>95</v>
      </c>
      <c r="B27" s="202">
        <f>'Summary Federal Funds'!I40</f>
        <v>0</v>
      </c>
      <c r="C27" s="426"/>
      <c r="D27" s="202">
        <f>B27</f>
        <v>0</v>
      </c>
      <c r="E27" s="204"/>
    </row>
    <row r="28" spans="1:5" ht="31.2">
      <c r="A28" s="205" t="s">
        <v>96</v>
      </c>
      <c r="B28" s="206">
        <f>'Summary Federal Funds'!J40</f>
        <v>15818349</v>
      </c>
      <c r="C28" s="427"/>
      <c r="D28" s="206">
        <f>B28</f>
        <v>15818349</v>
      </c>
      <c r="E28" s="208"/>
    </row>
  </sheetData>
  <mergeCells count="1">
    <mergeCell ref="A1:E1"/>
  </mergeCells>
  <pageMargins left="0.7" right="0.7" top="0.75" bottom="0.75" header="0.3" footer="0.3"/>
  <pageSetup scale="79" orientation="landscape"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276</v>
      </c>
      <c r="B1" s="524"/>
      <c r="C1" s="524"/>
      <c r="D1" s="524"/>
      <c r="E1" s="586"/>
    </row>
    <row r="2" spans="1:5" ht="31.2" thickBot="1">
      <c r="A2" s="161" t="s">
        <v>104</v>
      </c>
      <c r="B2" s="162" t="s">
        <v>105</v>
      </c>
      <c r="C2" s="163" t="s">
        <v>106</v>
      </c>
      <c r="D2" s="164" t="s">
        <v>107</v>
      </c>
      <c r="E2" s="165" t="s">
        <v>108</v>
      </c>
    </row>
    <row r="3" spans="1:5" ht="22.8">
      <c r="A3" s="166" t="s">
        <v>74</v>
      </c>
      <c r="B3" s="167">
        <f>IF(SUM(B4:B7)='Federal Assistance'!B41,'Federal Assistance'!B41,"ERROR")</f>
        <v>153976833</v>
      </c>
      <c r="C3" s="168">
        <f>IF(SUM(C4:C6)='State Assistance'!B41,'State Assistance'!B41,"ERROR")</f>
        <v>151761654</v>
      </c>
      <c r="D3" s="168">
        <f>B3+C3</f>
        <v>305738487</v>
      </c>
      <c r="E3" s="169">
        <f>D3/($D26)</f>
        <v>0.30503030059135944</v>
      </c>
    </row>
    <row r="4" spans="1:5">
      <c r="A4" s="170" t="s">
        <v>62</v>
      </c>
      <c r="B4" s="171">
        <f>'Federal Assistance'!C41</f>
        <v>150115772</v>
      </c>
      <c r="C4" s="176">
        <f>'State Assistance'!C41</f>
        <v>151761654</v>
      </c>
      <c r="D4" s="173">
        <f>B4+C4</f>
        <v>301877426</v>
      </c>
      <c r="E4" s="174">
        <f>D4/($D26)</f>
        <v>0.30117818302190352</v>
      </c>
    </row>
    <row r="5" spans="1:5">
      <c r="A5" s="170" t="s">
        <v>63</v>
      </c>
      <c r="B5" s="171">
        <f>'Federal Assistance'!D41</f>
        <v>0</v>
      </c>
      <c r="C5" s="176">
        <f>'State Assistance'!D41</f>
        <v>0</v>
      </c>
      <c r="D5" s="173">
        <f t="shared" ref="D5:D7" si="0">B5+C5</f>
        <v>0</v>
      </c>
      <c r="E5" s="174">
        <f>D5/($D26)</f>
        <v>0</v>
      </c>
    </row>
    <row r="6" spans="1:5" ht="16.8">
      <c r="A6" s="170" t="s">
        <v>75</v>
      </c>
      <c r="B6" s="171">
        <f>'Federal Assistance'!E41</f>
        <v>3861061</v>
      </c>
      <c r="C6" s="176">
        <f>'State Assistance'!E41</f>
        <v>0</v>
      </c>
      <c r="D6" s="173">
        <f t="shared" si="0"/>
        <v>3861061</v>
      </c>
      <c r="E6" s="174">
        <f>D6/($D26)</f>
        <v>3.8521175694559346E-3</v>
      </c>
    </row>
    <row r="7" spans="1:5">
      <c r="A7" s="170" t="s">
        <v>76</v>
      </c>
      <c r="B7" s="171">
        <f>'Federal Assistance'!F41</f>
        <v>0</v>
      </c>
      <c r="C7" s="430"/>
      <c r="D7" s="176">
        <f t="shared" si="0"/>
        <v>0</v>
      </c>
      <c r="E7" s="174">
        <f>D7/($D26)</f>
        <v>0</v>
      </c>
    </row>
    <row r="8" spans="1:5" ht="22.8">
      <c r="A8" s="177" t="s">
        <v>65</v>
      </c>
      <c r="B8" s="178">
        <f>IF(SUM(B9:B21)='Federal Non-Assistance'!B41,'Federal Non-Assistance'!B41,"ERROR")</f>
        <v>359930037</v>
      </c>
      <c r="C8" s="178">
        <f>IF(SUM(C9:C21)='State Non-Assistance'!B41,'State Non-Assistance'!B41,"ERROR")</f>
        <v>298119292</v>
      </c>
      <c r="D8" s="180">
        <f>B8+C8</f>
        <v>658049329</v>
      </c>
      <c r="E8" s="181">
        <f>D8/($D26)</f>
        <v>0.65652507997402498</v>
      </c>
    </row>
    <row r="9" spans="1:5" ht="16.8">
      <c r="A9" s="170" t="s">
        <v>78</v>
      </c>
      <c r="B9" s="182">
        <f>'Federal Non-Assistance'!C41</f>
        <v>35918355</v>
      </c>
      <c r="C9" s="182">
        <f>'State Non-Assistance'!C41</f>
        <v>173800</v>
      </c>
      <c r="D9" s="173">
        <f t="shared" ref="D9:D21" si="1">B9+C9</f>
        <v>36092155</v>
      </c>
      <c r="E9" s="174">
        <f>D9/($D26)</f>
        <v>3.600855422771794E-2</v>
      </c>
    </row>
    <row r="10" spans="1:5">
      <c r="A10" s="170" t="s">
        <v>63</v>
      </c>
      <c r="B10" s="182">
        <f>'Federal Non-Assistance'!D41</f>
        <v>203582026</v>
      </c>
      <c r="C10" s="182">
        <f>'State Non-Assistance'!D41</f>
        <v>178393319</v>
      </c>
      <c r="D10" s="173">
        <f t="shared" si="1"/>
        <v>381975345</v>
      </c>
      <c r="E10" s="174">
        <f>D10/($D26)</f>
        <v>0.38109057007218794</v>
      </c>
    </row>
    <row r="11" spans="1:5">
      <c r="A11" s="170" t="s">
        <v>64</v>
      </c>
      <c r="B11" s="182">
        <f>'Federal Non-Assistance'!E41</f>
        <v>6031941</v>
      </c>
      <c r="C11" s="182">
        <f>'State Non-Assistance'!E41</f>
        <v>0</v>
      </c>
      <c r="D11" s="173">
        <f t="shared" si="1"/>
        <v>6031941</v>
      </c>
      <c r="E11" s="174">
        <f>D11/($D26)</f>
        <v>6.0179691292164515E-3</v>
      </c>
    </row>
    <row r="12" spans="1:5" ht="16.8">
      <c r="A12" s="170" t="s">
        <v>79</v>
      </c>
      <c r="B12" s="182">
        <f>'Federal Non-Assistance'!F41</f>
        <v>0</v>
      </c>
      <c r="C12" s="182">
        <f>'State Non-Assistance'!F41</f>
        <v>0</v>
      </c>
      <c r="D12" s="173">
        <f t="shared" si="1"/>
        <v>0</v>
      </c>
      <c r="E12" s="174">
        <f>D12/($D26)</f>
        <v>0</v>
      </c>
    </row>
    <row r="13" spans="1:5">
      <c r="A13" s="170" t="s">
        <v>67</v>
      </c>
      <c r="B13" s="182">
        <f>'Federal Non-Assistance'!G41</f>
        <v>0</v>
      </c>
      <c r="C13" s="182">
        <f>'State Non-Assistance'!G41</f>
        <v>0</v>
      </c>
      <c r="D13" s="173">
        <f t="shared" si="1"/>
        <v>0</v>
      </c>
      <c r="E13" s="174">
        <f>D13/($D26)</f>
        <v>0</v>
      </c>
    </row>
    <row r="14" spans="1:5" ht="16.8">
      <c r="A14" s="170" t="s">
        <v>80</v>
      </c>
      <c r="B14" s="182">
        <f>'Federal Non-Assistance'!H41</f>
        <v>0</v>
      </c>
      <c r="C14" s="183">
        <f>'State Non-Assistance'!H41</f>
        <v>0</v>
      </c>
      <c r="D14" s="173">
        <f t="shared" si="1"/>
        <v>0</v>
      </c>
      <c r="E14" s="174">
        <f>D14/($D26)</f>
        <v>0</v>
      </c>
    </row>
    <row r="15" spans="1:5" ht="16.8">
      <c r="A15" s="170" t="s">
        <v>81</v>
      </c>
      <c r="B15" s="182">
        <f>'Federal Non-Assistance'!I41</f>
        <v>5106901</v>
      </c>
      <c r="C15" s="183">
        <f>'State Non-Assistance'!I41</f>
        <v>33408833</v>
      </c>
      <c r="D15" s="173">
        <f t="shared" si="1"/>
        <v>38515734</v>
      </c>
      <c r="E15" s="174">
        <f>D15/($D26)</f>
        <v>3.8426519457188404E-2</v>
      </c>
    </row>
    <row r="16" spans="1:5" ht="16.8">
      <c r="A16" s="170" t="s">
        <v>82</v>
      </c>
      <c r="B16" s="182">
        <f>'Federal Non-Assistance'!J41</f>
        <v>1964469</v>
      </c>
      <c r="C16" s="182">
        <f>'State Non-Assistance'!J41</f>
        <v>22629364</v>
      </c>
      <c r="D16" s="173">
        <f t="shared" si="1"/>
        <v>24593833</v>
      </c>
      <c r="E16" s="174">
        <f>D16/($D26)</f>
        <v>2.4536865954608113E-2</v>
      </c>
    </row>
    <row r="17" spans="1:5" ht="16.8">
      <c r="A17" s="170" t="s">
        <v>109</v>
      </c>
      <c r="B17" s="182">
        <f>'Federal Non-Assistance'!K41</f>
        <v>1047834</v>
      </c>
      <c r="C17" s="182">
        <f>'State Non-Assistance'!K41</f>
        <v>0</v>
      </c>
      <c r="D17" s="173">
        <f t="shared" si="1"/>
        <v>1047834</v>
      </c>
      <c r="E17" s="174">
        <f>D17/($D26)</f>
        <v>1.0454068871932586E-3</v>
      </c>
    </row>
    <row r="18" spans="1:5">
      <c r="A18" s="170" t="s">
        <v>88</v>
      </c>
      <c r="B18" s="182">
        <f>'Federal Non-Assistance'!L41</f>
        <v>88935636</v>
      </c>
      <c r="C18" s="182">
        <f>'State Non-Assistance'!L41</f>
        <v>56004229</v>
      </c>
      <c r="D18" s="173">
        <f>B18+C18</f>
        <v>144939865</v>
      </c>
      <c r="E18" s="174">
        <f>D18/($D26)</f>
        <v>0.14460413872794844</v>
      </c>
    </row>
    <row r="19" spans="1:5">
      <c r="A19" s="170" t="s">
        <v>68</v>
      </c>
      <c r="B19" s="182">
        <f>'Federal Non-Assistance'!M41</f>
        <v>0</v>
      </c>
      <c r="C19" s="182">
        <f>'State Non-Assistance'!M41</f>
        <v>1013693</v>
      </c>
      <c r="D19" s="173">
        <f>B19+C19</f>
        <v>1013693</v>
      </c>
      <c r="E19" s="174">
        <f>D19/($D26)</f>
        <v>1.0113449684774458E-3</v>
      </c>
    </row>
    <row r="20" spans="1:5" ht="16.8">
      <c r="A20" s="170" t="s">
        <v>110</v>
      </c>
      <c r="B20" s="182">
        <f>'Federal Non-Assistance'!N41</f>
        <v>0</v>
      </c>
      <c r="C20" s="425"/>
      <c r="D20" s="173">
        <f t="shared" si="1"/>
        <v>0</v>
      </c>
      <c r="E20" s="174">
        <f>D20/($D26)</f>
        <v>0</v>
      </c>
    </row>
    <row r="21" spans="1:5">
      <c r="A21" s="170" t="s">
        <v>69</v>
      </c>
      <c r="B21" s="182">
        <f>'Federal Non-Assistance'!O41</f>
        <v>17342875</v>
      </c>
      <c r="C21" s="182">
        <f>'State Non-Assistance'!O41</f>
        <v>6496054</v>
      </c>
      <c r="D21" s="173">
        <f t="shared" si="1"/>
        <v>23838929</v>
      </c>
      <c r="E21" s="174">
        <f>D21/($D26)</f>
        <v>2.3783710549486942E-2</v>
      </c>
    </row>
    <row r="22" spans="1:5" ht="40.200000000000003" thickBot="1">
      <c r="A22" s="185" t="s">
        <v>0</v>
      </c>
      <c r="B22" s="186">
        <f>B3+B8</f>
        <v>513906870</v>
      </c>
      <c r="C22" s="186">
        <f>C3+C8</f>
        <v>449880946</v>
      </c>
      <c r="D22" s="186">
        <f>B22+C22</f>
        <v>963787816</v>
      </c>
      <c r="E22" s="188">
        <f>D22/($D26)</f>
        <v>0.96155538056538437</v>
      </c>
    </row>
    <row r="23" spans="1:5" ht="34.200000000000003">
      <c r="A23" s="177" t="s">
        <v>111</v>
      </c>
      <c r="B23" s="189">
        <f>'Summary Federal Funds'!E41</f>
        <v>0</v>
      </c>
      <c r="C23" s="423"/>
      <c r="D23" s="180">
        <f>B23</f>
        <v>0</v>
      </c>
      <c r="E23" s="169">
        <f>D23/($D26)</f>
        <v>0</v>
      </c>
    </row>
    <row r="24" spans="1:5" ht="34.200000000000003">
      <c r="A24" s="177" t="s">
        <v>112</v>
      </c>
      <c r="B24" s="191">
        <f>'Summary Federal Funds'!F41</f>
        <v>38533876</v>
      </c>
      <c r="C24" s="423"/>
      <c r="D24" s="180">
        <f>B24</f>
        <v>38533876</v>
      </c>
      <c r="E24" s="181">
        <f>D24/($D26)</f>
        <v>3.8444619434615607E-2</v>
      </c>
    </row>
    <row r="25" spans="1:5" ht="39" customHeight="1" thickBot="1">
      <c r="A25" s="193" t="s">
        <v>113</v>
      </c>
      <c r="B25" s="194">
        <f>B23+B24</f>
        <v>38533876</v>
      </c>
      <c r="C25" s="424"/>
      <c r="D25" s="194">
        <f>B25</f>
        <v>38533876</v>
      </c>
      <c r="E25" s="196">
        <f>D25/($D26)</f>
        <v>3.8444619434615607E-2</v>
      </c>
    </row>
    <row r="26" spans="1:5" ht="32.4" thickTop="1" thickBot="1">
      <c r="A26" s="197" t="s">
        <v>114</v>
      </c>
      <c r="B26" s="198">
        <f>B22+B25</f>
        <v>552440746</v>
      </c>
      <c r="C26" s="198">
        <f>C22</f>
        <v>449880946</v>
      </c>
      <c r="D26" s="198">
        <f>B26+C26</f>
        <v>1002321692</v>
      </c>
      <c r="E26" s="200">
        <f>IF(D26/($D26)=SUM(E25,E22),SUM(E22,E25),"ERROR")</f>
        <v>1</v>
      </c>
    </row>
    <row r="27" spans="1:5" ht="31.8" thickBot="1">
      <c r="A27" s="201" t="s">
        <v>95</v>
      </c>
      <c r="B27" s="202">
        <f>'Summary Federal Funds'!I41</f>
        <v>201340938</v>
      </c>
      <c r="C27" s="203"/>
      <c r="D27" s="202">
        <f>B27</f>
        <v>201340938</v>
      </c>
      <c r="E27" s="204"/>
    </row>
    <row r="28" spans="1:5" ht="31.2">
      <c r="A28" s="205" t="s">
        <v>96</v>
      </c>
      <c r="B28" s="206">
        <f>'Summary Federal Funds'!J41</f>
        <v>34034064</v>
      </c>
      <c r="C28" s="207"/>
      <c r="D28" s="206">
        <f>B28</f>
        <v>34034064</v>
      </c>
      <c r="E28" s="208"/>
    </row>
  </sheetData>
  <mergeCells count="1">
    <mergeCell ref="A1:E1"/>
  </mergeCells>
  <pageMargins left="0.7" right="0.7" top="0.75" bottom="0.75" header="0.3" footer="0.3"/>
  <pageSetup scale="79" orientation="landscape"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277</v>
      </c>
      <c r="B1" s="524"/>
      <c r="C1" s="524"/>
      <c r="D1" s="524"/>
      <c r="E1" s="586"/>
    </row>
    <row r="2" spans="1:5" ht="31.2" thickBot="1">
      <c r="A2" s="161" t="s">
        <v>104</v>
      </c>
      <c r="B2" s="162" t="s">
        <v>105</v>
      </c>
      <c r="C2" s="163" t="s">
        <v>106</v>
      </c>
      <c r="D2" s="164" t="s">
        <v>107</v>
      </c>
      <c r="E2" s="165" t="s">
        <v>108</v>
      </c>
    </row>
    <row r="3" spans="1:5" ht="22.8">
      <c r="A3" s="166" t="s">
        <v>74</v>
      </c>
      <c r="B3" s="167">
        <f>IF(SUM(B4:B7)='Federal Assistance'!B42,'Federal Assistance'!B42,"ERROR")</f>
        <v>28415868</v>
      </c>
      <c r="C3" s="167">
        <f>IF(SUM(C4:C6)='State Assistance'!B42,'State Assistance'!B42,"ERROR")</f>
        <v>33180114</v>
      </c>
      <c r="D3" s="168">
        <f>B3+C3</f>
        <v>61595982</v>
      </c>
      <c r="E3" s="169">
        <f>D3/($D26)</f>
        <v>0.30951638492917266</v>
      </c>
    </row>
    <row r="4" spans="1:5">
      <c r="A4" s="170" t="s">
        <v>62</v>
      </c>
      <c r="B4" s="171">
        <f>'Federal Assistance'!C42</f>
        <v>7934825</v>
      </c>
      <c r="C4" s="172">
        <f>'State Assistance'!C42</f>
        <v>11911486</v>
      </c>
      <c r="D4" s="173">
        <f>B4+C4</f>
        <v>19846311</v>
      </c>
      <c r="E4" s="174">
        <f>D4/($D26)</f>
        <v>9.9726609357410262E-2</v>
      </c>
    </row>
    <row r="5" spans="1:5">
      <c r="A5" s="170" t="s">
        <v>63</v>
      </c>
      <c r="B5" s="171">
        <f>'Federal Assistance'!D42</f>
        <v>-58</v>
      </c>
      <c r="C5" s="172">
        <f>'State Assistance'!D42</f>
        <v>6210320</v>
      </c>
      <c r="D5" s="173">
        <f t="shared" ref="D5:D7" si="0">B5+C5</f>
        <v>6210262</v>
      </c>
      <c r="E5" s="174">
        <f>D5/($D26)</f>
        <v>3.1206221271105214E-2</v>
      </c>
    </row>
    <row r="6" spans="1:5" ht="16.8">
      <c r="A6" s="170" t="s">
        <v>75</v>
      </c>
      <c r="B6" s="171">
        <f>'Federal Assistance'!E42</f>
        <v>10657823</v>
      </c>
      <c r="C6" s="172">
        <f>'State Assistance'!E42</f>
        <v>15058308</v>
      </c>
      <c r="D6" s="173">
        <f t="shared" si="0"/>
        <v>25716131</v>
      </c>
      <c r="E6" s="174">
        <f>D6/($D26)</f>
        <v>0.12922212850645079</v>
      </c>
    </row>
    <row r="7" spans="1:5">
      <c r="A7" s="170" t="s">
        <v>76</v>
      </c>
      <c r="B7" s="171">
        <f>'Federal Assistance'!F42</f>
        <v>9823278</v>
      </c>
      <c r="C7" s="175"/>
      <c r="D7" s="176">
        <f t="shared" si="0"/>
        <v>9823278</v>
      </c>
      <c r="E7" s="174">
        <f>D7/($D26)</f>
        <v>4.9361425794206409E-2</v>
      </c>
    </row>
    <row r="8" spans="1:5" ht="22.8">
      <c r="A8" s="177" t="s">
        <v>65</v>
      </c>
      <c r="B8" s="178">
        <f>IF(SUM(B9:B21)='Federal Non-Assistance'!B42,'Federal Non-Assistance'!B42,"ERROR")</f>
        <v>66887163</v>
      </c>
      <c r="C8" s="179">
        <f>IF(SUM(C9:C21)='State Non-Assistance'!B42,'State Non-Assistance'!B42,"ERROR")</f>
        <v>26939600</v>
      </c>
      <c r="D8" s="180">
        <f>B8+C8</f>
        <v>93826763</v>
      </c>
      <c r="E8" s="181">
        <f>D8/($D26)</f>
        <v>0.47147426748332799</v>
      </c>
    </row>
    <row r="9" spans="1:5" ht="16.8">
      <c r="A9" s="170" t="s">
        <v>78</v>
      </c>
      <c r="B9" s="182">
        <f>'Federal Non-Assistance'!C42</f>
        <v>-2</v>
      </c>
      <c r="C9" s="183">
        <f>'State Non-Assistance'!C42</f>
        <v>0</v>
      </c>
      <c r="D9" s="173">
        <f t="shared" ref="D9:D21" si="1">B9+C9</f>
        <v>-2</v>
      </c>
      <c r="E9" s="174">
        <f>D9/($D26)</f>
        <v>-1.0049888803759073E-8</v>
      </c>
    </row>
    <row r="10" spans="1:5">
      <c r="A10" s="170" t="s">
        <v>63</v>
      </c>
      <c r="B10" s="182">
        <f>'Federal Non-Assistance'!D42</f>
        <v>34750000</v>
      </c>
      <c r="C10" s="183">
        <f>'State Non-Assistance'!D42</f>
        <v>0</v>
      </c>
      <c r="D10" s="173">
        <f t="shared" si="1"/>
        <v>34750000</v>
      </c>
      <c r="E10" s="174">
        <f>D10/($D26)</f>
        <v>0.17461681796531389</v>
      </c>
    </row>
    <row r="11" spans="1:5">
      <c r="A11" s="170" t="s">
        <v>64</v>
      </c>
      <c r="B11" s="182">
        <f>'Federal Non-Assistance'!E42</f>
        <v>0</v>
      </c>
      <c r="C11" s="183">
        <f>'State Non-Assistance'!E42</f>
        <v>0</v>
      </c>
      <c r="D11" s="173">
        <f t="shared" si="1"/>
        <v>0</v>
      </c>
      <c r="E11" s="174">
        <f>D11/($D26)</f>
        <v>0</v>
      </c>
    </row>
    <row r="12" spans="1:5" ht="16.8">
      <c r="A12" s="170" t="s">
        <v>79</v>
      </c>
      <c r="B12" s="182">
        <f>'Federal Non-Assistance'!F42</f>
        <v>0</v>
      </c>
      <c r="C12" s="183">
        <f>'State Non-Assistance'!F42</f>
        <v>0</v>
      </c>
      <c r="D12" s="173">
        <f t="shared" si="1"/>
        <v>0</v>
      </c>
      <c r="E12" s="174">
        <f>D12/($D26)</f>
        <v>0</v>
      </c>
    </row>
    <row r="13" spans="1:5">
      <c r="A13" s="170" t="s">
        <v>67</v>
      </c>
      <c r="B13" s="182">
        <f>'Federal Non-Assistance'!G42</f>
        <v>0</v>
      </c>
      <c r="C13" s="183">
        <f>'State Non-Assistance'!G42</f>
        <v>0</v>
      </c>
      <c r="D13" s="173">
        <f t="shared" si="1"/>
        <v>0</v>
      </c>
      <c r="E13" s="174">
        <f>D13/($D26)</f>
        <v>0</v>
      </c>
    </row>
    <row r="14" spans="1:5" ht="16.8">
      <c r="A14" s="170" t="s">
        <v>80</v>
      </c>
      <c r="B14" s="182">
        <f>'Federal Non-Assistance'!H42</f>
        <v>0</v>
      </c>
      <c r="C14" s="183">
        <f>'State Non-Assistance'!H42</f>
        <v>0</v>
      </c>
      <c r="D14" s="173">
        <f t="shared" si="1"/>
        <v>0</v>
      </c>
      <c r="E14" s="174">
        <f>D14/($D26)</f>
        <v>0</v>
      </c>
    </row>
    <row r="15" spans="1:5" ht="16.8">
      <c r="A15" s="170" t="s">
        <v>81</v>
      </c>
      <c r="B15" s="182">
        <f>'Federal Non-Assistance'!I42</f>
        <v>150795</v>
      </c>
      <c r="C15" s="183">
        <f>'State Non-Assistance'!I42</f>
        <v>311300</v>
      </c>
      <c r="D15" s="173">
        <f t="shared" si="1"/>
        <v>462095</v>
      </c>
      <c r="E15" s="174">
        <f>D15/($D26)</f>
        <v>2.3220016833865242E-3</v>
      </c>
    </row>
    <row r="16" spans="1:5" ht="16.8">
      <c r="A16" s="170" t="s">
        <v>82</v>
      </c>
      <c r="B16" s="182">
        <f>'Federal Non-Assistance'!J42</f>
        <v>836906</v>
      </c>
      <c r="C16" s="183">
        <f>'State Non-Assistance'!J42</f>
        <v>1270065</v>
      </c>
      <c r="D16" s="173">
        <f t="shared" si="1"/>
        <v>2106971</v>
      </c>
      <c r="E16" s="174">
        <f>D16/($D26)</f>
        <v>1.0587412131372528E-2</v>
      </c>
    </row>
    <row r="17" spans="1:5" ht="16.8">
      <c r="A17" s="170" t="s">
        <v>109</v>
      </c>
      <c r="B17" s="182">
        <f>'Federal Non-Assistance'!K42</f>
        <v>2871168</v>
      </c>
      <c r="C17" s="183">
        <f>'State Non-Assistance'!K42</f>
        <v>4350044</v>
      </c>
      <c r="D17" s="173">
        <f t="shared" si="1"/>
        <v>7221212</v>
      </c>
      <c r="E17" s="174">
        <f>D17/($D26)</f>
        <v>3.6286188814185327E-2</v>
      </c>
    </row>
    <row r="18" spans="1:5">
      <c r="A18" s="170" t="s">
        <v>88</v>
      </c>
      <c r="B18" s="182">
        <f>'Federal Non-Assistance'!L42</f>
        <v>12507855</v>
      </c>
      <c r="C18" s="183">
        <f>'State Non-Assistance'!L42</f>
        <v>9017957</v>
      </c>
      <c r="D18" s="173">
        <f>B18+C18</f>
        <v>21525812</v>
      </c>
      <c r="E18" s="174">
        <f>D18/($D26)</f>
        <v>0.10816600850531134</v>
      </c>
    </row>
    <row r="19" spans="1:5">
      <c r="A19" s="170" t="s">
        <v>68</v>
      </c>
      <c r="B19" s="182">
        <f>'Federal Non-Assistance'!M42</f>
        <v>925013</v>
      </c>
      <c r="C19" s="183">
        <f>'State Non-Assistance'!M42</f>
        <v>1412691</v>
      </c>
      <c r="D19" s="173">
        <f>B19+C19</f>
        <v>2337704</v>
      </c>
      <c r="E19" s="174">
        <f>D19/($D26)</f>
        <v>1.17468326280514E-2</v>
      </c>
    </row>
    <row r="20" spans="1:5" ht="16.8">
      <c r="A20" s="170" t="s">
        <v>110</v>
      </c>
      <c r="B20" s="182">
        <f>'Federal Non-Assistance'!N42</f>
        <v>0</v>
      </c>
      <c r="C20" s="184"/>
      <c r="D20" s="173">
        <f t="shared" si="1"/>
        <v>0</v>
      </c>
      <c r="E20" s="174">
        <f>D20/($D26)</f>
        <v>0</v>
      </c>
    </row>
    <row r="21" spans="1:5">
      <c r="A21" s="170" t="s">
        <v>69</v>
      </c>
      <c r="B21" s="182">
        <f>'Federal Non-Assistance'!O42</f>
        <v>14845428</v>
      </c>
      <c r="C21" s="183">
        <f>'State Non-Assistance'!O42</f>
        <v>10577543</v>
      </c>
      <c r="D21" s="173">
        <f t="shared" si="1"/>
        <v>25422971</v>
      </c>
      <c r="E21" s="174">
        <f>D21/($D26)</f>
        <v>0.12774901580559581</v>
      </c>
    </row>
    <row r="22" spans="1:5" ht="40.200000000000003" thickBot="1">
      <c r="A22" s="185" t="s">
        <v>0</v>
      </c>
      <c r="B22" s="186">
        <f>B3+B8</f>
        <v>95303031</v>
      </c>
      <c r="C22" s="187">
        <f>C3+C8</f>
        <v>60119714</v>
      </c>
      <c r="D22" s="186">
        <f>B22+C22</f>
        <v>155422745</v>
      </c>
      <c r="E22" s="188">
        <f>D22/($D26)</f>
        <v>0.78099065241250065</v>
      </c>
    </row>
    <row r="23" spans="1:5" ht="34.200000000000003">
      <c r="A23" s="177" t="s">
        <v>111</v>
      </c>
      <c r="B23" s="189">
        <f>'Summary Federal Funds'!E42</f>
        <v>29056288</v>
      </c>
      <c r="C23" s="190"/>
      <c r="D23" s="180">
        <f>B23</f>
        <v>29056288</v>
      </c>
      <c r="E23" s="169">
        <f>D23/($D26)</f>
        <v>0.14600623172499955</v>
      </c>
    </row>
    <row r="24" spans="1:5" ht="34.200000000000003">
      <c r="A24" s="177" t="s">
        <v>112</v>
      </c>
      <c r="B24" s="191">
        <f>'Summary Federal Funds'!F42</f>
        <v>14528144</v>
      </c>
      <c r="C24" s="192"/>
      <c r="D24" s="180">
        <f>B24</f>
        <v>14528144</v>
      </c>
      <c r="E24" s="181">
        <f>D24/($D26)</f>
        <v>7.3003115862499773E-2</v>
      </c>
    </row>
    <row r="25" spans="1:5" ht="39" customHeight="1" thickBot="1">
      <c r="A25" s="193" t="s">
        <v>113</v>
      </c>
      <c r="B25" s="194">
        <f>B23+B24</f>
        <v>43584432</v>
      </c>
      <c r="C25" s="195"/>
      <c r="D25" s="194">
        <f>B25</f>
        <v>43584432</v>
      </c>
      <c r="E25" s="196">
        <f>D25/($D26)</f>
        <v>0.21900934758749932</v>
      </c>
    </row>
    <row r="26" spans="1:5" ht="32.4" thickTop="1" thickBot="1">
      <c r="A26" s="197" t="s">
        <v>114</v>
      </c>
      <c r="B26" s="198">
        <f>B22+B25</f>
        <v>138887463</v>
      </c>
      <c r="C26" s="199">
        <f>C22</f>
        <v>60119714</v>
      </c>
      <c r="D26" s="198">
        <f>B26+C26</f>
        <v>199007177</v>
      </c>
      <c r="E26" s="200">
        <f>IF(D26/($D26)=SUM(E25,E22),SUM(E22,E25),"ERROR")</f>
        <v>1</v>
      </c>
    </row>
    <row r="27" spans="1:5" ht="31.8" thickBot="1">
      <c r="A27" s="201" t="s">
        <v>95</v>
      </c>
      <c r="B27" s="202">
        <f>'Summary Federal Funds'!I42</f>
        <v>53309883</v>
      </c>
      <c r="C27" s="203"/>
      <c r="D27" s="202">
        <f>B27</f>
        <v>53309883</v>
      </c>
      <c r="E27" s="204"/>
    </row>
    <row r="28" spans="1:5" ht="31.2">
      <c r="A28" s="205" t="s">
        <v>96</v>
      </c>
      <c r="B28" s="206">
        <f>'Summary Federal Funds'!J42</f>
        <v>0</v>
      </c>
      <c r="C28" s="207"/>
      <c r="D28" s="206">
        <f>B28</f>
        <v>0</v>
      </c>
      <c r="E28" s="208"/>
    </row>
  </sheetData>
  <mergeCells count="1">
    <mergeCell ref="A1:E1"/>
  </mergeCells>
  <pageMargins left="0.7" right="0.7" top="0.75" bottom="0.75" header="0.3" footer="0.3"/>
  <pageSetup scale="79" orientation="landscape"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278</v>
      </c>
      <c r="B1" s="524"/>
      <c r="C1" s="524"/>
      <c r="D1" s="524"/>
      <c r="E1" s="586"/>
    </row>
    <row r="2" spans="1:5" ht="31.2" thickBot="1">
      <c r="A2" s="161" t="s">
        <v>104</v>
      </c>
      <c r="B2" s="162" t="s">
        <v>105</v>
      </c>
      <c r="C2" s="163" t="s">
        <v>106</v>
      </c>
      <c r="D2" s="164" t="s">
        <v>107</v>
      </c>
      <c r="E2" s="165" t="s">
        <v>108</v>
      </c>
    </row>
    <row r="3" spans="1:5" ht="22.8">
      <c r="A3" s="166" t="s">
        <v>74</v>
      </c>
      <c r="B3" s="167">
        <f>IF(SUM(B4:B7)='Federal Assistance'!B43,'Federal Assistance'!B43,"ERROR")</f>
        <v>78053646</v>
      </c>
      <c r="C3" s="167">
        <f>IF(SUM(C4:C6)='State Assistance'!B43,'State Assistance'!B43,"ERROR")</f>
        <v>85387761</v>
      </c>
      <c r="D3" s="168">
        <f>B3+C3</f>
        <v>163441407</v>
      </c>
      <c r="E3" s="169">
        <f>D3/($D26)</f>
        <v>0.50450976731946839</v>
      </c>
    </row>
    <row r="4" spans="1:5">
      <c r="A4" s="170" t="s">
        <v>62</v>
      </c>
      <c r="B4" s="171">
        <f>'Federal Assistance'!C43</f>
        <v>66825349</v>
      </c>
      <c r="C4" s="172">
        <f>'State Assistance'!C43</f>
        <v>74934368</v>
      </c>
      <c r="D4" s="173">
        <f>B4+C4</f>
        <v>141759717</v>
      </c>
      <c r="E4" s="174">
        <f>D4/($D26)</f>
        <v>0.43758288154570091</v>
      </c>
    </row>
    <row r="5" spans="1:5">
      <c r="A5" s="170" t="s">
        <v>63</v>
      </c>
      <c r="B5" s="171">
        <f>'Federal Assistance'!D43</f>
        <v>1666324</v>
      </c>
      <c r="C5" s="172">
        <f>'State Assistance'!D43</f>
        <v>9382255</v>
      </c>
      <c r="D5" s="173">
        <f t="shared" ref="D5:D7" si="0">B5+C5</f>
        <v>11048579</v>
      </c>
      <c r="E5" s="174">
        <f>D5/($D26)</f>
        <v>3.4104674713799819E-2</v>
      </c>
    </row>
    <row r="6" spans="1:5" ht="16.8">
      <c r="A6" s="170" t="s">
        <v>75</v>
      </c>
      <c r="B6" s="171">
        <f>'Federal Assistance'!E43</f>
        <v>1606598</v>
      </c>
      <c r="C6" s="172">
        <f>'State Assistance'!E43</f>
        <v>1071138</v>
      </c>
      <c r="D6" s="173">
        <f t="shared" si="0"/>
        <v>2677736</v>
      </c>
      <c r="E6" s="174">
        <f>D6/($D26)</f>
        <v>8.2656163520604294E-3</v>
      </c>
    </row>
    <row r="7" spans="1:5">
      <c r="A7" s="170" t="s">
        <v>76</v>
      </c>
      <c r="B7" s="171">
        <f>'Federal Assistance'!F43</f>
        <v>7955375</v>
      </c>
      <c r="C7" s="175"/>
      <c r="D7" s="176">
        <f t="shared" si="0"/>
        <v>7955375</v>
      </c>
      <c r="E7" s="174">
        <f>D7/($D26)</f>
        <v>2.4556594707907255E-2</v>
      </c>
    </row>
    <row r="8" spans="1:5" ht="22.8">
      <c r="A8" s="177" t="s">
        <v>65</v>
      </c>
      <c r="B8" s="178">
        <f>IF(SUM(B9:B21)='Federal Non-Assistance'!B43,'Federal Non-Assistance'!B43,"ERROR")</f>
        <v>85492365</v>
      </c>
      <c r="C8" s="179">
        <f>IF(SUM(C9:C21)='State Non-Assistance'!B43,'State Non-Assistance'!B43,"ERROR")</f>
        <v>75027066</v>
      </c>
      <c r="D8" s="180">
        <f>B8+C8</f>
        <v>160519431</v>
      </c>
      <c r="E8" s="181">
        <f>D8/($D26)</f>
        <v>0.49549023268053161</v>
      </c>
    </row>
    <row r="9" spans="1:5" ht="16.8">
      <c r="A9" s="170" t="s">
        <v>78</v>
      </c>
      <c r="B9" s="182">
        <f>'Federal Non-Assistance'!C43</f>
        <v>9356914</v>
      </c>
      <c r="C9" s="183">
        <f>'State Non-Assistance'!C43</f>
        <v>7730154</v>
      </c>
      <c r="D9" s="173">
        <f t="shared" ref="D9:D21" si="1">B9+C9</f>
        <v>17087068</v>
      </c>
      <c r="E9" s="174">
        <f>D9/($D26)</f>
        <v>5.2744239413283649E-2</v>
      </c>
    </row>
    <row r="10" spans="1:5">
      <c r="A10" s="170" t="s">
        <v>63</v>
      </c>
      <c r="B10" s="182">
        <f>'Federal Non-Assistance'!D43</f>
        <v>0</v>
      </c>
      <c r="C10" s="183">
        <f>'State Non-Assistance'!D43</f>
        <v>99686</v>
      </c>
      <c r="D10" s="173">
        <f t="shared" si="1"/>
        <v>99686</v>
      </c>
      <c r="E10" s="174">
        <f>D10/($D26)</f>
        <v>3.0771003253177165E-4</v>
      </c>
    </row>
    <row r="11" spans="1:5">
      <c r="A11" s="170" t="s">
        <v>64</v>
      </c>
      <c r="B11" s="182">
        <f>'Federal Non-Assistance'!E43</f>
        <v>62639</v>
      </c>
      <c r="C11" s="183">
        <f>'State Non-Assistance'!E43</f>
        <v>23920</v>
      </c>
      <c r="D11" s="173">
        <f t="shared" si="1"/>
        <v>86559</v>
      </c>
      <c r="E11" s="174">
        <f>D11/($D26)</f>
        <v>2.67189702725735E-4</v>
      </c>
    </row>
    <row r="12" spans="1:5" ht="16.8">
      <c r="A12" s="170" t="s">
        <v>79</v>
      </c>
      <c r="B12" s="182">
        <f>'Federal Non-Assistance'!F43</f>
        <v>0</v>
      </c>
      <c r="C12" s="183">
        <f>'State Non-Assistance'!F43</f>
        <v>0</v>
      </c>
      <c r="D12" s="173">
        <f t="shared" si="1"/>
        <v>0</v>
      </c>
      <c r="E12" s="174">
        <f>D12/($D26)</f>
        <v>0</v>
      </c>
    </row>
    <row r="13" spans="1:5">
      <c r="A13" s="170" t="s">
        <v>67</v>
      </c>
      <c r="B13" s="182">
        <f>'Federal Non-Assistance'!G43</f>
        <v>0</v>
      </c>
      <c r="C13" s="183">
        <f>'State Non-Assistance'!G43</f>
        <v>0</v>
      </c>
      <c r="D13" s="173">
        <f t="shared" si="1"/>
        <v>0</v>
      </c>
      <c r="E13" s="174">
        <f>D13/($D26)</f>
        <v>0</v>
      </c>
    </row>
    <row r="14" spans="1:5" ht="16.8">
      <c r="A14" s="170" t="s">
        <v>80</v>
      </c>
      <c r="B14" s="182">
        <f>'Federal Non-Assistance'!H43</f>
        <v>0</v>
      </c>
      <c r="C14" s="183">
        <f>'State Non-Assistance'!H43</f>
        <v>1082793</v>
      </c>
      <c r="D14" s="173">
        <f t="shared" si="1"/>
        <v>1082793</v>
      </c>
      <c r="E14" s="174">
        <f>D14/($D26)</f>
        <v>3.3423576957162951E-3</v>
      </c>
    </row>
    <row r="15" spans="1:5" ht="16.8">
      <c r="A15" s="170" t="s">
        <v>81</v>
      </c>
      <c r="B15" s="182">
        <f>'Federal Non-Assistance'!I43</f>
        <v>0</v>
      </c>
      <c r="C15" s="183">
        <f>'State Non-Assistance'!I43</f>
        <v>0</v>
      </c>
      <c r="D15" s="173">
        <f t="shared" si="1"/>
        <v>0</v>
      </c>
      <c r="E15" s="174">
        <f>D15/($D26)</f>
        <v>0</v>
      </c>
    </row>
    <row r="16" spans="1:5" ht="16.8">
      <c r="A16" s="170" t="s">
        <v>82</v>
      </c>
      <c r="B16" s="182">
        <f>'Federal Non-Assistance'!J43</f>
        <v>0</v>
      </c>
      <c r="C16" s="183">
        <f>'State Non-Assistance'!J43</f>
        <v>0</v>
      </c>
      <c r="D16" s="173">
        <f t="shared" si="1"/>
        <v>0</v>
      </c>
      <c r="E16" s="174">
        <f>D16/($D26)</f>
        <v>0</v>
      </c>
    </row>
    <row r="17" spans="1:5" ht="16.8">
      <c r="A17" s="170" t="s">
        <v>109</v>
      </c>
      <c r="B17" s="182">
        <f>'Federal Non-Assistance'!K43</f>
        <v>0</v>
      </c>
      <c r="C17" s="183">
        <f>'State Non-Assistance'!K43</f>
        <v>0</v>
      </c>
      <c r="D17" s="173">
        <f t="shared" si="1"/>
        <v>0</v>
      </c>
      <c r="E17" s="174">
        <f>D17/($D26)</f>
        <v>0</v>
      </c>
    </row>
    <row r="18" spans="1:5">
      <c r="A18" s="170" t="s">
        <v>88</v>
      </c>
      <c r="B18" s="182">
        <f>'Federal Non-Assistance'!L43</f>
        <v>20295103</v>
      </c>
      <c r="C18" s="183">
        <f>'State Non-Assistance'!L43</f>
        <v>18109717</v>
      </c>
      <c r="D18" s="173">
        <f>B18+C18</f>
        <v>38404820</v>
      </c>
      <c r="E18" s="174">
        <f>D18/($D26)</f>
        <v>0.1185477239690311</v>
      </c>
    </row>
    <row r="19" spans="1:5">
      <c r="A19" s="170" t="s">
        <v>68</v>
      </c>
      <c r="B19" s="182">
        <f>'Federal Non-Assistance'!M43</f>
        <v>0</v>
      </c>
      <c r="C19" s="183">
        <f>'State Non-Assistance'!M43</f>
        <v>-1086793</v>
      </c>
      <c r="D19" s="173">
        <f>B19+C19</f>
        <v>-1086793</v>
      </c>
      <c r="E19" s="174">
        <f>D19/($D26)</f>
        <v>-3.3547048671358232E-3</v>
      </c>
    </row>
    <row r="20" spans="1:5" ht="16.8">
      <c r="A20" s="170" t="s">
        <v>110</v>
      </c>
      <c r="B20" s="182">
        <f>'Federal Non-Assistance'!N43</f>
        <v>0</v>
      </c>
      <c r="C20" s="184"/>
      <c r="D20" s="173">
        <f t="shared" si="1"/>
        <v>0</v>
      </c>
      <c r="E20" s="174">
        <f>D20/($D26)</f>
        <v>0</v>
      </c>
    </row>
    <row r="21" spans="1:5">
      <c r="A21" s="170" t="s">
        <v>69</v>
      </c>
      <c r="B21" s="182">
        <f>'Federal Non-Assistance'!O43</f>
        <v>55777709</v>
      </c>
      <c r="C21" s="183">
        <f>'State Non-Assistance'!O43</f>
        <v>49067589</v>
      </c>
      <c r="D21" s="173">
        <f t="shared" si="1"/>
        <v>104845298</v>
      </c>
      <c r="E21" s="174">
        <f>D21/($D26)</f>
        <v>0.32363571673437885</v>
      </c>
    </row>
    <row r="22" spans="1:5" ht="40.200000000000003" thickBot="1">
      <c r="A22" s="185" t="s">
        <v>0</v>
      </c>
      <c r="B22" s="186">
        <f>B3+B8</f>
        <v>163546011</v>
      </c>
      <c r="C22" s="187">
        <f>C3+C8</f>
        <v>160414827</v>
      </c>
      <c r="D22" s="186">
        <f>B22+C22</f>
        <v>323960838</v>
      </c>
      <c r="E22" s="188">
        <f>D22/($D26)</f>
        <v>1</v>
      </c>
    </row>
    <row r="23" spans="1:5" ht="34.200000000000003">
      <c r="A23" s="177" t="s">
        <v>111</v>
      </c>
      <c r="B23" s="189">
        <f>'Summary Federal Funds'!E43</f>
        <v>0</v>
      </c>
      <c r="C23" s="190"/>
      <c r="D23" s="180">
        <f>B23</f>
        <v>0</v>
      </c>
      <c r="E23" s="169">
        <f>D23/($D26)</f>
        <v>0</v>
      </c>
    </row>
    <row r="24" spans="1:5" ht="34.200000000000003">
      <c r="A24" s="177" t="s">
        <v>112</v>
      </c>
      <c r="B24" s="191">
        <f>'Summary Federal Funds'!F43</f>
        <v>0</v>
      </c>
      <c r="C24" s="192"/>
      <c r="D24" s="180">
        <f>B24</f>
        <v>0</v>
      </c>
      <c r="E24" s="181">
        <f>D24/($D26)</f>
        <v>0</v>
      </c>
    </row>
    <row r="25" spans="1:5" ht="39" customHeight="1" thickBot="1">
      <c r="A25" s="193" t="s">
        <v>113</v>
      </c>
      <c r="B25" s="194">
        <f>B23+B24</f>
        <v>0</v>
      </c>
      <c r="C25" s="195"/>
      <c r="D25" s="194">
        <f>B25</f>
        <v>0</v>
      </c>
      <c r="E25" s="196">
        <f>D25/($D26)</f>
        <v>0</v>
      </c>
    </row>
    <row r="26" spans="1:5" ht="32.4" thickTop="1" thickBot="1">
      <c r="A26" s="197" t="s">
        <v>114</v>
      </c>
      <c r="B26" s="198">
        <f>B22+B25</f>
        <v>163546011</v>
      </c>
      <c r="C26" s="199">
        <f>C22</f>
        <v>160414827</v>
      </c>
      <c r="D26" s="198">
        <f>B26+C26</f>
        <v>323960838</v>
      </c>
      <c r="E26" s="200">
        <f>IF(D26/($D26)=SUM(E25,E22),SUM(E22,E25),"ERROR")</f>
        <v>1</v>
      </c>
    </row>
    <row r="27" spans="1:5" ht="31.8" thickBot="1">
      <c r="A27" s="201" t="s">
        <v>95</v>
      </c>
      <c r="B27" s="202">
        <f>'Summary Federal Funds'!I43</f>
        <v>0</v>
      </c>
      <c r="C27" s="203"/>
      <c r="D27" s="202">
        <f>B27</f>
        <v>0</v>
      </c>
      <c r="E27" s="204"/>
    </row>
    <row r="28" spans="1:5" ht="31.2">
      <c r="A28" s="205" t="s">
        <v>96</v>
      </c>
      <c r="B28" s="206">
        <f>'Summary Federal Funds'!J43</f>
        <v>17889079</v>
      </c>
      <c r="C28" s="207"/>
      <c r="D28" s="206">
        <f>B28</f>
        <v>17889079</v>
      </c>
      <c r="E28" s="208"/>
    </row>
  </sheetData>
  <mergeCells count="1">
    <mergeCell ref="A1:E1"/>
  </mergeCells>
  <pageMargins left="0.7" right="0.7" top="0.75" bottom="0.75" header="0.3" footer="0.3"/>
  <pageSetup scale="79" orientation="landscape"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279</v>
      </c>
      <c r="B1" s="524"/>
      <c r="C1" s="524"/>
      <c r="D1" s="524"/>
      <c r="E1" s="586"/>
    </row>
    <row r="2" spans="1:5" ht="31.2" thickBot="1">
      <c r="A2" s="161" t="s">
        <v>104</v>
      </c>
      <c r="B2" s="162" t="s">
        <v>105</v>
      </c>
      <c r="C2" s="163" t="s">
        <v>106</v>
      </c>
      <c r="D2" s="164" t="s">
        <v>107</v>
      </c>
      <c r="E2" s="165" t="s">
        <v>108</v>
      </c>
    </row>
    <row r="3" spans="1:5" ht="22.8">
      <c r="A3" s="166" t="s">
        <v>74</v>
      </c>
      <c r="B3" s="167">
        <f>IF(SUM(B4:B7)='Federal Assistance'!B44,'Federal Assistance'!B44,"ERROR")</f>
        <v>227749197</v>
      </c>
      <c r="C3" s="167">
        <f>IF(SUM(C4:C6)='State Assistance'!B44,'State Assistance'!B44,"ERROR")</f>
        <v>51216104</v>
      </c>
      <c r="D3" s="168">
        <f>B3+C3</f>
        <v>278965301</v>
      </c>
      <c r="E3" s="169">
        <f>D3/($D26)</f>
        <v>0.26751715937587928</v>
      </c>
    </row>
    <row r="4" spans="1:5">
      <c r="A4" s="170" t="s">
        <v>62</v>
      </c>
      <c r="B4" s="171">
        <f>'Federal Assistance'!C44</f>
        <v>220317375</v>
      </c>
      <c r="C4" s="172">
        <f>'State Assistance'!C44</f>
        <v>51187165</v>
      </c>
      <c r="D4" s="173">
        <f>B4+C4</f>
        <v>271504540</v>
      </c>
      <c r="E4" s="174">
        <f>D4/($D26)</f>
        <v>0.26036257211234592</v>
      </c>
    </row>
    <row r="5" spans="1:5">
      <c r="A5" s="170" t="s">
        <v>63</v>
      </c>
      <c r="B5" s="171">
        <f>'Federal Assistance'!D44</f>
        <v>0</v>
      </c>
      <c r="C5" s="172">
        <f>'State Assistance'!D44</f>
        <v>0</v>
      </c>
      <c r="D5" s="173">
        <f t="shared" ref="D5:D7" si="0">B5+C5</f>
        <v>0</v>
      </c>
      <c r="E5" s="174">
        <f>D5/($D26)</f>
        <v>0</v>
      </c>
    </row>
    <row r="6" spans="1:5" ht="16.8">
      <c r="A6" s="170" t="s">
        <v>75</v>
      </c>
      <c r="B6" s="171">
        <f>'Federal Assistance'!E44</f>
        <v>7431822</v>
      </c>
      <c r="C6" s="172">
        <f>'State Assistance'!E44</f>
        <v>28939</v>
      </c>
      <c r="D6" s="176">
        <f t="shared" si="0"/>
        <v>7460761</v>
      </c>
      <c r="E6" s="174">
        <f>D6/($D26)</f>
        <v>7.1545872635333397E-3</v>
      </c>
    </row>
    <row r="7" spans="1:5">
      <c r="A7" s="170" t="s">
        <v>76</v>
      </c>
      <c r="B7" s="171">
        <f>'Federal Assistance'!F44</f>
        <v>0</v>
      </c>
      <c r="C7" s="175"/>
      <c r="D7" s="176">
        <f t="shared" si="0"/>
        <v>0</v>
      </c>
      <c r="E7" s="174">
        <f>D7/($D26)</f>
        <v>0</v>
      </c>
    </row>
    <row r="8" spans="1:5" ht="22.8">
      <c r="A8" s="177" t="s">
        <v>65</v>
      </c>
      <c r="B8" s="178">
        <f>IF(SUM(B9:B21)='Federal Non-Assistance'!B44,'Federal Non-Assistance'!B44,"ERROR")</f>
        <v>231121869</v>
      </c>
      <c r="C8" s="178">
        <f>IF(SUM(C9:C21)='State Non-Assistance'!B44,'State Non-Assistance'!B44,"ERROR")</f>
        <v>359885626</v>
      </c>
      <c r="D8" s="180">
        <f>B8+C8</f>
        <v>591007495</v>
      </c>
      <c r="E8" s="181">
        <f>D8/($D26)</f>
        <v>0.56675380653257013</v>
      </c>
    </row>
    <row r="9" spans="1:5" ht="16.8">
      <c r="A9" s="170" t="s">
        <v>78</v>
      </c>
      <c r="B9" s="182">
        <f>'Federal Non-Assistance'!C44</f>
        <v>73166936</v>
      </c>
      <c r="C9" s="182">
        <f>'State Non-Assistance'!C44</f>
        <v>4943994</v>
      </c>
      <c r="D9" s="173">
        <f t="shared" ref="D9:D21" si="1">B9+C9</f>
        <v>78110930</v>
      </c>
      <c r="E9" s="174">
        <f>D9/($D26)</f>
        <v>7.4905423846273092E-2</v>
      </c>
    </row>
    <row r="10" spans="1:5">
      <c r="A10" s="170" t="s">
        <v>63</v>
      </c>
      <c r="B10" s="182">
        <f>'Federal Non-Assistance'!D44</f>
        <v>24561292</v>
      </c>
      <c r="C10" s="182">
        <f>'State Non-Assistance'!D44</f>
        <v>228996309</v>
      </c>
      <c r="D10" s="173">
        <f t="shared" si="1"/>
        <v>253557601</v>
      </c>
      <c r="E10" s="174">
        <f>D10/($D26)</f>
        <v>0.24315213725338053</v>
      </c>
    </row>
    <row r="11" spans="1:5">
      <c r="A11" s="170" t="s">
        <v>64</v>
      </c>
      <c r="B11" s="182">
        <f>'Federal Non-Assistance'!E44</f>
        <v>1468086</v>
      </c>
      <c r="C11" s="182">
        <f>'State Non-Assistance'!E44</f>
        <v>613654</v>
      </c>
      <c r="D11" s="173">
        <f t="shared" si="1"/>
        <v>2081740</v>
      </c>
      <c r="E11" s="174">
        <f>D11/($D26)</f>
        <v>1.9963098254974117E-3</v>
      </c>
    </row>
    <row r="12" spans="1:5" ht="16.8">
      <c r="A12" s="170" t="s">
        <v>79</v>
      </c>
      <c r="B12" s="182">
        <f>'Federal Non-Assistance'!F44</f>
        <v>0</v>
      </c>
      <c r="C12" s="182">
        <f>'State Non-Assistance'!F44</f>
        <v>0</v>
      </c>
      <c r="D12" s="173">
        <f t="shared" si="1"/>
        <v>0</v>
      </c>
      <c r="E12" s="174">
        <f>D12/($D26)</f>
        <v>0</v>
      </c>
    </row>
    <row r="13" spans="1:5">
      <c r="A13" s="170" t="s">
        <v>67</v>
      </c>
      <c r="B13" s="182">
        <f>'Federal Non-Assistance'!G44</f>
        <v>0</v>
      </c>
      <c r="C13" s="182">
        <f>'State Non-Assistance'!G44</f>
        <v>0</v>
      </c>
      <c r="D13" s="173">
        <f t="shared" si="1"/>
        <v>0</v>
      </c>
      <c r="E13" s="174">
        <f>D13/($D26)</f>
        <v>0</v>
      </c>
    </row>
    <row r="14" spans="1:5" ht="16.8">
      <c r="A14" s="170" t="s">
        <v>80</v>
      </c>
      <c r="B14" s="182">
        <f>'Federal Non-Assistance'!H44</f>
        <v>0</v>
      </c>
      <c r="C14" s="182">
        <f>'State Non-Assistance'!H44</f>
        <v>0</v>
      </c>
      <c r="D14" s="173">
        <f t="shared" si="1"/>
        <v>0</v>
      </c>
      <c r="E14" s="174">
        <f>D14/($D26)</f>
        <v>0</v>
      </c>
    </row>
    <row r="15" spans="1:5" ht="16.8">
      <c r="A15" s="170" t="s">
        <v>81</v>
      </c>
      <c r="B15" s="182">
        <f>'Federal Non-Assistance'!I44</f>
        <v>2800000</v>
      </c>
      <c r="C15" s="182">
        <f>'State Non-Assistance'!I44</f>
        <v>10007903</v>
      </c>
      <c r="D15" s="173">
        <f t="shared" si="1"/>
        <v>12807903</v>
      </c>
      <c r="E15" s="174">
        <f>D15/($D26)</f>
        <v>1.228229394781182E-2</v>
      </c>
    </row>
    <row r="16" spans="1:5" ht="16.8">
      <c r="A16" s="170" t="s">
        <v>82</v>
      </c>
      <c r="B16" s="182">
        <f>'Federal Non-Assistance'!J44</f>
        <v>23067717</v>
      </c>
      <c r="C16" s="182">
        <f>'State Non-Assistance'!J44</f>
        <v>85190034</v>
      </c>
      <c r="D16" s="173">
        <f t="shared" si="1"/>
        <v>108257751</v>
      </c>
      <c r="E16" s="174">
        <f>D16/($D26)</f>
        <v>0.1038150835395161</v>
      </c>
    </row>
    <row r="17" spans="1:5" ht="16.8">
      <c r="A17" s="170" t="s">
        <v>109</v>
      </c>
      <c r="B17" s="182">
        <f>'Federal Non-Assistance'!K44</f>
        <v>2028737</v>
      </c>
      <c r="C17" s="182">
        <f>'State Non-Assistance'!K44</f>
        <v>0</v>
      </c>
      <c r="D17" s="173">
        <f t="shared" si="1"/>
        <v>2028737</v>
      </c>
      <c r="E17" s="174">
        <f>D17/($D26)</f>
        <v>1.9454819556957847E-3</v>
      </c>
    </row>
    <row r="18" spans="1:5">
      <c r="A18" s="170" t="s">
        <v>88</v>
      </c>
      <c r="B18" s="182">
        <f>'Federal Non-Assistance'!L44</f>
        <v>40988512</v>
      </c>
      <c r="C18" s="182">
        <f>'State Non-Assistance'!L44</f>
        <v>26492167</v>
      </c>
      <c r="D18" s="173">
        <f>B18+C18</f>
        <v>67480679</v>
      </c>
      <c r="E18" s="174">
        <f>D18/($D26)</f>
        <v>6.4711415699816907E-2</v>
      </c>
    </row>
    <row r="19" spans="1:5">
      <c r="A19" s="170" t="s">
        <v>68</v>
      </c>
      <c r="B19" s="182">
        <f>'Federal Non-Assistance'!M44</f>
        <v>8866861</v>
      </c>
      <c r="C19" s="182">
        <f>'State Non-Assistance'!M44</f>
        <v>3641565</v>
      </c>
      <c r="D19" s="173">
        <f>B19+C19</f>
        <v>12508426</v>
      </c>
      <c r="E19" s="174">
        <f>D19/($D26)</f>
        <v>1.1995106845863215E-2</v>
      </c>
    </row>
    <row r="20" spans="1:5" ht="16.8">
      <c r="A20" s="170" t="s">
        <v>110</v>
      </c>
      <c r="B20" s="182">
        <f>'Federal Non-Assistance'!N44</f>
        <v>54168728</v>
      </c>
      <c r="C20" s="425"/>
      <c r="D20" s="173">
        <f t="shared" si="1"/>
        <v>54168728</v>
      </c>
      <c r="E20" s="174">
        <f>D20/($D26)</f>
        <v>5.1945758808062854E-2</v>
      </c>
    </row>
    <row r="21" spans="1:5">
      <c r="A21" s="170" t="s">
        <v>69</v>
      </c>
      <c r="B21" s="182">
        <f>'Federal Non-Assistance'!O44</f>
        <v>5000</v>
      </c>
      <c r="C21" s="182">
        <f>'State Non-Assistance'!O44</f>
        <v>0</v>
      </c>
      <c r="D21" s="173">
        <f t="shared" si="1"/>
        <v>5000</v>
      </c>
      <c r="E21" s="174">
        <f>D21/($D26)</f>
        <v>4.7948106523807289E-6</v>
      </c>
    </row>
    <row r="22" spans="1:5" ht="40.200000000000003" thickBot="1">
      <c r="A22" s="185" t="s">
        <v>0</v>
      </c>
      <c r="B22" s="186">
        <f>B3+B8</f>
        <v>458871066</v>
      </c>
      <c r="C22" s="186">
        <f>C3+C8</f>
        <v>411101730</v>
      </c>
      <c r="D22" s="186">
        <f>B22+C22</f>
        <v>869972796</v>
      </c>
      <c r="E22" s="188">
        <f>D22/($D26)</f>
        <v>0.8342709659084494</v>
      </c>
    </row>
    <row r="23" spans="1:5" ht="34.200000000000003">
      <c r="A23" s="177" t="s">
        <v>111</v>
      </c>
      <c r="B23" s="189">
        <f>'Summary Federal Funds'!E44</f>
        <v>141844250</v>
      </c>
      <c r="C23" s="423"/>
      <c r="D23" s="180">
        <f>B23</f>
        <v>141844250</v>
      </c>
      <c r="E23" s="169">
        <f>D23/($D26)</f>
        <v>0.13602326417579105</v>
      </c>
    </row>
    <row r="24" spans="1:5" ht="34.200000000000003">
      <c r="A24" s="177" t="s">
        <v>112</v>
      </c>
      <c r="B24" s="191">
        <f>'Summary Federal Funds'!F44</f>
        <v>30977000</v>
      </c>
      <c r="C24" s="423"/>
      <c r="D24" s="180">
        <f>B24</f>
        <v>30977000</v>
      </c>
      <c r="E24" s="181">
        <f>D24/($D26)</f>
        <v>2.9705769915759569E-2</v>
      </c>
    </row>
    <row r="25" spans="1:5" ht="39" customHeight="1" thickBot="1">
      <c r="A25" s="193" t="s">
        <v>113</v>
      </c>
      <c r="B25" s="194">
        <f>B23+B24</f>
        <v>172821250</v>
      </c>
      <c r="C25" s="424"/>
      <c r="D25" s="194">
        <f>B25</f>
        <v>172821250</v>
      </c>
      <c r="E25" s="196">
        <f>D25/($D26)</f>
        <v>0.16572903409155063</v>
      </c>
    </row>
    <row r="26" spans="1:5" ht="32.4" thickTop="1" thickBot="1">
      <c r="A26" s="197" t="s">
        <v>114</v>
      </c>
      <c r="B26" s="198">
        <f>B22+B25</f>
        <v>631692316</v>
      </c>
      <c r="C26" s="198">
        <f>C22</f>
        <v>411101730</v>
      </c>
      <c r="D26" s="198">
        <f>B26+C26</f>
        <v>1042794046</v>
      </c>
      <c r="E26" s="200">
        <f>IF(D26/($D26)=SUM(E25,E22),SUM(E22,E25),"ERROR")</f>
        <v>1</v>
      </c>
    </row>
    <row r="27" spans="1:5" ht="31.8" thickBot="1">
      <c r="A27" s="201" t="s">
        <v>95</v>
      </c>
      <c r="B27" s="202">
        <f>'Summary Federal Funds'!I44</f>
        <v>52146101</v>
      </c>
      <c r="C27" s="426"/>
      <c r="D27" s="202">
        <f>B27</f>
        <v>52146101</v>
      </c>
      <c r="E27" s="204"/>
    </row>
    <row r="28" spans="1:5" ht="31.2">
      <c r="A28" s="205" t="s">
        <v>96</v>
      </c>
      <c r="B28" s="206">
        <f>'Summary Federal Funds'!J44</f>
        <v>300101963</v>
      </c>
      <c r="C28" s="427"/>
      <c r="D28" s="206">
        <f>B28</f>
        <v>300101963</v>
      </c>
      <c r="E28" s="208"/>
    </row>
  </sheetData>
  <mergeCells count="1">
    <mergeCell ref="A1:E1"/>
  </mergeCells>
  <pageMargins left="0.7" right="0.7" top="0.75" bottom="0.75" header="0.3" footer="0.3"/>
  <pageSetup scale="79" orientation="landscape"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280</v>
      </c>
      <c r="B1" s="524"/>
      <c r="C1" s="524"/>
      <c r="D1" s="524"/>
      <c r="E1" s="586"/>
    </row>
    <row r="2" spans="1:5" ht="31.2" thickBot="1">
      <c r="A2" s="161" t="s">
        <v>104</v>
      </c>
      <c r="B2" s="162" t="s">
        <v>105</v>
      </c>
      <c r="C2" s="163" t="s">
        <v>106</v>
      </c>
      <c r="D2" s="164" t="s">
        <v>107</v>
      </c>
      <c r="E2" s="165" t="s">
        <v>108</v>
      </c>
    </row>
    <row r="3" spans="1:5" ht="22.8">
      <c r="A3" s="428" t="s">
        <v>74</v>
      </c>
      <c r="B3" s="167">
        <f>IF(SUM(B4:B7)='Federal Assistance'!B45,'Federal Assistance'!B45,"ERROR")</f>
        <v>43188198</v>
      </c>
      <c r="C3" s="167">
        <f>IF(SUM(C4:C6)='State Assistance'!B45,'State Assistance'!B45,"ERROR")</f>
        <v>1378692</v>
      </c>
      <c r="D3" s="168">
        <f>B3+C3</f>
        <v>44566890</v>
      </c>
      <c r="E3" s="169">
        <f>D3/($D26)</f>
        <v>0.23915089016541521</v>
      </c>
    </row>
    <row r="4" spans="1:5">
      <c r="A4" s="170" t="s">
        <v>62</v>
      </c>
      <c r="B4" s="171">
        <f>'Federal Assistance'!C45</f>
        <v>41867792</v>
      </c>
      <c r="C4" s="172">
        <f>'State Assistance'!C45</f>
        <v>491229</v>
      </c>
      <c r="D4" s="173">
        <f>B4+C4</f>
        <v>42359021</v>
      </c>
      <c r="E4" s="174">
        <f>D4/($D26)</f>
        <v>0.22730321946820872</v>
      </c>
    </row>
    <row r="5" spans="1:5">
      <c r="A5" s="170" t="s">
        <v>63</v>
      </c>
      <c r="B5" s="171">
        <f>'Federal Assistance'!D45</f>
        <v>1123543</v>
      </c>
      <c r="C5" s="172">
        <f>'State Assistance'!D45</f>
        <v>887463</v>
      </c>
      <c r="D5" s="173">
        <f t="shared" ref="D5:D7" si="0">B5+C5</f>
        <v>2011006</v>
      </c>
      <c r="E5" s="174">
        <f>D5/($D26)</f>
        <v>1.0791281936612381E-2</v>
      </c>
    </row>
    <row r="6" spans="1:5" ht="16.8">
      <c r="A6" s="170" t="s">
        <v>75</v>
      </c>
      <c r="B6" s="171">
        <f>'Federal Assistance'!E45</f>
        <v>196863</v>
      </c>
      <c r="C6" s="172">
        <f>'State Assistance'!E45</f>
        <v>0</v>
      </c>
      <c r="D6" s="173">
        <f t="shared" si="0"/>
        <v>196863</v>
      </c>
      <c r="E6" s="174">
        <f>D6/($D26)</f>
        <v>1.0563887605941123E-3</v>
      </c>
    </row>
    <row r="7" spans="1:5">
      <c r="A7" s="170" t="s">
        <v>76</v>
      </c>
      <c r="B7" s="171">
        <f>'Federal Assistance'!F45</f>
        <v>0</v>
      </c>
      <c r="C7" s="430"/>
      <c r="D7" s="176">
        <f t="shared" si="0"/>
        <v>0</v>
      </c>
      <c r="E7" s="174">
        <f>D7/($D26)</f>
        <v>0</v>
      </c>
    </row>
    <row r="8" spans="1:5" ht="22.8">
      <c r="A8" s="177" t="s">
        <v>65</v>
      </c>
      <c r="B8" s="178">
        <f>IF(SUM(B9:B21)='Federal Non-Assistance'!B45,'Federal Non-Assistance'!B45,"ERROR")</f>
        <v>44803399</v>
      </c>
      <c r="C8" s="178">
        <f>IF(SUM(C9:C21)='State Non-Assistance'!B45,'State Non-Assistance'!B45,"ERROR")</f>
        <v>76351263</v>
      </c>
      <c r="D8" s="180">
        <f>B8+C8</f>
        <v>121154662</v>
      </c>
      <c r="E8" s="181">
        <f>D8/($D26)</f>
        <v>0.65012939572382111</v>
      </c>
    </row>
    <row r="9" spans="1:5" ht="16.8">
      <c r="A9" s="170" t="s">
        <v>78</v>
      </c>
      <c r="B9" s="182">
        <f>'Federal Non-Assistance'!C45</f>
        <v>9438554</v>
      </c>
      <c r="C9" s="182">
        <f>'State Non-Assistance'!C45</f>
        <v>0</v>
      </c>
      <c r="D9" s="176">
        <f t="shared" ref="D9:D21" si="1">B9+C9</f>
        <v>9438554</v>
      </c>
      <c r="E9" s="174">
        <f>D9/($D26)</f>
        <v>5.0648330879142348E-2</v>
      </c>
    </row>
    <row r="10" spans="1:5">
      <c r="A10" s="170" t="s">
        <v>63</v>
      </c>
      <c r="B10" s="182">
        <f>'Federal Non-Assistance'!D45</f>
        <v>6621111</v>
      </c>
      <c r="C10" s="182">
        <f>'State Non-Assistance'!D45</f>
        <v>4433663</v>
      </c>
      <c r="D10" s="173">
        <f t="shared" si="1"/>
        <v>11054774</v>
      </c>
      <c r="E10" s="174">
        <f>D10/($D26)</f>
        <v>5.9321147216632973E-2</v>
      </c>
    </row>
    <row r="11" spans="1:5">
      <c r="A11" s="170" t="s">
        <v>64</v>
      </c>
      <c r="B11" s="182">
        <f>'Federal Non-Assistance'!E45</f>
        <v>3899738</v>
      </c>
      <c r="C11" s="182">
        <f>'State Non-Assistance'!E45</f>
        <v>0</v>
      </c>
      <c r="D11" s="173">
        <f t="shared" si="1"/>
        <v>3899738</v>
      </c>
      <c r="E11" s="174">
        <f>D11/($D26)</f>
        <v>2.0926427985257574E-2</v>
      </c>
    </row>
    <row r="12" spans="1:5" ht="16.8">
      <c r="A12" s="170" t="s">
        <v>79</v>
      </c>
      <c r="B12" s="182">
        <f>'Federal Non-Assistance'!F45</f>
        <v>0</v>
      </c>
      <c r="C12" s="182">
        <f>'State Non-Assistance'!F45</f>
        <v>0</v>
      </c>
      <c r="D12" s="173">
        <f t="shared" si="1"/>
        <v>0</v>
      </c>
      <c r="E12" s="174">
        <f>D12/($D26)</f>
        <v>0</v>
      </c>
    </row>
    <row r="13" spans="1:5">
      <c r="A13" s="170" t="s">
        <v>67</v>
      </c>
      <c r="B13" s="182">
        <f>'Federal Non-Assistance'!G45</f>
        <v>0</v>
      </c>
      <c r="C13" s="182">
        <f>'State Non-Assistance'!G45</f>
        <v>5788099</v>
      </c>
      <c r="D13" s="173">
        <f t="shared" si="1"/>
        <v>5788099</v>
      </c>
      <c r="E13" s="174">
        <f>D13/($D26)</f>
        <v>3.1059583206626031E-2</v>
      </c>
    </row>
    <row r="14" spans="1:5" ht="16.8">
      <c r="A14" s="170" t="s">
        <v>80</v>
      </c>
      <c r="B14" s="182">
        <f>'Federal Non-Assistance'!H45</f>
        <v>0</v>
      </c>
      <c r="C14" s="182">
        <f>'State Non-Assistance'!H45</f>
        <v>3678751</v>
      </c>
      <c r="D14" s="173">
        <f t="shared" si="1"/>
        <v>3678751</v>
      </c>
      <c r="E14" s="174">
        <f>D14/($D26)</f>
        <v>1.9740587156674188E-2</v>
      </c>
    </row>
    <row r="15" spans="1:5" ht="16.8">
      <c r="A15" s="170" t="s">
        <v>81</v>
      </c>
      <c r="B15" s="182">
        <f>'Federal Non-Assistance'!I45</f>
        <v>0</v>
      </c>
      <c r="C15" s="182">
        <f>'State Non-Assistance'!I45</f>
        <v>0</v>
      </c>
      <c r="D15" s="173">
        <f t="shared" si="1"/>
        <v>0</v>
      </c>
      <c r="E15" s="174">
        <f>D15/($D26)</f>
        <v>0</v>
      </c>
    </row>
    <row r="16" spans="1:5" ht="16.8">
      <c r="A16" s="170" t="s">
        <v>82</v>
      </c>
      <c r="B16" s="182">
        <f>'Federal Non-Assistance'!J45</f>
        <v>0</v>
      </c>
      <c r="C16" s="182">
        <f>'State Non-Assistance'!J45</f>
        <v>0</v>
      </c>
      <c r="D16" s="173">
        <f t="shared" si="1"/>
        <v>0</v>
      </c>
      <c r="E16" s="174">
        <f>D16/($D26)</f>
        <v>0</v>
      </c>
    </row>
    <row r="17" spans="1:5" ht="16.8">
      <c r="A17" s="170" t="s">
        <v>109</v>
      </c>
      <c r="B17" s="182">
        <f>'Federal Non-Assistance'!K45</f>
        <v>0</v>
      </c>
      <c r="C17" s="182">
        <f>'State Non-Assistance'!K45</f>
        <v>0</v>
      </c>
      <c r="D17" s="173">
        <f t="shared" si="1"/>
        <v>0</v>
      </c>
      <c r="E17" s="174">
        <f>D17/($D26)</f>
        <v>0</v>
      </c>
    </row>
    <row r="18" spans="1:5">
      <c r="A18" s="170" t="s">
        <v>88</v>
      </c>
      <c r="B18" s="182">
        <f>'Federal Non-Assistance'!L45</f>
        <v>10859568</v>
      </c>
      <c r="C18" s="182">
        <f>'State Non-Assistance'!L45</f>
        <v>2058298</v>
      </c>
      <c r="D18" s="173">
        <f>B18+C18</f>
        <v>12917866</v>
      </c>
      <c r="E18" s="174">
        <f>D18/($D26)</f>
        <v>6.9318706172621689E-2</v>
      </c>
    </row>
    <row r="19" spans="1:5">
      <c r="A19" s="170" t="s">
        <v>68</v>
      </c>
      <c r="B19" s="182">
        <f>'Federal Non-Assistance'!M45</f>
        <v>2973592</v>
      </c>
      <c r="C19" s="182">
        <f>'State Non-Assistance'!M45</f>
        <v>296950</v>
      </c>
      <c r="D19" s="173">
        <f>B19+C19</f>
        <v>3270542</v>
      </c>
      <c r="E19" s="174">
        <f>D19/($D26)</f>
        <v>1.755009224613558E-2</v>
      </c>
    </row>
    <row r="20" spans="1:5" ht="16.8">
      <c r="A20" s="170" t="s">
        <v>110</v>
      </c>
      <c r="B20" s="182">
        <f>'Federal Non-Assistance'!N45</f>
        <v>0</v>
      </c>
      <c r="C20" s="425"/>
      <c r="D20" s="173">
        <f t="shared" si="1"/>
        <v>0</v>
      </c>
      <c r="E20" s="174">
        <f>D20/($D26)</f>
        <v>0</v>
      </c>
    </row>
    <row r="21" spans="1:5">
      <c r="A21" s="170" t="s">
        <v>69</v>
      </c>
      <c r="B21" s="182">
        <f>'Federal Non-Assistance'!O45</f>
        <v>11010836</v>
      </c>
      <c r="C21" s="182">
        <f>'State Non-Assistance'!O45</f>
        <v>60095502</v>
      </c>
      <c r="D21" s="173">
        <f t="shared" si="1"/>
        <v>71106338</v>
      </c>
      <c r="E21" s="174">
        <f>D21/($D26)</f>
        <v>0.38156452086073067</v>
      </c>
    </row>
    <row r="22" spans="1:5" ht="40.200000000000003" thickBot="1">
      <c r="A22" s="185" t="s">
        <v>0</v>
      </c>
      <c r="B22" s="186">
        <f>B3+B8</f>
        <v>87991597</v>
      </c>
      <c r="C22" s="186">
        <f>C3+C8</f>
        <v>77729955</v>
      </c>
      <c r="D22" s="186">
        <f>B22+C22</f>
        <v>165721552</v>
      </c>
      <c r="E22" s="188">
        <f>D22/($D26)</f>
        <v>0.88928028588923624</v>
      </c>
    </row>
    <row r="23" spans="1:5" ht="34.200000000000003">
      <c r="A23" s="177" t="s">
        <v>111</v>
      </c>
      <c r="B23" s="189">
        <f>'Summary Federal Funds'!E45</f>
        <v>11295315</v>
      </c>
      <c r="C23" s="423"/>
      <c r="D23" s="180">
        <f>B23</f>
        <v>11295315</v>
      </c>
      <c r="E23" s="169">
        <f>D23/($D26)</f>
        <v>6.0611916984756327E-2</v>
      </c>
    </row>
    <row r="24" spans="1:5" ht="34.200000000000003">
      <c r="A24" s="177" t="s">
        <v>112</v>
      </c>
      <c r="B24" s="191">
        <f>'Summary Federal Funds'!F45</f>
        <v>9337823</v>
      </c>
      <c r="C24" s="423"/>
      <c r="D24" s="180">
        <f>B24</f>
        <v>9337823</v>
      </c>
      <c r="E24" s="181">
        <f>D24/($D26)</f>
        <v>5.0107797126007401E-2</v>
      </c>
    </row>
    <row r="25" spans="1:5" ht="39" customHeight="1" thickBot="1">
      <c r="A25" s="193" t="s">
        <v>113</v>
      </c>
      <c r="B25" s="194">
        <f>B23+B24</f>
        <v>20633138</v>
      </c>
      <c r="C25" s="424"/>
      <c r="D25" s="194">
        <f>B25</f>
        <v>20633138</v>
      </c>
      <c r="E25" s="196">
        <f>D25/($D26)</f>
        <v>0.11071971411076373</v>
      </c>
    </row>
    <row r="26" spans="1:5" ht="32.4" thickTop="1" thickBot="1">
      <c r="A26" s="197" t="s">
        <v>114</v>
      </c>
      <c r="B26" s="198">
        <f>B22+B25</f>
        <v>108624735</v>
      </c>
      <c r="C26" s="198">
        <f>C22</f>
        <v>77729955</v>
      </c>
      <c r="D26" s="198">
        <f>B26+C26</f>
        <v>186354690</v>
      </c>
      <c r="E26" s="200">
        <f>IF(D26/($D26)=SUM(E25,E22),SUM(E22,E25),"ERROR")</f>
        <v>1</v>
      </c>
    </row>
    <row r="27" spans="1:5" ht="31.8" thickBot="1">
      <c r="A27" s="201" t="s">
        <v>95</v>
      </c>
      <c r="B27" s="202">
        <f>'Summary Federal Funds'!I45</f>
        <v>0</v>
      </c>
      <c r="C27" s="426"/>
      <c r="D27" s="202">
        <f>B27</f>
        <v>0</v>
      </c>
      <c r="E27" s="204"/>
    </row>
    <row r="28" spans="1:5" ht="31.2">
      <c r="A28" s="205" t="s">
        <v>96</v>
      </c>
      <c r="B28" s="206">
        <f>'Summary Federal Funds'!J45</f>
        <v>0</v>
      </c>
      <c r="C28" s="427"/>
      <c r="D28" s="206">
        <f>B28</f>
        <v>0</v>
      </c>
      <c r="E28" s="208"/>
    </row>
  </sheetData>
  <mergeCells count="1">
    <mergeCell ref="A1:E1"/>
  </mergeCells>
  <pageMargins left="0.7" right="0.7" top="0.75" bottom="0.75" header="0.3" footer="0.3"/>
  <pageSetup scale="79"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281</v>
      </c>
      <c r="B1" s="524"/>
      <c r="C1" s="524"/>
      <c r="D1" s="524"/>
      <c r="E1" s="586"/>
    </row>
    <row r="2" spans="1:5" ht="31.2" thickBot="1">
      <c r="A2" s="161" t="s">
        <v>104</v>
      </c>
      <c r="B2" s="162" t="s">
        <v>105</v>
      </c>
      <c r="C2" s="163" t="s">
        <v>106</v>
      </c>
      <c r="D2" s="164" t="s">
        <v>107</v>
      </c>
      <c r="E2" s="165" t="s">
        <v>108</v>
      </c>
    </row>
    <row r="3" spans="1:5" ht="22.8">
      <c r="A3" s="166" t="s">
        <v>74</v>
      </c>
      <c r="B3" s="167">
        <f>IF(SUM(B4:B7)='Federal Assistance'!B46,'Federal Assistance'!B46,"ERROR")</f>
        <v>35783179</v>
      </c>
      <c r="C3" s="167">
        <f>IF(SUM(C4:C6)='State Assistance'!B46,'State Assistance'!B46,"ERROR")</f>
        <v>898806</v>
      </c>
      <c r="D3" s="168">
        <f>B3+C3</f>
        <v>36681985</v>
      </c>
      <c r="E3" s="169">
        <f>D3/($D26)</f>
        <v>0.15932998106078203</v>
      </c>
    </row>
    <row r="4" spans="1:5">
      <c r="A4" s="170" t="s">
        <v>62</v>
      </c>
      <c r="B4" s="171">
        <f>'Federal Assistance'!C46</f>
        <v>33908031</v>
      </c>
      <c r="C4" s="172">
        <f>'State Assistance'!C46</f>
        <v>898806</v>
      </c>
      <c r="D4" s="173">
        <f>B4+C4</f>
        <v>34806837</v>
      </c>
      <c r="E4" s="174">
        <f>D4/($D26)</f>
        <v>0.15118518477110024</v>
      </c>
    </row>
    <row r="5" spans="1:5">
      <c r="A5" s="170" t="s">
        <v>63</v>
      </c>
      <c r="B5" s="171">
        <f>'Federal Assistance'!D46</f>
        <v>0</v>
      </c>
      <c r="C5" s="172">
        <f>'State Assistance'!D46</f>
        <v>0</v>
      </c>
      <c r="D5" s="173">
        <f t="shared" ref="D5:D7" si="0">B5+C5</f>
        <v>0</v>
      </c>
      <c r="E5" s="174">
        <f>D5/($D26)</f>
        <v>0</v>
      </c>
    </row>
    <row r="6" spans="1:5" ht="16.8">
      <c r="A6" s="170" t="s">
        <v>75</v>
      </c>
      <c r="B6" s="171">
        <f>'Federal Assistance'!E46</f>
        <v>1875148</v>
      </c>
      <c r="C6" s="172">
        <f>'State Assistance'!E46</f>
        <v>0</v>
      </c>
      <c r="D6" s="173">
        <f t="shared" si="0"/>
        <v>1875148</v>
      </c>
      <c r="E6" s="174">
        <f>D6/($D26)</f>
        <v>8.1447962896817952E-3</v>
      </c>
    </row>
    <row r="7" spans="1:5">
      <c r="A7" s="170" t="s">
        <v>76</v>
      </c>
      <c r="B7" s="171">
        <f>'Federal Assistance'!F46</f>
        <v>0</v>
      </c>
      <c r="C7" s="175"/>
      <c r="D7" s="176">
        <f t="shared" si="0"/>
        <v>0</v>
      </c>
      <c r="E7" s="174">
        <f>D7/($D26)</f>
        <v>0</v>
      </c>
    </row>
    <row r="8" spans="1:5" ht="22.8">
      <c r="A8" s="177" t="s">
        <v>65</v>
      </c>
      <c r="B8" s="178">
        <f>IF(SUM(B9:B21)='Federal Non-Assistance'!B46,'Federal Non-Assistance'!B46,"ERROR")</f>
        <v>72700427</v>
      </c>
      <c r="C8" s="179">
        <f>IF(SUM(C9:C21)='State Non-Assistance'!B46,'State Non-Assistance'!B46,"ERROR")</f>
        <v>120844095</v>
      </c>
      <c r="D8" s="180">
        <f>B8+C8</f>
        <v>193544522</v>
      </c>
      <c r="E8" s="181">
        <f>D8/($D26)</f>
        <v>0.840670018939218</v>
      </c>
    </row>
    <row r="9" spans="1:5" ht="16.8">
      <c r="A9" s="170" t="s">
        <v>78</v>
      </c>
      <c r="B9" s="182">
        <f>'Federal Non-Assistance'!C46</f>
        <v>20003720</v>
      </c>
      <c r="C9" s="183">
        <f>'State Non-Assistance'!C46</f>
        <v>85886</v>
      </c>
      <c r="D9" s="173">
        <f t="shared" ref="D9:D21" si="1">B9+C9</f>
        <v>20089606</v>
      </c>
      <c r="E9" s="174">
        <f>D9/($D26)</f>
        <v>8.7260178081926945E-2</v>
      </c>
    </row>
    <row r="10" spans="1:5">
      <c r="A10" s="170" t="s">
        <v>63</v>
      </c>
      <c r="B10" s="182">
        <f>'Federal Non-Assistance'!D46</f>
        <v>0</v>
      </c>
      <c r="C10" s="183">
        <f>'State Non-Assistance'!D46</f>
        <v>4085268</v>
      </c>
      <c r="D10" s="173">
        <f t="shared" si="1"/>
        <v>4085268</v>
      </c>
      <c r="E10" s="174">
        <f>D10/($D26)</f>
        <v>1.7744559708756734E-2</v>
      </c>
    </row>
    <row r="11" spans="1:5">
      <c r="A11" s="170" t="s">
        <v>64</v>
      </c>
      <c r="B11" s="182">
        <f>'Federal Non-Assistance'!E46</f>
        <v>19844</v>
      </c>
      <c r="C11" s="183">
        <f>'State Non-Assistance'!E46</f>
        <v>0</v>
      </c>
      <c r="D11" s="173">
        <f t="shared" si="1"/>
        <v>19844</v>
      </c>
      <c r="E11" s="174">
        <f>D11/($D26)</f>
        <v>8.6193376508118593E-5</v>
      </c>
    </row>
    <row r="12" spans="1:5" ht="16.8">
      <c r="A12" s="170" t="s">
        <v>79</v>
      </c>
      <c r="B12" s="182">
        <f>'Federal Non-Assistance'!F46</f>
        <v>0</v>
      </c>
      <c r="C12" s="183">
        <f>'State Non-Assistance'!F46</f>
        <v>0</v>
      </c>
      <c r="D12" s="173">
        <f t="shared" si="1"/>
        <v>0</v>
      </c>
      <c r="E12" s="174">
        <f>D12/($D26)</f>
        <v>0</v>
      </c>
    </row>
    <row r="13" spans="1:5">
      <c r="A13" s="170" t="s">
        <v>67</v>
      </c>
      <c r="B13" s="182">
        <f>'Federal Non-Assistance'!G46</f>
        <v>0</v>
      </c>
      <c r="C13" s="183">
        <f>'State Non-Assistance'!G46</f>
        <v>0</v>
      </c>
      <c r="D13" s="173">
        <f t="shared" si="1"/>
        <v>0</v>
      </c>
      <c r="E13" s="174">
        <f>D13/($D26)</f>
        <v>0</v>
      </c>
    </row>
    <row r="14" spans="1:5" ht="16.8">
      <c r="A14" s="170" t="s">
        <v>80</v>
      </c>
      <c r="B14" s="182">
        <f>'Federal Non-Assistance'!H46</f>
        <v>0</v>
      </c>
      <c r="C14" s="183">
        <f>'State Non-Assistance'!H46</f>
        <v>0</v>
      </c>
      <c r="D14" s="173">
        <f t="shared" si="1"/>
        <v>0</v>
      </c>
      <c r="E14" s="174">
        <f>D14/($D26)</f>
        <v>0</v>
      </c>
    </row>
    <row r="15" spans="1:5" ht="16.8">
      <c r="A15" s="170" t="s">
        <v>81</v>
      </c>
      <c r="B15" s="182">
        <f>'Federal Non-Assistance'!I46</f>
        <v>0</v>
      </c>
      <c r="C15" s="183">
        <f>'State Non-Assistance'!I46</f>
        <v>0</v>
      </c>
      <c r="D15" s="173">
        <f t="shared" si="1"/>
        <v>0</v>
      </c>
      <c r="E15" s="174">
        <f>D15/($D26)</f>
        <v>0</v>
      </c>
    </row>
    <row r="16" spans="1:5" ht="16.8">
      <c r="A16" s="170" t="s">
        <v>82</v>
      </c>
      <c r="B16" s="182">
        <f>'Federal Non-Assistance'!J46</f>
        <v>4682466</v>
      </c>
      <c r="C16" s="183">
        <f>'State Non-Assistance'!J46</f>
        <v>0</v>
      </c>
      <c r="D16" s="173">
        <f t="shared" si="1"/>
        <v>4682466</v>
      </c>
      <c r="E16" s="174">
        <f>D16/($D26)</f>
        <v>2.0338518188090304E-2</v>
      </c>
    </row>
    <row r="17" spans="1:5" ht="16.8">
      <c r="A17" s="170" t="s">
        <v>109</v>
      </c>
      <c r="B17" s="182">
        <f>'Federal Non-Assistance'!K46</f>
        <v>0</v>
      </c>
      <c r="C17" s="183">
        <f>'State Non-Assistance'!K46</f>
        <v>0</v>
      </c>
      <c r="D17" s="173">
        <f t="shared" si="1"/>
        <v>0</v>
      </c>
      <c r="E17" s="174">
        <f>D17/($D26)</f>
        <v>0</v>
      </c>
    </row>
    <row r="18" spans="1:5">
      <c r="A18" s="170" t="s">
        <v>88</v>
      </c>
      <c r="B18" s="182">
        <f>'Federal Non-Assistance'!L46</f>
        <v>13570059</v>
      </c>
      <c r="C18" s="183">
        <f>'State Non-Assistance'!L46</f>
        <v>2532885</v>
      </c>
      <c r="D18" s="173">
        <f>B18+C18</f>
        <v>16102944</v>
      </c>
      <c r="E18" s="174">
        <f>D18/($D26)</f>
        <v>6.9943918316929504E-2</v>
      </c>
    </row>
    <row r="19" spans="1:5">
      <c r="A19" s="170" t="s">
        <v>68</v>
      </c>
      <c r="B19" s="182">
        <f>'Federal Non-Assistance'!M46</f>
        <v>2192584</v>
      </c>
      <c r="C19" s="183">
        <f>'State Non-Assistance'!M46</f>
        <v>784340</v>
      </c>
      <c r="D19" s="173">
        <f>B19+C19</f>
        <v>2976924</v>
      </c>
      <c r="E19" s="174">
        <f>D19/($D26)</f>
        <v>1.2930413785932999E-2</v>
      </c>
    </row>
    <row r="20" spans="1:5" ht="16.8">
      <c r="A20" s="170" t="s">
        <v>110</v>
      </c>
      <c r="B20" s="182">
        <f>'Federal Non-Assistance'!N46</f>
        <v>0</v>
      </c>
      <c r="C20" s="184"/>
      <c r="D20" s="173">
        <f t="shared" si="1"/>
        <v>0</v>
      </c>
      <c r="E20" s="174">
        <f>D20/($D26)</f>
        <v>0</v>
      </c>
    </row>
    <row r="21" spans="1:5">
      <c r="A21" s="170" t="s">
        <v>69</v>
      </c>
      <c r="B21" s="182">
        <f>'Federal Non-Assistance'!O46</f>
        <v>32231754</v>
      </c>
      <c r="C21" s="183">
        <f>'State Non-Assistance'!O46</f>
        <v>113355716</v>
      </c>
      <c r="D21" s="173">
        <f t="shared" si="1"/>
        <v>145587470</v>
      </c>
      <c r="E21" s="174">
        <f>D21/($D26)</f>
        <v>0.63236623748107335</v>
      </c>
    </row>
    <row r="22" spans="1:5" ht="40.200000000000003" thickBot="1">
      <c r="A22" s="185" t="s">
        <v>0</v>
      </c>
      <c r="B22" s="186">
        <f>B3+B8</f>
        <v>108483606</v>
      </c>
      <c r="C22" s="187">
        <f>C3+C8</f>
        <v>121742901</v>
      </c>
      <c r="D22" s="186">
        <f>B22+C22</f>
        <v>230226507</v>
      </c>
      <c r="E22" s="188">
        <f>D22/($D26)</f>
        <v>1</v>
      </c>
    </row>
    <row r="23" spans="1:5" ht="34.200000000000003">
      <c r="A23" s="177" t="s">
        <v>111</v>
      </c>
      <c r="B23" s="189">
        <f>'Summary Federal Funds'!E46</f>
        <v>0</v>
      </c>
      <c r="C23" s="190"/>
      <c r="D23" s="180">
        <f>B23</f>
        <v>0</v>
      </c>
      <c r="E23" s="169">
        <f>D23/($D26)</f>
        <v>0</v>
      </c>
    </row>
    <row r="24" spans="1:5" ht="34.200000000000003">
      <c r="A24" s="177" t="s">
        <v>112</v>
      </c>
      <c r="B24" s="191">
        <f>'Summary Federal Funds'!F46</f>
        <v>0</v>
      </c>
      <c r="C24" s="192"/>
      <c r="D24" s="180">
        <f>B24</f>
        <v>0</v>
      </c>
      <c r="E24" s="181">
        <f>D24/($D26)</f>
        <v>0</v>
      </c>
    </row>
    <row r="25" spans="1:5" ht="39" customHeight="1" thickBot="1">
      <c r="A25" s="193" t="s">
        <v>113</v>
      </c>
      <c r="B25" s="194">
        <f>B23+B24</f>
        <v>0</v>
      </c>
      <c r="C25" s="195"/>
      <c r="D25" s="194">
        <f>B25</f>
        <v>0</v>
      </c>
      <c r="E25" s="196">
        <f>D25/($D26)</f>
        <v>0</v>
      </c>
    </row>
    <row r="26" spans="1:5" ht="32.4" thickTop="1" thickBot="1">
      <c r="A26" s="197" t="s">
        <v>114</v>
      </c>
      <c r="B26" s="198">
        <f>B22+B25</f>
        <v>108483606</v>
      </c>
      <c r="C26" s="199">
        <f>C22</f>
        <v>121742901</v>
      </c>
      <c r="D26" s="198">
        <f>B26+C26</f>
        <v>230226507</v>
      </c>
      <c r="E26" s="200">
        <f>IF(D26/($D26)=SUM(E25,E22),SUM(E22,E25),"ERROR")</f>
        <v>1</v>
      </c>
    </row>
    <row r="27" spans="1:5" ht="31.8" thickBot="1">
      <c r="A27" s="201" t="s">
        <v>95</v>
      </c>
      <c r="B27" s="202">
        <f>'Summary Federal Funds'!I46</f>
        <v>0</v>
      </c>
      <c r="C27" s="203"/>
      <c r="D27" s="202">
        <f>B27</f>
        <v>0</v>
      </c>
      <c r="E27" s="204"/>
    </row>
    <row r="28" spans="1:5" ht="31.2">
      <c r="A28" s="205" t="s">
        <v>96</v>
      </c>
      <c r="B28" s="206">
        <f>'Summary Federal Funds'!J46</f>
        <v>12369369</v>
      </c>
      <c r="C28" s="207"/>
      <c r="D28" s="206">
        <f>B28</f>
        <v>12369369</v>
      </c>
      <c r="E28" s="208"/>
    </row>
  </sheetData>
  <mergeCells count="1">
    <mergeCell ref="A1:E1"/>
  </mergeCells>
  <pageMargins left="0.7" right="0.7" top="0.75" bottom="0.75" header="0.3" footer="0.3"/>
  <pageSetup scale="79" orientation="landscape"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282</v>
      </c>
      <c r="B1" s="524"/>
      <c r="C1" s="524"/>
      <c r="D1" s="524"/>
      <c r="E1" s="586"/>
    </row>
    <row r="2" spans="1:5" ht="31.2" thickBot="1">
      <c r="A2" s="161" t="s">
        <v>104</v>
      </c>
      <c r="B2" s="162" t="s">
        <v>105</v>
      </c>
      <c r="C2" s="163" t="s">
        <v>106</v>
      </c>
      <c r="D2" s="164" t="s">
        <v>107</v>
      </c>
      <c r="E2" s="165" t="s">
        <v>108</v>
      </c>
    </row>
    <row r="3" spans="1:5" ht="22.8">
      <c r="A3" s="166" t="s">
        <v>74</v>
      </c>
      <c r="B3" s="167">
        <f>IF(SUM(B4:B7)='Federal Assistance'!B47,'Federal Assistance'!B47,"ERROR")</f>
        <v>11490417</v>
      </c>
      <c r="C3" s="167">
        <f>IF(SUM(C4:C6)='State Assistance'!B47,'State Assistance'!B47,"ERROR")</f>
        <v>6060587</v>
      </c>
      <c r="D3" s="168">
        <f>B3+C3</f>
        <v>17551004</v>
      </c>
      <c r="E3" s="169">
        <f>D3/($D26)</f>
        <v>0.63601782125080331</v>
      </c>
    </row>
    <row r="4" spans="1:5">
      <c r="A4" s="170" t="s">
        <v>62</v>
      </c>
      <c r="B4" s="171">
        <f>'Federal Assistance'!C47</f>
        <v>7352038</v>
      </c>
      <c r="C4" s="172">
        <f>'State Assistance'!C47</f>
        <v>5257673</v>
      </c>
      <c r="D4" s="173">
        <f>B4+C4</f>
        <v>12609711</v>
      </c>
      <c r="E4" s="174">
        <f>D4/($D26)</f>
        <v>0.45695396780846775</v>
      </c>
    </row>
    <row r="5" spans="1:5">
      <c r="A5" s="170" t="s">
        <v>63</v>
      </c>
      <c r="B5" s="171">
        <f>'Federal Assistance'!D47</f>
        <v>0</v>
      </c>
      <c r="C5" s="172">
        <f>'State Assistance'!D47</f>
        <v>802914</v>
      </c>
      <c r="D5" s="173">
        <f t="shared" ref="D5:D7" si="0">B5+C5</f>
        <v>802914</v>
      </c>
      <c r="E5" s="174">
        <f>D5/($D26)</f>
        <v>2.9096205147680868E-2</v>
      </c>
    </row>
    <row r="6" spans="1:5" ht="16.8">
      <c r="A6" s="170" t="s">
        <v>75</v>
      </c>
      <c r="B6" s="171">
        <f>'Federal Assistance'!E47</f>
        <v>0</v>
      </c>
      <c r="C6" s="172">
        <f>'State Assistance'!E47</f>
        <v>0</v>
      </c>
      <c r="D6" s="173">
        <f t="shared" si="0"/>
        <v>0</v>
      </c>
      <c r="E6" s="174">
        <f>D6/($D26)</f>
        <v>0</v>
      </c>
    </row>
    <row r="7" spans="1:5">
      <c r="A7" s="170" t="s">
        <v>76</v>
      </c>
      <c r="B7" s="171">
        <f>'Federal Assistance'!F47</f>
        <v>4138379</v>
      </c>
      <c r="C7" s="175"/>
      <c r="D7" s="176">
        <f t="shared" si="0"/>
        <v>4138379</v>
      </c>
      <c r="E7" s="174">
        <f>D7/($D26)</f>
        <v>0.14996764829465473</v>
      </c>
    </row>
    <row r="8" spans="1:5" ht="22.8">
      <c r="A8" s="177" t="s">
        <v>65</v>
      </c>
      <c r="B8" s="178">
        <f>IF(SUM(B9:B21)='Federal Non-Assistance'!B47,'Federal Non-Assistance'!B47,"ERROR")</f>
        <v>5436763</v>
      </c>
      <c r="C8" s="179">
        <f>IF(SUM(C9:C21)='State Non-Assistance'!B47,'State Non-Assistance'!B47,"ERROR")</f>
        <v>2479413</v>
      </c>
      <c r="D8" s="180">
        <f>B8+C8</f>
        <v>7916176</v>
      </c>
      <c r="E8" s="181">
        <f>D8/($D26)</f>
        <v>0.28686843283483382</v>
      </c>
    </row>
    <row r="9" spans="1:5" ht="16.8">
      <c r="A9" s="170" t="s">
        <v>78</v>
      </c>
      <c r="B9" s="182">
        <f>'Federal Non-Assistance'!C47</f>
        <v>2599094</v>
      </c>
      <c r="C9" s="183">
        <f>'State Non-Assistance'!C47</f>
        <v>1621429</v>
      </c>
      <c r="D9" s="173">
        <f t="shared" ref="D9:D21" si="1">B9+C9</f>
        <v>4220523</v>
      </c>
      <c r="E9" s="174">
        <f>D9/($D26)</f>
        <v>0.15294440380726393</v>
      </c>
    </row>
    <row r="10" spans="1:5">
      <c r="A10" s="170" t="s">
        <v>63</v>
      </c>
      <c r="B10" s="182">
        <f>'Federal Non-Assistance'!D47</f>
        <v>0</v>
      </c>
      <c r="C10" s="183">
        <f>'State Non-Assistance'!D47</f>
        <v>0</v>
      </c>
      <c r="D10" s="173">
        <f t="shared" si="1"/>
        <v>0</v>
      </c>
      <c r="E10" s="174">
        <f>D10/($D26)</f>
        <v>0</v>
      </c>
    </row>
    <row r="11" spans="1:5">
      <c r="A11" s="170" t="s">
        <v>64</v>
      </c>
      <c r="B11" s="182">
        <f>'Federal Non-Assistance'!E47</f>
        <v>53305</v>
      </c>
      <c r="C11" s="183">
        <f>'State Non-Assistance'!E47</f>
        <v>53305</v>
      </c>
      <c r="D11" s="173">
        <f t="shared" si="1"/>
        <v>106610</v>
      </c>
      <c r="E11" s="174">
        <f>D11/($D26)</f>
        <v>3.8633607469719766E-3</v>
      </c>
    </row>
    <row r="12" spans="1:5" ht="16.8">
      <c r="A12" s="170" t="s">
        <v>79</v>
      </c>
      <c r="B12" s="182">
        <f>'Federal Non-Assistance'!F47</f>
        <v>0</v>
      </c>
      <c r="C12" s="183">
        <f>'State Non-Assistance'!F47</f>
        <v>0</v>
      </c>
      <c r="D12" s="173">
        <f t="shared" si="1"/>
        <v>0</v>
      </c>
      <c r="E12" s="174">
        <f>D12/($D26)</f>
        <v>0</v>
      </c>
    </row>
    <row r="13" spans="1:5">
      <c r="A13" s="170" t="s">
        <v>67</v>
      </c>
      <c r="B13" s="182">
        <f>'Federal Non-Assistance'!G47</f>
        <v>0</v>
      </c>
      <c r="C13" s="183">
        <f>'State Non-Assistance'!G47</f>
        <v>0</v>
      </c>
      <c r="D13" s="173">
        <f t="shared" si="1"/>
        <v>0</v>
      </c>
      <c r="E13" s="174">
        <f>D13/($D26)</f>
        <v>0</v>
      </c>
    </row>
    <row r="14" spans="1:5" ht="16.8">
      <c r="A14" s="170" t="s">
        <v>80</v>
      </c>
      <c r="B14" s="182">
        <f>'Federal Non-Assistance'!H47</f>
        <v>0</v>
      </c>
      <c r="C14" s="183">
        <f>'State Non-Assistance'!H47</f>
        <v>0</v>
      </c>
      <c r="D14" s="173">
        <f t="shared" si="1"/>
        <v>0</v>
      </c>
      <c r="E14" s="174">
        <f>D14/($D26)</f>
        <v>0</v>
      </c>
    </row>
    <row r="15" spans="1:5" ht="16.8">
      <c r="A15" s="170" t="s">
        <v>81</v>
      </c>
      <c r="B15" s="182">
        <f>'Federal Non-Assistance'!I47</f>
        <v>0</v>
      </c>
      <c r="C15" s="183">
        <f>'State Non-Assistance'!I47</f>
        <v>0</v>
      </c>
      <c r="D15" s="173">
        <f t="shared" si="1"/>
        <v>0</v>
      </c>
      <c r="E15" s="174">
        <f>D15/($D26)</f>
        <v>0</v>
      </c>
    </row>
    <row r="16" spans="1:5" ht="16.8">
      <c r="A16" s="170" t="s">
        <v>82</v>
      </c>
      <c r="B16" s="182">
        <f>'Federal Non-Assistance'!J47</f>
        <v>0</v>
      </c>
      <c r="C16" s="183">
        <f>'State Non-Assistance'!J47</f>
        <v>0</v>
      </c>
      <c r="D16" s="173">
        <f t="shared" si="1"/>
        <v>0</v>
      </c>
      <c r="E16" s="174">
        <f>D16/($D26)</f>
        <v>0</v>
      </c>
    </row>
    <row r="17" spans="1:5" ht="16.8">
      <c r="A17" s="170" t="s">
        <v>109</v>
      </c>
      <c r="B17" s="182">
        <f>'Federal Non-Assistance'!K47</f>
        <v>0</v>
      </c>
      <c r="C17" s="183">
        <f>'State Non-Assistance'!K47</f>
        <v>0</v>
      </c>
      <c r="D17" s="173">
        <f t="shared" si="1"/>
        <v>0</v>
      </c>
      <c r="E17" s="174">
        <f>D17/($D26)</f>
        <v>0</v>
      </c>
    </row>
    <row r="18" spans="1:5">
      <c r="A18" s="170" t="s">
        <v>88</v>
      </c>
      <c r="B18" s="182">
        <f>'Federal Non-Assistance'!L47</f>
        <v>1954031</v>
      </c>
      <c r="C18" s="183">
        <f>'State Non-Assistance'!L47</f>
        <v>804679</v>
      </c>
      <c r="D18" s="173">
        <f>B18+C18</f>
        <v>2758710</v>
      </c>
      <c r="E18" s="174">
        <f>D18/($D26)</f>
        <v>9.9970846320974222E-2</v>
      </c>
    </row>
    <row r="19" spans="1:5">
      <c r="A19" s="170" t="s">
        <v>68</v>
      </c>
      <c r="B19" s="182">
        <f>'Federal Non-Assistance'!M47</f>
        <v>0</v>
      </c>
      <c r="C19" s="183">
        <f>'State Non-Assistance'!M47</f>
        <v>0</v>
      </c>
      <c r="D19" s="173">
        <f>B19+C19</f>
        <v>0</v>
      </c>
      <c r="E19" s="174">
        <f>D19/($D26)</f>
        <v>0</v>
      </c>
    </row>
    <row r="20" spans="1:5" ht="16.8">
      <c r="A20" s="170" t="s">
        <v>110</v>
      </c>
      <c r="B20" s="182">
        <f>'Federal Non-Assistance'!N47</f>
        <v>0</v>
      </c>
      <c r="C20" s="184"/>
      <c r="D20" s="173">
        <f t="shared" si="1"/>
        <v>0</v>
      </c>
      <c r="E20" s="174">
        <f>D20/($D26)</f>
        <v>0</v>
      </c>
    </row>
    <row r="21" spans="1:5">
      <c r="A21" s="170" t="s">
        <v>69</v>
      </c>
      <c r="B21" s="182">
        <f>'Federal Non-Assistance'!O47</f>
        <v>830333</v>
      </c>
      <c r="C21" s="183">
        <f>'State Non-Assistance'!O47</f>
        <v>0</v>
      </c>
      <c r="D21" s="173">
        <f t="shared" si="1"/>
        <v>830333</v>
      </c>
      <c r="E21" s="174">
        <f>D21/($D26)</f>
        <v>3.0089821959623696E-2</v>
      </c>
    </row>
    <row r="22" spans="1:5" ht="40.200000000000003" thickBot="1">
      <c r="A22" s="185" t="s">
        <v>0</v>
      </c>
      <c r="B22" s="186">
        <f>B3+B8</f>
        <v>16927180</v>
      </c>
      <c r="C22" s="187">
        <f>C3+C8</f>
        <v>8540000</v>
      </c>
      <c r="D22" s="186">
        <f>B22+C22</f>
        <v>25467180</v>
      </c>
      <c r="E22" s="188">
        <f>D22/($D26)</f>
        <v>0.92288625408563718</v>
      </c>
    </row>
    <row r="23" spans="1:5" ht="34.200000000000003">
      <c r="A23" s="177" t="s">
        <v>111</v>
      </c>
      <c r="B23" s="189">
        <f>'Summary Federal Funds'!E47</f>
        <v>0</v>
      </c>
      <c r="C23" s="190"/>
      <c r="D23" s="180">
        <f>B23</f>
        <v>0</v>
      </c>
      <c r="E23" s="169">
        <f>D23/($D26)</f>
        <v>0</v>
      </c>
    </row>
    <row r="24" spans="1:5" ht="34.200000000000003">
      <c r="A24" s="177" t="s">
        <v>112</v>
      </c>
      <c r="B24" s="191">
        <f>'Summary Federal Funds'!F47</f>
        <v>2127965</v>
      </c>
      <c r="C24" s="192"/>
      <c r="D24" s="180">
        <f>B24</f>
        <v>2127965</v>
      </c>
      <c r="E24" s="181">
        <f>D24/($D26)</f>
        <v>7.7113745914362833E-2</v>
      </c>
    </row>
    <row r="25" spans="1:5" ht="39" customHeight="1" thickBot="1">
      <c r="A25" s="193" t="s">
        <v>113</v>
      </c>
      <c r="B25" s="194">
        <f>B23+B24</f>
        <v>2127965</v>
      </c>
      <c r="C25" s="195"/>
      <c r="D25" s="194">
        <f>B25</f>
        <v>2127965</v>
      </c>
      <c r="E25" s="196">
        <f>D25/($D26)</f>
        <v>7.7113745914362833E-2</v>
      </c>
    </row>
    <row r="26" spans="1:5" ht="32.4" thickTop="1" thickBot="1">
      <c r="A26" s="197" t="s">
        <v>114</v>
      </c>
      <c r="B26" s="198">
        <f>B22+B25</f>
        <v>19055145</v>
      </c>
      <c r="C26" s="199">
        <f>C22</f>
        <v>8540000</v>
      </c>
      <c r="D26" s="198">
        <f>B26+C26</f>
        <v>27595145</v>
      </c>
      <c r="E26" s="200">
        <f>IF(D26/($D26)=SUM(E25,E22),SUM(E22,E25),"ERROR")</f>
        <v>1</v>
      </c>
    </row>
    <row r="27" spans="1:5" ht="31.8" thickBot="1">
      <c r="A27" s="201" t="s">
        <v>95</v>
      </c>
      <c r="B27" s="202">
        <f>'Summary Federal Funds'!I47</f>
        <v>0</v>
      </c>
      <c r="C27" s="203"/>
      <c r="D27" s="202">
        <f>B27</f>
        <v>0</v>
      </c>
      <c r="E27" s="204"/>
    </row>
    <row r="28" spans="1:5" ht="31.2">
      <c r="A28" s="205" t="s">
        <v>96</v>
      </c>
      <c r="B28" s="206">
        <f>'Summary Federal Funds'!J47</f>
        <v>14938870</v>
      </c>
      <c r="C28" s="207"/>
      <c r="D28" s="206">
        <f>B28</f>
        <v>14938870</v>
      </c>
      <c r="E28" s="208"/>
    </row>
  </sheetData>
  <mergeCells count="1">
    <mergeCell ref="A1:E1"/>
  </mergeCells>
  <pageMargins left="0.7" right="0.7" top="0.75" bottom="0.75" header="0.3" footer="0.3"/>
  <pageSetup scale="79" orientation="landscape"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283</v>
      </c>
      <c r="B1" s="524"/>
      <c r="C1" s="524"/>
      <c r="D1" s="524"/>
      <c r="E1" s="586"/>
    </row>
    <row r="2" spans="1:5" ht="31.2" thickBot="1">
      <c r="A2" s="161" t="s">
        <v>104</v>
      </c>
      <c r="B2" s="162" t="s">
        <v>105</v>
      </c>
      <c r="C2" s="163" t="s">
        <v>106</v>
      </c>
      <c r="D2" s="164" t="s">
        <v>107</v>
      </c>
      <c r="E2" s="165" t="s">
        <v>108</v>
      </c>
    </row>
    <row r="3" spans="1:5" ht="22.8">
      <c r="A3" s="428" t="s">
        <v>74</v>
      </c>
      <c r="B3" s="167">
        <f>IF(SUM(B4:B7)='Federal Assistance'!B48,'Federal Assistance'!B48,"ERROR")</f>
        <v>92993287</v>
      </c>
      <c r="C3" s="167">
        <f>IF(SUM(C4:C6)='State Assistance'!B48,'State Assistance'!B48,"ERROR")</f>
        <v>30941661</v>
      </c>
      <c r="D3" s="168">
        <f>B3+C3</f>
        <v>123934948</v>
      </c>
      <c r="E3" s="169">
        <f>D3/($D26)</f>
        <v>0.38960901399491193</v>
      </c>
    </row>
    <row r="4" spans="1:5">
      <c r="A4" s="170" t="s">
        <v>62</v>
      </c>
      <c r="B4" s="171">
        <f>'Federal Assistance'!C48</f>
        <v>92096149</v>
      </c>
      <c r="C4" s="172">
        <f>'State Assistance'!C48</f>
        <v>16102219</v>
      </c>
      <c r="D4" s="173">
        <f>B4+C4</f>
        <v>108198368</v>
      </c>
      <c r="E4" s="174">
        <f>D4/($D26)</f>
        <v>0.3401385981324544</v>
      </c>
    </row>
    <row r="5" spans="1:5">
      <c r="A5" s="170" t="s">
        <v>63</v>
      </c>
      <c r="B5" s="171">
        <f>'Federal Assistance'!D48</f>
        <v>897138</v>
      </c>
      <c r="C5" s="172">
        <f>'State Assistance'!D48</f>
        <v>14839442</v>
      </c>
      <c r="D5" s="173">
        <f t="shared" ref="D5:D7" si="0">B5+C5</f>
        <v>15736580</v>
      </c>
      <c r="E5" s="174">
        <f>D5/($D26)</f>
        <v>4.9470415862457547E-2</v>
      </c>
    </row>
    <row r="6" spans="1:5" ht="16.8">
      <c r="A6" s="170" t="s">
        <v>75</v>
      </c>
      <c r="B6" s="171">
        <f>'Federal Assistance'!E48</f>
        <v>0</v>
      </c>
      <c r="C6" s="172">
        <f>'State Assistance'!E48</f>
        <v>0</v>
      </c>
      <c r="D6" s="173">
        <f t="shared" si="0"/>
        <v>0</v>
      </c>
      <c r="E6" s="174">
        <f>D6/($D26)</f>
        <v>0</v>
      </c>
    </row>
    <row r="7" spans="1:5">
      <c r="A7" s="170" t="s">
        <v>76</v>
      </c>
      <c r="B7" s="171">
        <f>'Federal Assistance'!F48</f>
        <v>0</v>
      </c>
      <c r="C7" s="175"/>
      <c r="D7" s="176">
        <f t="shared" si="0"/>
        <v>0</v>
      </c>
      <c r="E7" s="174">
        <f>D7/($D26)</f>
        <v>0</v>
      </c>
    </row>
    <row r="8" spans="1:5" ht="22.8">
      <c r="A8" s="177" t="s">
        <v>65</v>
      </c>
      <c r="B8" s="178">
        <f>IF(SUM(B9:B21)='Federal Non-Assistance'!B48,'Federal Non-Assistance'!B48,"ERROR")</f>
        <v>66819447</v>
      </c>
      <c r="C8" s="179">
        <f>IF(SUM(C9:C21)='State Non-Assistance'!B48,'State Non-Assistance'!B48,"ERROR")</f>
        <v>117715066</v>
      </c>
      <c r="D8" s="180">
        <f>B8+C8</f>
        <v>184534513</v>
      </c>
      <c r="E8" s="181">
        <f>D8/($D26)</f>
        <v>0.58011328376852389</v>
      </c>
    </row>
    <row r="9" spans="1:5" ht="16.8">
      <c r="A9" s="170" t="s">
        <v>78</v>
      </c>
      <c r="B9" s="182">
        <f>'Federal Non-Assistance'!C48</f>
        <v>55348338</v>
      </c>
      <c r="C9" s="183">
        <f>'State Non-Assistance'!C48</f>
        <v>15894049</v>
      </c>
      <c r="D9" s="173">
        <f t="shared" ref="D9:D21" si="1">B9+C9</f>
        <v>71242387</v>
      </c>
      <c r="E9" s="174">
        <f>D9/($D26)</f>
        <v>0.22396165570436138</v>
      </c>
    </row>
    <row r="10" spans="1:5">
      <c r="A10" s="170" t="s">
        <v>63</v>
      </c>
      <c r="B10" s="182">
        <f>'Federal Non-Assistance'!D48</f>
        <v>0</v>
      </c>
      <c r="C10" s="183">
        <f>'State Non-Assistance'!D48</f>
        <v>4136340</v>
      </c>
      <c r="D10" s="173">
        <f t="shared" si="1"/>
        <v>4136340</v>
      </c>
      <c r="E10" s="174">
        <f>D10/($D26)</f>
        <v>1.3003235769685513E-2</v>
      </c>
    </row>
    <row r="11" spans="1:5">
      <c r="A11" s="170" t="s">
        <v>64</v>
      </c>
      <c r="B11" s="182">
        <f>'Federal Non-Assistance'!E48</f>
        <v>0</v>
      </c>
      <c r="C11" s="183">
        <f>'State Non-Assistance'!E48</f>
        <v>0</v>
      </c>
      <c r="D11" s="173">
        <f t="shared" si="1"/>
        <v>0</v>
      </c>
      <c r="E11" s="174">
        <f>D11/($D26)</f>
        <v>0</v>
      </c>
    </row>
    <row r="12" spans="1:5" ht="16.8">
      <c r="A12" s="170" t="s">
        <v>79</v>
      </c>
      <c r="B12" s="182">
        <f>'Federal Non-Assistance'!F48</f>
        <v>0</v>
      </c>
      <c r="C12" s="183">
        <f>'State Non-Assistance'!F48</f>
        <v>0</v>
      </c>
      <c r="D12" s="173">
        <f t="shared" si="1"/>
        <v>0</v>
      </c>
      <c r="E12" s="174">
        <f>D12/($D26)</f>
        <v>0</v>
      </c>
    </row>
    <row r="13" spans="1:5">
      <c r="A13" s="170" t="s">
        <v>67</v>
      </c>
      <c r="B13" s="182">
        <f>'Federal Non-Assistance'!G48</f>
        <v>0</v>
      </c>
      <c r="C13" s="183">
        <f>'State Non-Assistance'!G48</f>
        <v>0</v>
      </c>
      <c r="D13" s="173">
        <f t="shared" si="1"/>
        <v>0</v>
      </c>
      <c r="E13" s="174">
        <f>D13/($D26)</f>
        <v>0</v>
      </c>
    </row>
    <row r="14" spans="1:5" ht="16.8">
      <c r="A14" s="170" t="s">
        <v>80</v>
      </c>
      <c r="B14" s="182">
        <f>'Federal Non-Assistance'!H48</f>
        <v>0</v>
      </c>
      <c r="C14" s="183">
        <f>'State Non-Assistance'!H48</f>
        <v>0</v>
      </c>
      <c r="D14" s="173">
        <f t="shared" si="1"/>
        <v>0</v>
      </c>
      <c r="E14" s="174">
        <f>D14/($D26)</f>
        <v>0</v>
      </c>
    </row>
    <row r="15" spans="1:5" ht="16.8">
      <c r="A15" s="170" t="s">
        <v>81</v>
      </c>
      <c r="B15" s="182">
        <f>'Federal Non-Assistance'!I48</f>
        <v>0</v>
      </c>
      <c r="C15" s="183">
        <f>'State Non-Assistance'!I48</f>
        <v>0</v>
      </c>
      <c r="D15" s="173">
        <f t="shared" si="1"/>
        <v>0</v>
      </c>
      <c r="E15" s="174">
        <f>D15/($D26)</f>
        <v>0</v>
      </c>
    </row>
    <row r="16" spans="1:5" ht="16.8">
      <c r="A16" s="170" t="s">
        <v>82</v>
      </c>
      <c r="B16" s="182">
        <f>'Federal Non-Assistance'!J48</f>
        <v>0</v>
      </c>
      <c r="C16" s="183">
        <f>'State Non-Assistance'!J48</f>
        <v>0</v>
      </c>
      <c r="D16" s="173">
        <f t="shared" si="1"/>
        <v>0</v>
      </c>
      <c r="E16" s="174">
        <f>D16/($D26)</f>
        <v>0</v>
      </c>
    </row>
    <row r="17" spans="1:5" ht="16.8">
      <c r="A17" s="170" t="s">
        <v>109</v>
      </c>
      <c r="B17" s="182">
        <f>'Federal Non-Assistance'!K48</f>
        <v>0</v>
      </c>
      <c r="C17" s="183">
        <f>'State Non-Assistance'!K48</f>
        <v>0</v>
      </c>
      <c r="D17" s="173">
        <f t="shared" si="1"/>
        <v>0</v>
      </c>
      <c r="E17" s="174">
        <f>D17/($D26)</f>
        <v>0</v>
      </c>
    </row>
    <row r="18" spans="1:5">
      <c r="A18" s="170" t="s">
        <v>88</v>
      </c>
      <c r="B18" s="182">
        <f>'Federal Non-Assistance'!L48</f>
        <v>8418913</v>
      </c>
      <c r="C18" s="183">
        <f>'State Non-Assistance'!L48</f>
        <v>18563983</v>
      </c>
      <c r="D18" s="173">
        <f>B18+C18</f>
        <v>26982896</v>
      </c>
      <c r="E18" s="174">
        <f>D18/($D26)</f>
        <v>8.4824980160456864E-2</v>
      </c>
    </row>
    <row r="19" spans="1:5">
      <c r="A19" s="170" t="s">
        <v>68</v>
      </c>
      <c r="B19" s="182">
        <f>'Federal Non-Assistance'!M48</f>
        <v>3052196</v>
      </c>
      <c r="C19" s="183">
        <f>'State Non-Assistance'!M48</f>
        <v>1406656</v>
      </c>
      <c r="D19" s="173">
        <f>B19+C19</f>
        <v>4458852</v>
      </c>
      <c r="E19" s="174">
        <f>D19/($D26)</f>
        <v>1.4017102998818712E-2</v>
      </c>
    </row>
    <row r="20" spans="1:5" ht="16.8">
      <c r="A20" s="170" t="s">
        <v>110</v>
      </c>
      <c r="B20" s="182">
        <f>'Federal Non-Assistance'!N48</f>
        <v>0</v>
      </c>
      <c r="C20" s="184"/>
      <c r="D20" s="173">
        <f t="shared" si="1"/>
        <v>0</v>
      </c>
      <c r="E20" s="174">
        <f>D20/($D26)</f>
        <v>0</v>
      </c>
    </row>
    <row r="21" spans="1:5">
      <c r="A21" s="170" t="s">
        <v>69</v>
      </c>
      <c r="B21" s="182">
        <f>'Federal Non-Assistance'!O48</f>
        <v>0</v>
      </c>
      <c r="C21" s="183">
        <f>'State Non-Assistance'!O48</f>
        <v>77714038</v>
      </c>
      <c r="D21" s="173">
        <f t="shared" si="1"/>
        <v>77714038</v>
      </c>
      <c r="E21" s="174">
        <f>D21/($D26)</f>
        <v>0.24430630913520146</v>
      </c>
    </row>
    <row r="22" spans="1:5" ht="40.200000000000003" thickBot="1">
      <c r="A22" s="185" t="s">
        <v>0</v>
      </c>
      <c r="B22" s="186">
        <f>B3+B8</f>
        <v>159812734</v>
      </c>
      <c r="C22" s="187">
        <f>C3+C8</f>
        <v>148656727</v>
      </c>
      <c r="D22" s="186">
        <f>B22+C22</f>
        <v>308469461</v>
      </c>
      <c r="E22" s="188">
        <f>D22/($D26)</f>
        <v>0.96972229776343588</v>
      </c>
    </row>
    <row r="23" spans="1:5" ht="34.200000000000003">
      <c r="A23" s="177" t="s">
        <v>111</v>
      </c>
      <c r="B23" s="189">
        <f>'Summary Federal Funds'!E48</f>
        <v>9631362</v>
      </c>
      <c r="C23" s="190"/>
      <c r="D23" s="180">
        <f>B23</f>
        <v>9631362</v>
      </c>
      <c r="E23" s="169">
        <f>D23/($D26)</f>
        <v>3.0277702236564161E-2</v>
      </c>
    </row>
    <row r="24" spans="1:5" ht="34.200000000000003">
      <c r="A24" s="177" t="s">
        <v>112</v>
      </c>
      <c r="B24" s="191">
        <f>'Summary Federal Funds'!F48</f>
        <v>0</v>
      </c>
      <c r="C24" s="192"/>
      <c r="D24" s="180">
        <f>B24</f>
        <v>0</v>
      </c>
      <c r="E24" s="181">
        <f>D24/($D26)</f>
        <v>0</v>
      </c>
    </row>
    <row r="25" spans="1:5" ht="39" customHeight="1" thickBot="1">
      <c r="A25" s="193" t="s">
        <v>113</v>
      </c>
      <c r="B25" s="194">
        <f>B23+B24</f>
        <v>9631362</v>
      </c>
      <c r="C25" s="195"/>
      <c r="D25" s="194">
        <f>B25</f>
        <v>9631362</v>
      </c>
      <c r="E25" s="196">
        <f>D25/($D26)</f>
        <v>3.0277702236564161E-2</v>
      </c>
    </row>
    <row r="26" spans="1:5" ht="32.4" thickTop="1" thickBot="1">
      <c r="A26" s="197" t="s">
        <v>114</v>
      </c>
      <c r="B26" s="198">
        <f>B22+B25</f>
        <v>169444096</v>
      </c>
      <c r="C26" s="199">
        <f>C22</f>
        <v>148656727</v>
      </c>
      <c r="D26" s="198">
        <f>B26+C26</f>
        <v>318100823</v>
      </c>
      <c r="E26" s="200">
        <f>IF(D26/($D26)=SUM(E25,E22),SUM(E22,E25),"ERROR")</f>
        <v>1</v>
      </c>
    </row>
    <row r="27" spans="1:5" ht="31.8" thickBot="1">
      <c r="A27" s="201" t="s">
        <v>95</v>
      </c>
      <c r="B27" s="202">
        <f>'Summary Federal Funds'!I48</f>
        <v>0</v>
      </c>
      <c r="C27" s="203"/>
      <c r="D27" s="202">
        <f>B27</f>
        <v>0</v>
      </c>
      <c r="E27" s="204"/>
    </row>
    <row r="28" spans="1:5" ht="31.2">
      <c r="A28" s="205" t="s">
        <v>96</v>
      </c>
      <c r="B28" s="206">
        <f>'Summary Federal Funds'!J48</f>
        <v>59303874</v>
      </c>
      <c r="C28" s="207"/>
      <c r="D28" s="206">
        <f>B28</f>
        <v>59303874</v>
      </c>
      <c r="E28" s="208"/>
    </row>
  </sheetData>
  <mergeCells count="1">
    <mergeCell ref="A1:E1"/>
  </mergeCells>
  <pageMargins left="0.7" right="0.7" top="0.75" bottom="0.75" header="0.3" footer="0.3"/>
  <pageSetup scale="7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B15"/>
  <sheetViews>
    <sheetView workbookViewId="0">
      <selection activeCell="B13" sqref="B13"/>
    </sheetView>
  </sheetViews>
  <sheetFormatPr defaultRowHeight="14.4"/>
  <cols>
    <col min="1" max="1" width="80.5546875" customWidth="1"/>
    <col min="2" max="2" width="34" customWidth="1"/>
  </cols>
  <sheetData>
    <row r="1" spans="1:2" ht="17.399999999999999">
      <c r="A1" s="535" t="s">
        <v>219</v>
      </c>
      <c r="B1" s="536"/>
    </row>
    <row r="2" spans="1:2">
      <c r="A2" s="486" t="s">
        <v>220</v>
      </c>
      <c r="B2" s="95"/>
    </row>
    <row r="3" spans="1:2">
      <c r="A3" s="485" t="s">
        <v>158</v>
      </c>
      <c r="B3" s="488">
        <f>'SFAG Summary'!B5</f>
        <v>16305567259</v>
      </c>
    </row>
    <row r="4" spans="1:2">
      <c r="A4" s="485" t="s">
        <v>159</v>
      </c>
      <c r="B4" s="488">
        <f>'Contingency Summary'!B5</f>
        <v>529069677</v>
      </c>
    </row>
    <row r="5" spans="1:2" ht="16.8">
      <c r="A5" s="485" t="s">
        <v>295</v>
      </c>
      <c r="B5" s="488">
        <f>'ECF Summary'!B5</f>
        <v>-233385045</v>
      </c>
    </row>
    <row r="6" spans="1:2">
      <c r="A6" s="487" t="s">
        <v>221</v>
      </c>
      <c r="B6" s="55">
        <f>SUM(B3:B5)</f>
        <v>16601251891</v>
      </c>
    </row>
    <row r="7" spans="1:2">
      <c r="A7" s="485"/>
      <c r="B7" s="55"/>
    </row>
    <row r="8" spans="1:2">
      <c r="A8" s="486" t="s">
        <v>160</v>
      </c>
      <c r="B8" s="55"/>
    </row>
    <row r="9" spans="1:2" ht="16.8">
      <c r="A9" s="485" t="s">
        <v>296</v>
      </c>
      <c r="B9" s="488">
        <f>'SFAG Summary'!C5</f>
        <v>2688018750</v>
      </c>
    </row>
    <row r="10" spans="1:2">
      <c r="A10" s="485" t="s">
        <v>183</v>
      </c>
      <c r="B10" s="488">
        <f>'ECF Summary'!C5</f>
        <v>408394991</v>
      </c>
    </row>
    <row r="11" spans="1:2">
      <c r="A11" s="487" t="s">
        <v>161</v>
      </c>
      <c r="B11" s="55">
        <f>B9+B10</f>
        <v>3096413741</v>
      </c>
    </row>
    <row r="12" spans="1:2">
      <c r="A12" s="485"/>
      <c r="B12" s="55"/>
    </row>
    <row r="13" spans="1:2">
      <c r="A13" s="491" t="s">
        <v>162</v>
      </c>
      <c r="B13" s="515">
        <f>B6+B11</f>
        <v>19697665632</v>
      </c>
    </row>
    <row r="14" spans="1:2">
      <c r="A14" s="537" t="s">
        <v>297</v>
      </c>
      <c r="B14" s="537"/>
    </row>
    <row r="15" spans="1:2">
      <c r="A15" s="537" t="s">
        <v>298</v>
      </c>
      <c r="B15" s="537"/>
    </row>
  </sheetData>
  <mergeCells count="3">
    <mergeCell ref="A1:B1"/>
    <mergeCell ref="A14:B14"/>
    <mergeCell ref="A15:B15"/>
  </mergeCells>
  <pageMargins left="0.7" right="0.7" top="0.75" bottom="0.75" header="0.3" footer="0.3"/>
  <pageSetup orientation="landscape"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284</v>
      </c>
      <c r="B1" s="524"/>
      <c r="C1" s="524"/>
      <c r="D1" s="524"/>
      <c r="E1" s="586"/>
    </row>
    <row r="2" spans="1:5" ht="31.2" thickBot="1">
      <c r="A2" s="161" t="s">
        <v>104</v>
      </c>
      <c r="B2" s="162" t="s">
        <v>105</v>
      </c>
      <c r="C2" s="163" t="s">
        <v>106</v>
      </c>
      <c r="D2" s="164" t="s">
        <v>107</v>
      </c>
      <c r="E2" s="165" t="s">
        <v>108</v>
      </c>
    </row>
    <row r="3" spans="1:5" ht="22.8">
      <c r="A3" s="428" t="s">
        <v>74</v>
      </c>
      <c r="B3" s="167">
        <f>IF(SUM(B4:B7)='Federal Assistance'!B49,'Federal Assistance'!B49,"ERROR")</f>
        <v>67982800</v>
      </c>
      <c r="C3" s="167">
        <f>IF(SUM(C4:C6)='State Assistance'!B49,'State Assistance'!B49,"ERROR")</f>
        <v>62900305</v>
      </c>
      <c r="D3" s="168">
        <f>B3+C3</f>
        <v>130883105</v>
      </c>
      <c r="E3" s="169">
        <f>D3/($D26)</f>
        <v>0.15310340229333161</v>
      </c>
    </row>
    <row r="4" spans="1:5">
      <c r="A4" s="170" t="s">
        <v>62</v>
      </c>
      <c r="B4" s="171">
        <f>'Federal Assistance'!C49</f>
        <v>12565876</v>
      </c>
      <c r="C4" s="172">
        <f>'State Assistance'!C49</f>
        <v>62851931</v>
      </c>
      <c r="D4" s="173">
        <f>B4+C4</f>
        <v>75417807</v>
      </c>
      <c r="E4" s="174">
        <f>D4/($D26)</f>
        <v>8.8221645148178915E-2</v>
      </c>
    </row>
    <row r="5" spans="1:5">
      <c r="A5" s="170" t="s">
        <v>63</v>
      </c>
      <c r="B5" s="171">
        <f>'Federal Assistance'!D49</f>
        <v>0</v>
      </c>
      <c r="C5" s="172">
        <f>'State Assistance'!D49</f>
        <v>0</v>
      </c>
      <c r="D5" s="173">
        <f t="shared" ref="D5:D7" si="0">B5+C5</f>
        <v>0</v>
      </c>
      <c r="E5" s="174">
        <f>D5/($D26)</f>
        <v>0</v>
      </c>
    </row>
    <row r="6" spans="1:5" ht="16.8">
      <c r="A6" s="170" t="s">
        <v>75</v>
      </c>
      <c r="B6" s="171">
        <f>'Federal Assistance'!E49</f>
        <v>517109</v>
      </c>
      <c r="C6" s="172">
        <f>'State Assistance'!E49</f>
        <v>48374</v>
      </c>
      <c r="D6" s="173">
        <f t="shared" si="0"/>
        <v>565483</v>
      </c>
      <c r="E6" s="174">
        <f>D6/($D26)</f>
        <v>6.6148622649989889E-4</v>
      </c>
    </row>
    <row r="7" spans="1:5">
      <c r="A7" s="170" t="s">
        <v>76</v>
      </c>
      <c r="B7" s="171">
        <f>'Federal Assistance'!F49</f>
        <v>54899815</v>
      </c>
      <c r="C7" s="175"/>
      <c r="D7" s="176">
        <f t="shared" si="0"/>
        <v>54899815</v>
      </c>
      <c r="E7" s="174">
        <f>D7/($D26)</f>
        <v>6.4220270918652803E-2</v>
      </c>
    </row>
    <row r="8" spans="1:5" ht="22.8">
      <c r="A8" s="177" t="s">
        <v>65</v>
      </c>
      <c r="B8" s="178">
        <f>IF(SUM(B9:B21)='Federal Non-Assistance'!B49,'Federal Non-Assistance'!B49,"ERROR")</f>
        <v>366933744</v>
      </c>
      <c r="C8" s="179">
        <f>IF(SUM(C9:C21)='State Non-Assistance'!B49,'State Non-Assistance'!B49,"ERROR")</f>
        <v>323484660</v>
      </c>
      <c r="D8" s="180">
        <f>B8+C8</f>
        <v>690418404</v>
      </c>
      <c r="E8" s="181">
        <f>D8/($D26)</f>
        <v>0.80763217420867239</v>
      </c>
    </row>
    <row r="9" spans="1:5" ht="16.8">
      <c r="A9" s="170" t="s">
        <v>78</v>
      </c>
      <c r="B9" s="182">
        <f>'Federal Non-Assistance'!C49</f>
        <v>80023355</v>
      </c>
      <c r="C9" s="183">
        <f>'State Non-Assistance'!C49</f>
        <v>7751588</v>
      </c>
      <c r="D9" s="173">
        <f t="shared" ref="D9:D21" si="1">B9+C9</f>
        <v>87774943</v>
      </c>
      <c r="E9" s="174">
        <f>D9/($D26)</f>
        <v>0.10267667786001296</v>
      </c>
    </row>
    <row r="10" spans="1:5">
      <c r="A10" s="170" t="s">
        <v>63</v>
      </c>
      <c r="B10" s="182">
        <f>'Federal Non-Assistance'!D49</f>
        <v>0</v>
      </c>
      <c r="C10" s="183">
        <f>'State Non-Assistance'!D49</f>
        <v>26787696</v>
      </c>
      <c r="D10" s="173">
        <f t="shared" si="1"/>
        <v>26787696</v>
      </c>
      <c r="E10" s="174">
        <f>D10/($D26)</f>
        <v>3.1335498933949268E-2</v>
      </c>
    </row>
    <row r="11" spans="1:5">
      <c r="A11" s="170" t="s">
        <v>64</v>
      </c>
      <c r="B11" s="182">
        <f>'Federal Non-Assistance'!E49</f>
        <v>4598646</v>
      </c>
      <c r="C11" s="183">
        <f>'State Non-Assistance'!E49</f>
        <v>386463</v>
      </c>
      <c r="D11" s="173">
        <f t="shared" si="1"/>
        <v>4985109</v>
      </c>
      <c r="E11" s="174">
        <f>D11/($D26)</f>
        <v>5.8314413361686985E-3</v>
      </c>
    </row>
    <row r="12" spans="1:5" ht="16.8">
      <c r="A12" s="170" t="s">
        <v>79</v>
      </c>
      <c r="B12" s="182">
        <f>'Federal Non-Assistance'!F49</f>
        <v>0</v>
      </c>
      <c r="C12" s="183">
        <f>'State Non-Assistance'!F49</f>
        <v>0</v>
      </c>
      <c r="D12" s="173">
        <f t="shared" si="1"/>
        <v>0</v>
      </c>
      <c r="E12" s="174">
        <f>D12/($D26)</f>
        <v>0</v>
      </c>
    </row>
    <row r="13" spans="1:5">
      <c r="A13" s="170" t="s">
        <v>67</v>
      </c>
      <c r="B13" s="182">
        <f>'Federal Non-Assistance'!G49</f>
        <v>0</v>
      </c>
      <c r="C13" s="183">
        <f>'State Non-Assistance'!G49</f>
        <v>0</v>
      </c>
      <c r="D13" s="173">
        <f t="shared" si="1"/>
        <v>0</v>
      </c>
      <c r="E13" s="174">
        <f>D13/($D26)</f>
        <v>0</v>
      </c>
    </row>
    <row r="14" spans="1:5" ht="16.8">
      <c r="A14" s="170" t="s">
        <v>80</v>
      </c>
      <c r="B14" s="182">
        <f>'Federal Non-Assistance'!H49</f>
        <v>0</v>
      </c>
      <c r="C14" s="183">
        <f>'State Non-Assistance'!H49</f>
        <v>0</v>
      </c>
      <c r="D14" s="173">
        <f t="shared" si="1"/>
        <v>0</v>
      </c>
      <c r="E14" s="174">
        <f>D14/($D26)</f>
        <v>0</v>
      </c>
    </row>
    <row r="15" spans="1:5" ht="16.8">
      <c r="A15" s="170" t="s">
        <v>81</v>
      </c>
      <c r="B15" s="182">
        <f>'Federal Non-Assistance'!I49</f>
        <v>6929039</v>
      </c>
      <c r="C15" s="183">
        <f>'State Non-Assistance'!I49</f>
        <v>83688</v>
      </c>
      <c r="D15" s="173">
        <f t="shared" si="1"/>
        <v>7012727</v>
      </c>
      <c r="E15" s="174">
        <f>D15/($D26)</f>
        <v>8.2032922664411773E-3</v>
      </c>
    </row>
    <row r="16" spans="1:5" ht="16.8">
      <c r="A16" s="170" t="s">
        <v>82</v>
      </c>
      <c r="B16" s="182">
        <f>'Federal Non-Assistance'!J49</f>
        <v>3864456</v>
      </c>
      <c r="C16" s="183">
        <f>'State Non-Assistance'!J49</f>
        <v>0</v>
      </c>
      <c r="D16" s="173">
        <f t="shared" si="1"/>
        <v>3864456</v>
      </c>
      <c r="E16" s="174">
        <f>D16/($D26)</f>
        <v>4.5205327426552045E-3</v>
      </c>
    </row>
    <row r="17" spans="1:5" ht="16.8">
      <c r="A17" s="170" t="s">
        <v>109</v>
      </c>
      <c r="B17" s="182">
        <f>'Federal Non-Assistance'!K49</f>
        <v>5726011</v>
      </c>
      <c r="C17" s="183">
        <f>'State Non-Assistance'!K49</f>
        <v>0</v>
      </c>
      <c r="D17" s="173">
        <f t="shared" si="1"/>
        <v>5726011</v>
      </c>
      <c r="E17" s="174">
        <f>D17/($D26)</f>
        <v>6.6981278115998402E-3</v>
      </c>
    </row>
    <row r="18" spans="1:5">
      <c r="A18" s="170" t="s">
        <v>88</v>
      </c>
      <c r="B18" s="182">
        <f>'Federal Non-Assistance'!L49</f>
        <v>52182728</v>
      </c>
      <c r="C18" s="183">
        <f>'State Non-Assistance'!L49</f>
        <v>1430839</v>
      </c>
      <c r="D18" s="173">
        <f>B18+C18</f>
        <v>53613567</v>
      </c>
      <c r="E18" s="174">
        <f>D18/($D26)</f>
        <v>6.271565391714605E-2</v>
      </c>
    </row>
    <row r="19" spans="1:5">
      <c r="A19" s="170" t="s">
        <v>68</v>
      </c>
      <c r="B19" s="182">
        <f>'Federal Non-Assistance'!M49</f>
        <v>14591089</v>
      </c>
      <c r="C19" s="183">
        <f>'State Non-Assistance'!M49</f>
        <v>85844</v>
      </c>
      <c r="D19" s="173">
        <f>B19+C19</f>
        <v>14676933</v>
      </c>
      <c r="E19" s="174">
        <f>D19/($D26)</f>
        <v>1.7168666479384597E-2</v>
      </c>
    </row>
    <row r="20" spans="1:5" ht="16.8">
      <c r="A20" s="170" t="s">
        <v>110</v>
      </c>
      <c r="B20" s="182">
        <f>'Federal Non-Assistance'!N49</f>
        <v>175646496</v>
      </c>
      <c r="C20" s="184"/>
      <c r="D20" s="173">
        <f t="shared" si="1"/>
        <v>175646496</v>
      </c>
      <c r="E20" s="174">
        <f>D20/($D26)</f>
        <v>0.2054663674009114</v>
      </c>
    </row>
    <row r="21" spans="1:5">
      <c r="A21" s="170" t="s">
        <v>69</v>
      </c>
      <c r="B21" s="182">
        <f>'Federal Non-Assistance'!O49</f>
        <v>23371924</v>
      </c>
      <c r="C21" s="183">
        <f>'State Non-Assistance'!O49</f>
        <v>286958542</v>
      </c>
      <c r="D21" s="173">
        <f t="shared" si="1"/>
        <v>310330466</v>
      </c>
      <c r="E21" s="174">
        <f>D21/($D26)</f>
        <v>0.36301591546040313</v>
      </c>
    </row>
    <row r="22" spans="1:5" ht="40.200000000000003" thickBot="1">
      <c r="A22" s="185" t="s">
        <v>0</v>
      </c>
      <c r="B22" s="186">
        <f>B3+B8</f>
        <v>434916544</v>
      </c>
      <c r="C22" s="187">
        <f>C3+C8</f>
        <v>386384965</v>
      </c>
      <c r="D22" s="186">
        <f>B22+C22</f>
        <v>821301509</v>
      </c>
      <c r="E22" s="188">
        <f>D22/($D26)</f>
        <v>0.96073557650200392</v>
      </c>
    </row>
    <row r="23" spans="1:5" ht="34.200000000000003">
      <c r="A23" s="177" t="s">
        <v>111</v>
      </c>
      <c r="B23" s="189">
        <f>'Summary Federal Funds'!E49</f>
        <v>0</v>
      </c>
      <c r="C23" s="190"/>
      <c r="D23" s="180">
        <f>B23</f>
        <v>0</v>
      </c>
      <c r="E23" s="169">
        <f>D23/($D26)</f>
        <v>0</v>
      </c>
    </row>
    <row r="24" spans="1:5" ht="34.200000000000003">
      <c r="A24" s="177" t="s">
        <v>112</v>
      </c>
      <c r="B24" s="191">
        <f>'Summary Federal Funds'!F49</f>
        <v>33565875</v>
      </c>
      <c r="C24" s="192"/>
      <c r="D24" s="180">
        <f>B24</f>
        <v>33565875</v>
      </c>
      <c r="E24" s="181">
        <f>D24/($D26)</f>
        <v>3.9264423497996033E-2</v>
      </c>
    </row>
    <row r="25" spans="1:5" ht="39" customHeight="1" thickBot="1">
      <c r="A25" s="193" t="s">
        <v>113</v>
      </c>
      <c r="B25" s="194">
        <f>B23+B24</f>
        <v>33565875</v>
      </c>
      <c r="C25" s="195"/>
      <c r="D25" s="194">
        <f>B25</f>
        <v>33565875</v>
      </c>
      <c r="E25" s="196">
        <f>D25/($D26)</f>
        <v>3.9264423497996033E-2</v>
      </c>
    </row>
    <row r="26" spans="1:5" ht="32.4" thickTop="1" thickBot="1">
      <c r="A26" s="197" t="s">
        <v>114</v>
      </c>
      <c r="B26" s="198">
        <f>B22+B25</f>
        <v>468482419</v>
      </c>
      <c r="C26" s="199">
        <f>C22</f>
        <v>386384965</v>
      </c>
      <c r="D26" s="198">
        <f>B26+C26</f>
        <v>854867384</v>
      </c>
      <c r="E26" s="200">
        <f>IF(D26/($D26)=SUM(E25,E22),SUM(E22,E25),"ERROR")</f>
        <v>1</v>
      </c>
    </row>
    <row r="27" spans="1:5" ht="31.8" thickBot="1">
      <c r="A27" s="201" t="s">
        <v>95</v>
      </c>
      <c r="B27" s="202">
        <f>'Summary Federal Funds'!I49</f>
        <v>152683258</v>
      </c>
      <c r="C27" s="203"/>
      <c r="D27" s="202">
        <f>B27</f>
        <v>152683258</v>
      </c>
      <c r="E27" s="204"/>
    </row>
    <row r="28" spans="1:5" ht="31.2">
      <c r="A28" s="205" t="s">
        <v>96</v>
      </c>
      <c r="B28" s="206">
        <f>'Summary Federal Funds'!J49</f>
        <v>0</v>
      </c>
      <c r="C28" s="207"/>
      <c r="D28" s="206">
        <f>B28</f>
        <v>0</v>
      </c>
      <c r="E28" s="208"/>
    </row>
  </sheetData>
  <mergeCells count="1">
    <mergeCell ref="A1:E1"/>
  </mergeCells>
  <pageMargins left="0.7" right="0.7" top="0.75" bottom="0.75" header="0.3" footer="0.3"/>
  <pageSetup scale="79" orientation="landscape"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285</v>
      </c>
      <c r="B1" s="524"/>
      <c r="C1" s="524"/>
      <c r="D1" s="524"/>
      <c r="E1" s="586"/>
    </row>
    <row r="2" spans="1:5" ht="31.2" thickBot="1">
      <c r="A2" s="161" t="s">
        <v>104</v>
      </c>
      <c r="B2" s="162" t="s">
        <v>105</v>
      </c>
      <c r="C2" s="163" t="s">
        <v>106</v>
      </c>
      <c r="D2" s="164" t="s">
        <v>107</v>
      </c>
      <c r="E2" s="165" t="s">
        <v>108</v>
      </c>
    </row>
    <row r="3" spans="1:5" ht="22.8">
      <c r="A3" s="166" t="s">
        <v>74</v>
      </c>
      <c r="B3" s="167">
        <f>IF(SUM(B4:B7)='Federal Assistance'!B50,'Federal Assistance'!B50,"ERROR")</f>
        <v>27618119</v>
      </c>
      <c r="C3" s="167">
        <f>IF(SUM(C4:C6)='State Assistance'!B50,'State Assistance'!B50,"ERROR")</f>
        <v>1829096</v>
      </c>
      <c r="D3" s="168">
        <f>B3+C3</f>
        <v>29447215</v>
      </c>
      <c r="E3" s="169">
        <f>D3/($D26)</f>
        <v>0.3797017567438154</v>
      </c>
    </row>
    <row r="4" spans="1:5">
      <c r="A4" s="170" t="s">
        <v>62</v>
      </c>
      <c r="B4" s="171">
        <f>'Federal Assistance'!C50</f>
        <v>21365095</v>
      </c>
      <c r="C4" s="172">
        <f>'State Assistance'!C50</f>
        <v>1829096</v>
      </c>
      <c r="D4" s="173">
        <f>B4+C4</f>
        <v>23194191</v>
      </c>
      <c r="E4" s="174">
        <f>D4/($D26)</f>
        <v>0.29907327633365643</v>
      </c>
    </row>
    <row r="5" spans="1:5">
      <c r="A5" s="170" t="s">
        <v>63</v>
      </c>
      <c r="B5" s="171">
        <f>'Federal Assistance'!D50</f>
        <v>6000000</v>
      </c>
      <c r="C5" s="172">
        <f>'State Assistance'!D50</f>
        <v>0</v>
      </c>
      <c r="D5" s="173">
        <f t="shared" ref="D5:D7" si="0">B5+C5</f>
        <v>6000000</v>
      </c>
      <c r="E5" s="174">
        <f>D5/($D26)</f>
        <v>7.7365908472597236E-2</v>
      </c>
    </row>
    <row r="6" spans="1:5" ht="16.8">
      <c r="A6" s="170" t="s">
        <v>75</v>
      </c>
      <c r="B6" s="171">
        <f>'Federal Assistance'!E50</f>
        <v>253024</v>
      </c>
      <c r="C6" s="172">
        <f>'State Assistance'!E50</f>
        <v>0</v>
      </c>
      <c r="D6" s="173">
        <f t="shared" si="0"/>
        <v>253024</v>
      </c>
      <c r="E6" s="174">
        <f>D6/($D26)</f>
        <v>3.2625719375617406E-3</v>
      </c>
    </row>
    <row r="7" spans="1:5">
      <c r="A7" s="170" t="s">
        <v>76</v>
      </c>
      <c r="B7" s="171">
        <f>'Federal Assistance'!F50</f>
        <v>0</v>
      </c>
      <c r="C7" s="175"/>
      <c r="D7" s="176">
        <f t="shared" si="0"/>
        <v>0</v>
      </c>
      <c r="E7" s="174">
        <f>D7/($D26)</f>
        <v>0</v>
      </c>
    </row>
    <row r="8" spans="1:5" ht="22.8">
      <c r="A8" s="177" t="s">
        <v>65</v>
      </c>
      <c r="B8" s="178">
        <f>IF(SUM(B9:B21)='Federal Non-Assistance'!B50,'Federal Non-Assistance'!B50,"ERROR")</f>
        <v>17485438</v>
      </c>
      <c r="C8" s="179">
        <f>IF(SUM(C9:C21)='State Non-Assistance'!B50,'State Non-Assistance'!B50,"ERROR")</f>
        <v>23059939</v>
      </c>
      <c r="D8" s="180">
        <f>B8+C8</f>
        <v>40545377</v>
      </c>
      <c r="E8" s="181">
        <f>D8/($D26)</f>
        <v>0.52280498766149153</v>
      </c>
    </row>
    <row r="9" spans="1:5" ht="16.8">
      <c r="A9" s="170" t="s">
        <v>78</v>
      </c>
      <c r="B9" s="182">
        <f>'Federal Non-Assistance'!C50</f>
        <v>9106546</v>
      </c>
      <c r="C9" s="183">
        <f>'State Non-Assistance'!C50</f>
        <v>8868323</v>
      </c>
      <c r="D9" s="173">
        <f t="shared" ref="D9:D21" si="1">B9+C9</f>
        <v>17974869</v>
      </c>
      <c r="E9" s="174">
        <f>D9/($D26)</f>
        <v>0.23177367831015422</v>
      </c>
    </row>
    <row r="10" spans="1:5">
      <c r="A10" s="170" t="s">
        <v>63</v>
      </c>
      <c r="B10" s="182">
        <f>'Federal Non-Assistance'!D50</f>
        <v>0</v>
      </c>
      <c r="C10" s="183">
        <f>'State Non-Assistance'!D50</f>
        <v>4474924</v>
      </c>
      <c r="D10" s="173">
        <f t="shared" si="1"/>
        <v>4474924</v>
      </c>
      <c r="E10" s="174">
        <f>D10/($D26)</f>
        <v>5.7701093434304782E-2</v>
      </c>
    </row>
    <row r="11" spans="1:5">
      <c r="A11" s="170" t="s">
        <v>64</v>
      </c>
      <c r="B11" s="182">
        <f>'Federal Non-Assistance'!E50</f>
        <v>5329</v>
      </c>
      <c r="C11" s="183">
        <f>'State Non-Assistance'!E50</f>
        <v>0</v>
      </c>
      <c r="D11" s="173">
        <f t="shared" si="1"/>
        <v>5329</v>
      </c>
      <c r="E11" s="174">
        <f>D11/($D26)</f>
        <v>6.8713821041745107E-5</v>
      </c>
    </row>
    <row r="12" spans="1:5" ht="16.8">
      <c r="A12" s="170" t="s">
        <v>79</v>
      </c>
      <c r="B12" s="182">
        <f>'Federal Non-Assistance'!F50</f>
        <v>0</v>
      </c>
      <c r="C12" s="183">
        <f>'State Non-Assistance'!F50</f>
        <v>0</v>
      </c>
      <c r="D12" s="173">
        <f t="shared" si="1"/>
        <v>0</v>
      </c>
      <c r="E12" s="174">
        <f>D12/($D26)</f>
        <v>0</v>
      </c>
    </row>
    <row r="13" spans="1:5">
      <c r="A13" s="170" t="s">
        <v>67</v>
      </c>
      <c r="B13" s="182">
        <f>'Federal Non-Assistance'!G50</f>
        <v>0</v>
      </c>
      <c r="C13" s="183">
        <f>'State Non-Assistance'!G50</f>
        <v>0</v>
      </c>
      <c r="D13" s="173">
        <f t="shared" si="1"/>
        <v>0</v>
      </c>
      <c r="E13" s="174">
        <f>D13/($D26)</f>
        <v>0</v>
      </c>
    </row>
    <row r="14" spans="1:5" ht="16.8">
      <c r="A14" s="170" t="s">
        <v>80</v>
      </c>
      <c r="B14" s="182">
        <f>'Federal Non-Assistance'!H50</f>
        <v>0</v>
      </c>
      <c r="C14" s="183">
        <f>'State Non-Assistance'!H50</f>
        <v>0</v>
      </c>
      <c r="D14" s="173">
        <f t="shared" si="1"/>
        <v>0</v>
      </c>
      <c r="E14" s="174">
        <f>D14/($D26)</f>
        <v>0</v>
      </c>
    </row>
    <row r="15" spans="1:5" ht="16.8">
      <c r="A15" s="170" t="s">
        <v>81</v>
      </c>
      <c r="B15" s="182">
        <f>'Federal Non-Assistance'!I50</f>
        <v>2297035</v>
      </c>
      <c r="C15" s="183">
        <f>'State Non-Assistance'!I50</f>
        <v>564804</v>
      </c>
      <c r="D15" s="173">
        <f t="shared" si="1"/>
        <v>2861839</v>
      </c>
      <c r="E15" s="174">
        <f>D15/($D26)</f>
        <v>3.6901462356218197E-2</v>
      </c>
    </row>
    <row r="16" spans="1:5" ht="16.8">
      <c r="A16" s="170" t="s">
        <v>82</v>
      </c>
      <c r="B16" s="182">
        <f>'Federal Non-Assistance'!J50</f>
        <v>1500494</v>
      </c>
      <c r="C16" s="183">
        <f>'State Non-Assistance'!J50</f>
        <v>899804</v>
      </c>
      <c r="D16" s="173">
        <f t="shared" si="1"/>
        <v>2400298</v>
      </c>
      <c r="E16" s="174">
        <f>D16/($D26)</f>
        <v>3.0950205895826366E-2</v>
      </c>
    </row>
    <row r="17" spans="1:5" ht="16.8">
      <c r="A17" s="170" t="s">
        <v>109</v>
      </c>
      <c r="B17" s="182">
        <f>'Federal Non-Assistance'!K50</f>
        <v>322112</v>
      </c>
      <c r="C17" s="183">
        <f>'State Non-Assistance'!K50</f>
        <v>113025</v>
      </c>
      <c r="D17" s="173">
        <f t="shared" si="1"/>
        <v>435137</v>
      </c>
      <c r="E17" s="174">
        <f>D17/($D26)</f>
        <v>5.6107948858400902E-3</v>
      </c>
    </row>
    <row r="18" spans="1:5">
      <c r="A18" s="170" t="s">
        <v>88</v>
      </c>
      <c r="B18" s="182">
        <f>'Federal Non-Assistance'!L50</f>
        <v>3764931</v>
      </c>
      <c r="C18" s="183">
        <f>'State Non-Assistance'!L50</f>
        <v>3255624</v>
      </c>
      <c r="D18" s="173">
        <f>B18+C18</f>
        <v>7020555</v>
      </c>
      <c r="E18" s="174">
        <f>D18/($D26)</f>
        <v>9.0525269259472477E-2</v>
      </c>
    </row>
    <row r="19" spans="1:5">
      <c r="A19" s="170" t="s">
        <v>68</v>
      </c>
      <c r="B19" s="182">
        <f>'Federal Non-Assistance'!M50</f>
        <v>482421</v>
      </c>
      <c r="C19" s="183">
        <f>'State Non-Assistance'!M50</f>
        <v>60520</v>
      </c>
      <c r="D19" s="173">
        <f>B19+C19</f>
        <v>542941</v>
      </c>
      <c r="E19" s="174">
        <f>D19/($D26)</f>
        <v>7.0008539520034028E-3</v>
      </c>
    </row>
    <row r="20" spans="1:5" ht="16.8">
      <c r="A20" s="170" t="s">
        <v>110</v>
      </c>
      <c r="B20" s="182">
        <f>'Federal Non-Assistance'!N50</f>
        <v>0</v>
      </c>
      <c r="C20" s="184"/>
      <c r="D20" s="173">
        <f t="shared" si="1"/>
        <v>0</v>
      </c>
      <c r="E20" s="174">
        <f>D20/($D26)</f>
        <v>0</v>
      </c>
    </row>
    <row r="21" spans="1:5">
      <c r="A21" s="170" t="s">
        <v>69</v>
      </c>
      <c r="B21" s="182">
        <f>'Federal Non-Assistance'!O50</f>
        <v>6570</v>
      </c>
      <c r="C21" s="183">
        <f>'State Non-Assistance'!O50</f>
        <v>4822915</v>
      </c>
      <c r="D21" s="173">
        <f t="shared" si="1"/>
        <v>4829485</v>
      </c>
      <c r="E21" s="174">
        <f>D21/($D26)</f>
        <v>6.2272915746630207E-2</v>
      </c>
    </row>
    <row r="22" spans="1:5" ht="40.200000000000003" thickBot="1">
      <c r="A22" s="185" t="s">
        <v>0</v>
      </c>
      <c r="B22" s="186">
        <f>B3+B8</f>
        <v>45103557</v>
      </c>
      <c r="C22" s="187">
        <f>C3+C8</f>
        <v>24889035</v>
      </c>
      <c r="D22" s="186">
        <f>B22+C22</f>
        <v>69992592</v>
      </c>
      <c r="E22" s="188">
        <f>D22/($D26)</f>
        <v>0.90250674440530687</v>
      </c>
    </row>
    <row r="23" spans="1:5" ht="34.200000000000003">
      <c r="A23" s="177" t="s">
        <v>111</v>
      </c>
      <c r="B23" s="189">
        <f>'Summary Federal Funds'!E50</f>
        <v>0</v>
      </c>
      <c r="C23" s="190"/>
      <c r="D23" s="180">
        <f>B23</f>
        <v>0</v>
      </c>
      <c r="E23" s="169">
        <f>D23/($D26)</f>
        <v>0</v>
      </c>
    </row>
    <row r="24" spans="1:5" ht="34.200000000000003">
      <c r="A24" s="177" t="s">
        <v>112</v>
      </c>
      <c r="B24" s="191">
        <f>'Summary Federal Funds'!F50</f>
        <v>7560947</v>
      </c>
      <c r="C24" s="192"/>
      <c r="D24" s="180">
        <f>B24</f>
        <v>7560947</v>
      </c>
      <c r="E24" s="181">
        <f>D24/($D26)</f>
        <v>9.7493255594693101E-2</v>
      </c>
    </row>
    <row r="25" spans="1:5" ht="39" customHeight="1" thickBot="1">
      <c r="A25" s="193" t="s">
        <v>113</v>
      </c>
      <c r="B25" s="194">
        <f>B23+B24</f>
        <v>7560947</v>
      </c>
      <c r="C25" s="195"/>
      <c r="D25" s="194">
        <f>B25</f>
        <v>7560947</v>
      </c>
      <c r="E25" s="196">
        <f>D25/($D26)</f>
        <v>9.7493255594693101E-2</v>
      </c>
    </row>
    <row r="26" spans="1:5" ht="32.4" thickTop="1" thickBot="1">
      <c r="A26" s="197" t="s">
        <v>114</v>
      </c>
      <c r="B26" s="198">
        <f>B22+B25</f>
        <v>52664504</v>
      </c>
      <c r="C26" s="199">
        <f>C22</f>
        <v>24889035</v>
      </c>
      <c r="D26" s="198">
        <f>B26+C26</f>
        <v>77553539</v>
      </c>
      <c r="E26" s="200">
        <f>IF(D26/($D26)=SUM(E25,E22),SUM(E22,E25),"ERROR")</f>
        <v>1</v>
      </c>
    </row>
    <row r="27" spans="1:5" ht="31.8" thickBot="1">
      <c r="A27" s="201" t="s">
        <v>95</v>
      </c>
      <c r="B27" s="202">
        <f>'Summary Federal Funds'!I50</f>
        <v>0</v>
      </c>
      <c r="C27" s="203"/>
      <c r="D27" s="202">
        <f>B27</f>
        <v>0</v>
      </c>
      <c r="E27" s="204"/>
    </row>
    <row r="28" spans="1:5" ht="31.2">
      <c r="A28" s="205" t="s">
        <v>96</v>
      </c>
      <c r="B28" s="206">
        <f>'Summary Federal Funds'!J50</f>
        <v>109228972</v>
      </c>
      <c r="C28" s="207"/>
      <c r="D28" s="206">
        <f>B28</f>
        <v>109228972</v>
      </c>
      <c r="E28" s="208"/>
    </row>
  </sheetData>
  <mergeCells count="1">
    <mergeCell ref="A1:E1"/>
  </mergeCells>
  <pageMargins left="0.7" right="0.7" top="0.75" bottom="0.75" header="0.3" footer="0.3"/>
  <pageSetup scale="79" orientation="landscape"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286</v>
      </c>
      <c r="B1" s="524"/>
      <c r="C1" s="524"/>
      <c r="D1" s="524"/>
      <c r="E1" s="586"/>
    </row>
    <row r="2" spans="1:5" ht="31.2" thickBot="1">
      <c r="A2" s="161" t="s">
        <v>104</v>
      </c>
      <c r="B2" s="162" t="s">
        <v>105</v>
      </c>
      <c r="C2" s="163" t="s">
        <v>106</v>
      </c>
      <c r="D2" s="164" t="s">
        <v>107</v>
      </c>
      <c r="E2" s="165" t="s">
        <v>108</v>
      </c>
    </row>
    <row r="3" spans="1:5" ht="22.8">
      <c r="A3" s="166" t="s">
        <v>74</v>
      </c>
      <c r="B3" s="167">
        <f>IF(SUM(B4:B7)='Federal Assistance'!B51,'Federal Assistance'!B51,"ERROR")</f>
        <v>6924679</v>
      </c>
      <c r="C3" s="167">
        <f>IF(SUM(C4:C6)='State Assistance'!B51,'State Assistance'!B51,"ERROR")</f>
        <v>21136645</v>
      </c>
      <c r="D3" s="168">
        <f>B3+C3</f>
        <v>28061324</v>
      </c>
      <c r="E3" s="169">
        <f>D3/($D26)</f>
        <v>0.30342489340405732</v>
      </c>
    </row>
    <row r="4" spans="1:5">
      <c r="A4" s="170" t="s">
        <v>62</v>
      </c>
      <c r="B4" s="171">
        <f>'Federal Assistance'!C51</f>
        <v>2477973</v>
      </c>
      <c r="C4" s="172">
        <f>'State Assistance'!C51</f>
        <v>17561018</v>
      </c>
      <c r="D4" s="173">
        <f>B4+C4</f>
        <v>20038991</v>
      </c>
      <c r="E4" s="174">
        <f>D4/($D26)</f>
        <v>0.21668003648366216</v>
      </c>
    </row>
    <row r="5" spans="1:5">
      <c r="A5" s="170" t="s">
        <v>63</v>
      </c>
      <c r="B5" s="171">
        <f>'Federal Assistance'!D51</f>
        <v>0</v>
      </c>
      <c r="C5" s="172">
        <f>'State Assistance'!D51</f>
        <v>0</v>
      </c>
      <c r="D5" s="173">
        <f t="shared" ref="D5:D7" si="0">B5+C5</f>
        <v>0</v>
      </c>
      <c r="E5" s="174">
        <f>D5/($D26)</f>
        <v>0</v>
      </c>
    </row>
    <row r="6" spans="1:5" ht="16.8">
      <c r="A6" s="170" t="s">
        <v>75</v>
      </c>
      <c r="B6" s="171">
        <f>'Federal Assistance'!E51</f>
        <v>1827735</v>
      </c>
      <c r="C6" s="172">
        <f>'State Assistance'!E51</f>
        <v>3575627</v>
      </c>
      <c r="D6" s="173">
        <f t="shared" si="0"/>
        <v>5403362</v>
      </c>
      <c r="E6" s="174">
        <f>D6/($D26)</f>
        <v>5.8426129104725569E-2</v>
      </c>
    </row>
    <row r="7" spans="1:5">
      <c r="A7" s="170" t="s">
        <v>76</v>
      </c>
      <c r="B7" s="171">
        <f>'Federal Assistance'!F51</f>
        <v>2618971</v>
      </c>
      <c r="C7" s="175"/>
      <c r="D7" s="176">
        <f t="shared" si="0"/>
        <v>2618971</v>
      </c>
      <c r="E7" s="174">
        <f>D7/($D26)</f>
        <v>2.8318727815669617E-2</v>
      </c>
    </row>
    <row r="8" spans="1:5" ht="22.8">
      <c r="A8" s="177" t="s">
        <v>65</v>
      </c>
      <c r="B8" s="178">
        <f>IF(SUM(B9:B21)='Federal Non-Assistance'!B51,'Federal Non-Assistance'!B51,"ERROR")</f>
        <v>26469110</v>
      </c>
      <c r="C8" s="179">
        <f>IF(SUM(C9:C21)='State Non-Assistance'!B51,'State Non-Assistance'!B51,"ERROR")</f>
        <v>23992118</v>
      </c>
      <c r="D8" s="180">
        <f>B8+C8</f>
        <v>50461228</v>
      </c>
      <c r="E8" s="181">
        <f>D8/($D26)</f>
        <v>0.5456332968087263</v>
      </c>
    </row>
    <row r="9" spans="1:5" ht="16.8">
      <c r="A9" s="170" t="s">
        <v>78</v>
      </c>
      <c r="B9" s="182">
        <f>'Federal Non-Assistance'!C51</f>
        <v>21926</v>
      </c>
      <c r="C9" s="183">
        <f>'State Non-Assistance'!C51</f>
        <v>70711</v>
      </c>
      <c r="D9" s="173">
        <f t="shared" ref="D9:D21" si="1">B9+C9</f>
        <v>92637</v>
      </c>
      <c r="E9" s="174">
        <f>D9/($D26)</f>
        <v>1.0016766083550319E-3</v>
      </c>
    </row>
    <row r="10" spans="1:5">
      <c r="A10" s="170" t="s">
        <v>63</v>
      </c>
      <c r="B10" s="182">
        <f>'Federal Non-Assistance'!D51</f>
        <v>1473919</v>
      </c>
      <c r="C10" s="183">
        <f>'State Non-Assistance'!D51</f>
        <v>18165294</v>
      </c>
      <c r="D10" s="173">
        <f t="shared" si="1"/>
        <v>19639213</v>
      </c>
      <c r="E10" s="174">
        <f>D10/($D26)</f>
        <v>0.2123572683549991</v>
      </c>
    </row>
    <row r="11" spans="1:5">
      <c r="A11" s="170" t="s">
        <v>64</v>
      </c>
      <c r="B11" s="182">
        <f>'Federal Non-Assistance'!E51</f>
        <v>0</v>
      </c>
      <c r="C11" s="183">
        <f>'State Non-Assistance'!E51</f>
        <v>0</v>
      </c>
      <c r="D11" s="173">
        <f t="shared" si="1"/>
        <v>0</v>
      </c>
      <c r="E11" s="174">
        <f>D11/($D26)</f>
        <v>0</v>
      </c>
    </row>
    <row r="12" spans="1:5" ht="16.8">
      <c r="A12" s="170" t="s">
        <v>79</v>
      </c>
      <c r="B12" s="182">
        <f>'Federal Non-Assistance'!F51</f>
        <v>0</v>
      </c>
      <c r="C12" s="183">
        <f>'State Non-Assistance'!F51</f>
        <v>0</v>
      </c>
      <c r="D12" s="173">
        <f t="shared" si="1"/>
        <v>0</v>
      </c>
      <c r="E12" s="174">
        <f>D12/($D26)</f>
        <v>0</v>
      </c>
    </row>
    <row r="13" spans="1:5">
      <c r="A13" s="170" t="s">
        <v>67</v>
      </c>
      <c r="B13" s="182">
        <f>'Federal Non-Assistance'!G51</f>
        <v>19533877</v>
      </c>
      <c r="C13" s="183">
        <f>'State Non-Assistance'!G51</f>
        <v>0</v>
      </c>
      <c r="D13" s="173">
        <f t="shared" si="1"/>
        <v>19533877</v>
      </c>
      <c r="E13" s="174">
        <f>D13/($D26)</f>
        <v>0.21121827845660338</v>
      </c>
    </row>
    <row r="14" spans="1:5" ht="16.8">
      <c r="A14" s="170" t="s">
        <v>80</v>
      </c>
      <c r="B14" s="182">
        <f>'Federal Non-Assistance'!H51</f>
        <v>0</v>
      </c>
      <c r="C14" s="183">
        <f>'State Non-Assistance'!H51</f>
        <v>0</v>
      </c>
      <c r="D14" s="173">
        <f t="shared" si="1"/>
        <v>0</v>
      </c>
      <c r="E14" s="174">
        <f>D14/($D26)</f>
        <v>0</v>
      </c>
    </row>
    <row r="15" spans="1:5" ht="16.8">
      <c r="A15" s="170" t="s">
        <v>81</v>
      </c>
      <c r="B15" s="182">
        <f>'Federal Non-Assistance'!I51</f>
        <v>1242120</v>
      </c>
      <c r="C15" s="183">
        <f>'State Non-Assistance'!I51</f>
        <v>2819328</v>
      </c>
      <c r="D15" s="173">
        <f t="shared" si="1"/>
        <v>4061448</v>
      </c>
      <c r="E15" s="174">
        <f>D15/($D26)</f>
        <v>4.3916118372252212E-2</v>
      </c>
    </row>
    <row r="16" spans="1:5" ht="16.8">
      <c r="A16" s="170" t="s">
        <v>82</v>
      </c>
      <c r="B16" s="182">
        <f>'Federal Non-Assistance'!J51</f>
        <v>0</v>
      </c>
      <c r="C16" s="183">
        <f>'State Non-Assistance'!J51</f>
        <v>0</v>
      </c>
      <c r="D16" s="173">
        <f t="shared" si="1"/>
        <v>0</v>
      </c>
      <c r="E16" s="174">
        <f>D16/($D26)</f>
        <v>0</v>
      </c>
    </row>
    <row r="17" spans="1:5" ht="16.8">
      <c r="A17" s="170" t="s">
        <v>109</v>
      </c>
      <c r="B17" s="182">
        <f>'Federal Non-Assistance'!K51</f>
        <v>0</v>
      </c>
      <c r="C17" s="183">
        <f>'State Non-Assistance'!K51</f>
        <v>0</v>
      </c>
      <c r="D17" s="173">
        <f t="shared" si="1"/>
        <v>0</v>
      </c>
      <c r="E17" s="174">
        <f>D17/($D26)</f>
        <v>0</v>
      </c>
    </row>
    <row r="18" spans="1:5">
      <c r="A18" s="170" t="s">
        <v>88</v>
      </c>
      <c r="B18" s="182">
        <f>'Federal Non-Assistance'!L51</f>
        <v>3862907</v>
      </c>
      <c r="C18" s="183">
        <f>'State Non-Assistance'!L51</f>
        <v>2583691</v>
      </c>
      <c r="D18" s="173">
        <f>B18+C18</f>
        <v>6446598</v>
      </c>
      <c r="E18" s="174">
        <f>D18/($D26)</f>
        <v>6.9706558071486902E-2</v>
      </c>
    </row>
    <row r="19" spans="1:5">
      <c r="A19" s="170" t="s">
        <v>68</v>
      </c>
      <c r="B19" s="182">
        <f>'Federal Non-Assistance'!M51</f>
        <v>334361</v>
      </c>
      <c r="C19" s="183">
        <f>'State Non-Assistance'!M51</f>
        <v>353094</v>
      </c>
      <c r="D19" s="173">
        <f>B19+C19</f>
        <v>687455</v>
      </c>
      <c r="E19" s="174">
        <f>D19/($D26)</f>
        <v>7.4333969450296154E-3</v>
      </c>
    </row>
    <row r="20" spans="1:5" ht="16.8">
      <c r="A20" s="170" t="s">
        <v>110</v>
      </c>
      <c r="B20" s="182">
        <f>'Federal Non-Assistance'!N51</f>
        <v>0</v>
      </c>
      <c r="C20" s="184"/>
      <c r="D20" s="173">
        <f t="shared" si="1"/>
        <v>0</v>
      </c>
      <c r="E20" s="174">
        <f>D20/($D26)</f>
        <v>0</v>
      </c>
    </row>
    <row r="21" spans="1:5">
      <c r="A21" s="170" t="s">
        <v>69</v>
      </c>
      <c r="B21" s="182">
        <f>'Federal Non-Assistance'!O51</f>
        <v>0</v>
      </c>
      <c r="C21" s="183">
        <f>'State Non-Assistance'!O51</f>
        <v>0</v>
      </c>
      <c r="D21" s="173">
        <f t="shared" si="1"/>
        <v>0</v>
      </c>
      <c r="E21" s="174">
        <f>D21/($D26)</f>
        <v>0</v>
      </c>
    </row>
    <row r="22" spans="1:5" ht="40.200000000000003" thickBot="1">
      <c r="A22" s="185" t="s">
        <v>0</v>
      </c>
      <c r="B22" s="186">
        <f>B3+B8</f>
        <v>33393789</v>
      </c>
      <c r="C22" s="187">
        <f>C3+C8</f>
        <v>45128763</v>
      </c>
      <c r="D22" s="186">
        <f>B22+C22</f>
        <v>78522552</v>
      </c>
      <c r="E22" s="188">
        <f>D22/($D26)</f>
        <v>0.84905819021278361</v>
      </c>
    </row>
    <row r="23" spans="1:5" ht="34.200000000000003">
      <c r="A23" s="177" t="s">
        <v>111</v>
      </c>
      <c r="B23" s="189">
        <f>'Summary Federal Funds'!E51</f>
        <v>9224074</v>
      </c>
      <c r="C23" s="190"/>
      <c r="D23" s="180">
        <f>B23</f>
        <v>9224074</v>
      </c>
      <c r="E23" s="169">
        <f>D23/($D26)</f>
        <v>9.9739188008418161E-2</v>
      </c>
    </row>
    <row r="24" spans="1:5" ht="34.200000000000003">
      <c r="A24" s="177" t="s">
        <v>112</v>
      </c>
      <c r="B24" s="191">
        <f>'Summary Federal Funds'!F51</f>
        <v>4735318</v>
      </c>
      <c r="C24" s="192"/>
      <c r="D24" s="180">
        <f>B24</f>
        <v>4735318</v>
      </c>
      <c r="E24" s="181">
        <f>D24/($D26)</f>
        <v>5.1202621778798252E-2</v>
      </c>
    </row>
    <row r="25" spans="1:5" ht="39" customHeight="1" thickBot="1">
      <c r="A25" s="193" t="s">
        <v>113</v>
      </c>
      <c r="B25" s="194">
        <f>B23+B24</f>
        <v>13959392</v>
      </c>
      <c r="C25" s="195"/>
      <c r="D25" s="194">
        <f>B25</f>
        <v>13959392</v>
      </c>
      <c r="E25" s="196">
        <f>D25/($D26)</f>
        <v>0.15094180978721641</v>
      </c>
    </row>
    <row r="26" spans="1:5" ht="32.4" thickTop="1" thickBot="1">
      <c r="A26" s="197" t="s">
        <v>114</v>
      </c>
      <c r="B26" s="198">
        <f>B22+B25</f>
        <v>47353181</v>
      </c>
      <c r="C26" s="199">
        <f>C22</f>
        <v>45128763</v>
      </c>
      <c r="D26" s="198">
        <f>B26+C26</f>
        <v>92481944</v>
      </c>
      <c r="E26" s="200">
        <f>IF(D26/($D26)=SUM(E25,E22),SUM(E22,E25),"ERROR")</f>
        <v>1</v>
      </c>
    </row>
    <row r="27" spans="1:5" ht="31.8" thickBot="1">
      <c r="A27" s="201" t="s">
        <v>95</v>
      </c>
      <c r="B27" s="202">
        <f>'Summary Federal Funds'!I51</f>
        <v>0</v>
      </c>
      <c r="C27" s="203"/>
      <c r="D27" s="202">
        <f>B27</f>
        <v>0</v>
      </c>
      <c r="E27" s="204"/>
    </row>
    <row r="28" spans="1:5" ht="31.2">
      <c r="A28" s="205" t="s">
        <v>96</v>
      </c>
      <c r="B28" s="206">
        <f>'Summary Federal Funds'!J51</f>
        <v>13714</v>
      </c>
      <c r="C28" s="207"/>
      <c r="D28" s="206">
        <f>B28</f>
        <v>13714</v>
      </c>
      <c r="E28" s="208"/>
    </row>
  </sheetData>
  <mergeCells count="1">
    <mergeCell ref="A1:E1"/>
  </mergeCells>
  <pageMargins left="0.7" right="0.7" top="0.75" bottom="0.75" header="0.3" footer="0.3"/>
  <pageSetup scale="79" orientation="landscape"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287</v>
      </c>
      <c r="B1" s="524"/>
      <c r="C1" s="524"/>
      <c r="D1" s="524"/>
      <c r="E1" s="586"/>
    </row>
    <row r="2" spans="1:5" ht="31.2" thickBot="1">
      <c r="A2" s="161" t="s">
        <v>104</v>
      </c>
      <c r="B2" s="162" t="s">
        <v>105</v>
      </c>
      <c r="C2" s="163" t="s">
        <v>106</v>
      </c>
      <c r="D2" s="164" t="s">
        <v>107</v>
      </c>
      <c r="E2" s="165" t="s">
        <v>108</v>
      </c>
    </row>
    <row r="3" spans="1:5" ht="22.8">
      <c r="A3" s="166" t="s">
        <v>74</v>
      </c>
      <c r="B3" s="167">
        <f>IF(SUM(B4:B7)='Federal Assistance'!B52,'Federal Assistance'!B52,"ERROR")</f>
        <v>47729969</v>
      </c>
      <c r="C3" s="167">
        <f>IF(SUM(C4:C6)='State Assistance'!B52,'State Assistance'!B52,"ERROR")</f>
        <v>52811775</v>
      </c>
      <c r="D3" s="168">
        <f>B3+C3</f>
        <v>100541744</v>
      </c>
      <c r="E3" s="169">
        <f>D3/($D26)</f>
        <v>0.35775728870595308</v>
      </c>
    </row>
    <row r="4" spans="1:5">
      <c r="A4" s="170" t="s">
        <v>62</v>
      </c>
      <c r="B4" s="171">
        <f>'Federal Assistance'!C52</f>
        <v>47729969</v>
      </c>
      <c r="C4" s="172">
        <f>'State Assistance'!C52</f>
        <v>52811775</v>
      </c>
      <c r="D4" s="173">
        <f>B4+C4</f>
        <v>100541744</v>
      </c>
      <c r="E4" s="174">
        <f>D4/($D26)</f>
        <v>0.35775728870595308</v>
      </c>
    </row>
    <row r="5" spans="1:5">
      <c r="A5" s="170" t="s">
        <v>63</v>
      </c>
      <c r="B5" s="171">
        <f>'Federal Assistance'!D52</f>
        <v>0</v>
      </c>
      <c r="C5" s="172">
        <f>'State Assistance'!D52</f>
        <v>0</v>
      </c>
      <c r="D5" s="173">
        <f t="shared" ref="D5:D7" si="0">B5+C5</f>
        <v>0</v>
      </c>
      <c r="E5" s="174">
        <f>D5/($D26)</f>
        <v>0</v>
      </c>
    </row>
    <row r="6" spans="1:5" ht="16.8">
      <c r="A6" s="170" t="s">
        <v>75</v>
      </c>
      <c r="B6" s="171">
        <f>'Federal Assistance'!E52</f>
        <v>0</v>
      </c>
      <c r="C6" s="172">
        <f>'State Assistance'!E52</f>
        <v>0</v>
      </c>
      <c r="D6" s="173">
        <f t="shared" si="0"/>
        <v>0</v>
      </c>
      <c r="E6" s="174">
        <f>D6/($D26)</f>
        <v>0</v>
      </c>
    </row>
    <row r="7" spans="1:5">
      <c r="A7" s="170" t="s">
        <v>76</v>
      </c>
      <c r="B7" s="171">
        <f>'Federal Assistance'!F52</f>
        <v>0</v>
      </c>
      <c r="C7" s="175"/>
      <c r="D7" s="176">
        <f t="shared" si="0"/>
        <v>0</v>
      </c>
      <c r="E7" s="174">
        <f>D7/($D26)</f>
        <v>0</v>
      </c>
    </row>
    <row r="8" spans="1:5" ht="22.8">
      <c r="A8" s="177" t="s">
        <v>65</v>
      </c>
      <c r="B8" s="178">
        <f>IF(SUM(B9:B21)='Federal Non-Assistance'!B52,'Federal Non-Assistance'!B52,"ERROR")</f>
        <v>73894357</v>
      </c>
      <c r="C8" s="179">
        <f>IF(SUM(C9:C21)='State Non-Assistance'!B52,'State Non-Assistance'!B52,"ERROR")</f>
        <v>83304568</v>
      </c>
      <c r="D8" s="180">
        <f>B8+C8</f>
        <v>157198925</v>
      </c>
      <c r="E8" s="181">
        <f>D8/($D26)</f>
        <v>0.55936031103151018</v>
      </c>
    </row>
    <row r="9" spans="1:5" ht="16.8">
      <c r="A9" s="170" t="s">
        <v>78</v>
      </c>
      <c r="B9" s="182">
        <f>'Federal Non-Assistance'!C52</f>
        <v>22541488</v>
      </c>
      <c r="C9" s="183">
        <f>'State Non-Assistance'!C52</f>
        <v>30187262</v>
      </c>
      <c r="D9" s="173">
        <f t="shared" ref="D9:D21" si="1">B9+C9</f>
        <v>52728750</v>
      </c>
      <c r="E9" s="174">
        <f>D9/($D26)</f>
        <v>0.18762450188703733</v>
      </c>
    </row>
    <row r="10" spans="1:5">
      <c r="A10" s="170" t="s">
        <v>63</v>
      </c>
      <c r="B10" s="182">
        <f>'Federal Non-Assistance'!D52</f>
        <v>412</v>
      </c>
      <c r="C10" s="183">
        <f>'State Non-Assistance'!D52</f>
        <v>21328762</v>
      </c>
      <c r="D10" s="173">
        <f t="shared" si="1"/>
        <v>21329174</v>
      </c>
      <c r="E10" s="174">
        <f>D10/($D26)</f>
        <v>7.5895515205878145E-2</v>
      </c>
    </row>
    <row r="11" spans="1:5">
      <c r="A11" s="170" t="s">
        <v>64</v>
      </c>
      <c r="B11" s="182">
        <f>'Federal Non-Assistance'!E52</f>
        <v>4336607</v>
      </c>
      <c r="C11" s="183">
        <f>'State Non-Assistance'!E52</f>
        <v>4336609</v>
      </c>
      <c r="D11" s="173">
        <f t="shared" si="1"/>
        <v>8673216</v>
      </c>
      <c r="E11" s="174">
        <f>D11/($D26)</f>
        <v>3.0861870075787542E-2</v>
      </c>
    </row>
    <row r="12" spans="1:5" ht="16.8">
      <c r="A12" s="170" t="s">
        <v>79</v>
      </c>
      <c r="B12" s="182">
        <f>'Federal Non-Assistance'!F52</f>
        <v>0</v>
      </c>
      <c r="C12" s="183">
        <f>'State Non-Assistance'!F52</f>
        <v>0</v>
      </c>
      <c r="D12" s="173">
        <f t="shared" si="1"/>
        <v>0</v>
      </c>
      <c r="E12" s="174">
        <f>D12/($D26)</f>
        <v>0</v>
      </c>
    </row>
    <row r="13" spans="1:5">
      <c r="A13" s="170" t="s">
        <v>67</v>
      </c>
      <c r="B13" s="182">
        <f>'Federal Non-Assistance'!G52</f>
        <v>0</v>
      </c>
      <c r="C13" s="183">
        <f>'State Non-Assistance'!G52</f>
        <v>0</v>
      </c>
      <c r="D13" s="173">
        <f t="shared" si="1"/>
        <v>0</v>
      </c>
      <c r="E13" s="174">
        <f>D13/($D26)</f>
        <v>0</v>
      </c>
    </row>
    <row r="14" spans="1:5" ht="16.8">
      <c r="A14" s="170" t="s">
        <v>80</v>
      </c>
      <c r="B14" s="182">
        <f>'Federal Non-Assistance'!H52</f>
        <v>0</v>
      </c>
      <c r="C14" s="183">
        <f>'State Non-Assistance'!H52</f>
        <v>0</v>
      </c>
      <c r="D14" s="173">
        <f t="shared" si="1"/>
        <v>0</v>
      </c>
      <c r="E14" s="174">
        <f>D14/($D26)</f>
        <v>0</v>
      </c>
    </row>
    <row r="15" spans="1:5" ht="16.8">
      <c r="A15" s="170" t="s">
        <v>81</v>
      </c>
      <c r="B15" s="182">
        <f>'Federal Non-Assistance'!I52</f>
        <v>14498</v>
      </c>
      <c r="C15" s="183">
        <f>'State Non-Assistance'!I52</f>
        <v>2219</v>
      </c>
      <c r="D15" s="173">
        <f t="shared" si="1"/>
        <v>16717</v>
      </c>
      <c r="E15" s="174">
        <f>D15/($D26)</f>
        <v>5.9484034763684005E-5</v>
      </c>
    </row>
    <row r="16" spans="1:5" ht="16.8">
      <c r="A16" s="170" t="s">
        <v>82</v>
      </c>
      <c r="B16" s="182">
        <f>'Federal Non-Assistance'!J52</f>
        <v>0</v>
      </c>
      <c r="C16" s="183">
        <f>'State Non-Assistance'!J52</f>
        <v>0</v>
      </c>
      <c r="D16" s="173">
        <f t="shared" si="1"/>
        <v>0</v>
      </c>
      <c r="E16" s="174">
        <f>D16/($D26)</f>
        <v>0</v>
      </c>
    </row>
    <row r="17" spans="1:5" ht="16.8">
      <c r="A17" s="170" t="s">
        <v>109</v>
      </c>
      <c r="B17" s="182">
        <f>'Federal Non-Assistance'!K52</f>
        <v>37232788</v>
      </c>
      <c r="C17" s="183">
        <f>'State Non-Assistance'!K52</f>
        <v>12459941</v>
      </c>
      <c r="D17" s="173">
        <f t="shared" si="1"/>
        <v>49692729</v>
      </c>
      <c r="E17" s="174">
        <f>D17/($D26)</f>
        <v>0.17682144041026071</v>
      </c>
    </row>
    <row r="18" spans="1:5">
      <c r="A18" s="170" t="s">
        <v>88</v>
      </c>
      <c r="B18" s="182">
        <f>'Federal Non-Assistance'!L52</f>
        <v>5612579</v>
      </c>
      <c r="C18" s="183">
        <f>'State Non-Assistance'!L52</f>
        <v>14703786</v>
      </c>
      <c r="D18" s="173">
        <f>B18+C18</f>
        <v>20316365</v>
      </c>
      <c r="E18" s="174">
        <f>D18/($D26)</f>
        <v>7.229164096020177E-2</v>
      </c>
    </row>
    <row r="19" spans="1:5">
      <c r="A19" s="170" t="s">
        <v>68</v>
      </c>
      <c r="B19" s="182">
        <f>'Federal Non-Assistance'!M52</f>
        <v>1658932</v>
      </c>
      <c r="C19" s="183">
        <f>'State Non-Assistance'!M52</f>
        <v>284269</v>
      </c>
      <c r="D19" s="173">
        <f>B19+C19</f>
        <v>1943201</v>
      </c>
      <c r="E19" s="174">
        <f>D19/($D26)</f>
        <v>6.9144844072994869E-3</v>
      </c>
    </row>
    <row r="20" spans="1:5" ht="16.8">
      <c r="A20" s="170" t="s">
        <v>110</v>
      </c>
      <c r="B20" s="182">
        <f>'Federal Non-Assistance'!N52</f>
        <v>0</v>
      </c>
      <c r="C20" s="184"/>
      <c r="D20" s="173">
        <f t="shared" si="1"/>
        <v>0</v>
      </c>
      <c r="E20" s="174">
        <f>D20/($D26)</f>
        <v>0</v>
      </c>
    </row>
    <row r="21" spans="1:5">
      <c r="A21" s="170" t="s">
        <v>69</v>
      </c>
      <c r="B21" s="182">
        <f>'Federal Non-Assistance'!O52</f>
        <v>2497053</v>
      </c>
      <c r="C21" s="183">
        <f>'State Non-Assistance'!O52</f>
        <v>1720</v>
      </c>
      <c r="D21" s="173">
        <f t="shared" si="1"/>
        <v>2498773</v>
      </c>
      <c r="E21" s="174">
        <f>D21/($D26)</f>
        <v>8.8913740502814479E-3</v>
      </c>
    </row>
    <row r="22" spans="1:5" ht="40.200000000000003" thickBot="1">
      <c r="A22" s="185" t="s">
        <v>0</v>
      </c>
      <c r="B22" s="186">
        <f>B3+B8</f>
        <v>121624326</v>
      </c>
      <c r="C22" s="187">
        <f>C3+C8</f>
        <v>136116343</v>
      </c>
      <c r="D22" s="186">
        <f>B22+C22</f>
        <v>257740669</v>
      </c>
      <c r="E22" s="188">
        <f>D22/($D26)</f>
        <v>0.91711759973746321</v>
      </c>
    </row>
    <row r="23" spans="1:5" ht="34.200000000000003">
      <c r="A23" s="177" t="s">
        <v>111</v>
      </c>
      <c r="B23" s="189">
        <f>'Summary Federal Funds'!E52</f>
        <v>9467222</v>
      </c>
      <c r="C23" s="190"/>
      <c r="D23" s="180">
        <f>B23</f>
        <v>9467222</v>
      </c>
      <c r="E23" s="169">
        <f>D23/($D26)</f>
        <v>3.3687178474816892E-2</v>
      </c>
    </row>
    <row r="24" spans="1:5" ht="34.200000000000003">
      <c r="A24" s="177" t="s">
        <v>112</v>
      </c>
      <c r="B24" s="191">
        <f>'Summary Federal Funds'!F52</f>
        <v>13825500</v>
      </c>
      <c r="C24" s="192"/>
      <c r="D24" s="180">
        <f>B24</f>
        <v>13825500</v>
      </c>
      <c r="E24" s="181">
        <f>D24/($D26)</f>
        <v>4.919522178771988E-2</v>
      </c>
    </row>
    <row r="25" spans="1:5" ht="39" customHeight="1" thickBot="1">
      <c r="A25" s="193" t="s">
        <v>113</v>
      </c>
      <c r="B25" s="194">
        <f>B23+B24</f>
        <v>23292722</v>
      </c>
      <c r="C25" s="195"/>
      <c r="D25" s="194">
        <f>B25</f>
        <v>23292722</v>
      </c>
      <c r="E25" s="196">
        <f>D25/($D26)</f>
        <v>8.2882400262536779E-2</v>
      </c>
    </row>
    <row r="26" spans="1:5" ht="32.4" thickTop="1" thickBot="1">
      <c r="A26" s="197" t="s">
        <v>114</v>
      </c>
      <c r="B26" s="198">
        <f>B22+B25</f>
        <v>144917048</v>
      </c>
      <c r="C26" s="199">
        <f>C22</f>
        <v>136116343</v>
      </c>
      <c r="D26" s="198">
        <f>B26+C26</f>
        <v>281033391</v>
      </c>
      <c r="E26" s="200">
        <f>IF(D26/($D26)=SUM(E25,E22),SUM(E22,E25),"ERROR")</f>
        <v>1</v>
      </c>
    </row>
    <row r="27" spans="1:5" ht="31.8" thickBot="1">
      <c r="A27" s="201" t="s">
        <v>95</v>
      </c>
      <c r="B27" s="202">
        <f>'Summary Federal Funds'!I52</f>
        <v>5143266</v>
      </c>
      <c r="C27" s="203"/>
      <c r="D27" s="202">
        <f>B27</f>
        <v>5143266</v>
      </c>
      <c r="E27" s="204"/>
    </row>
    <row r="28" spans="1:5" ht="31.2">
      <c r="A28" s="205" t="s">
        <v>96</v>
      </c>
      <c r="B28" s="206">
        <f>'Summary Federal Funds'!J52</f>
        <v>33873691</v>
      </c>
      <c r="C28" s="207"/>
      <c r="D28" s="206">
        <f>B28</f>
        <v>33873691</v>
      </c>
      <c r="E28" s="208"/>
    </row>
  </sheetData>
  <mergeCells count="1">
    <mergeCell ref="A1:E1"/>
  </mergeCells>
  <pageMargins left="0.7" right="0.7" top="0.75" bottom="0.75" header="0.3" footer="0.3"/>
  <pageSetup scale="79"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288</v>
      </c>
      <c r="B1" s="524"/>
      <c r="C1" s="524"/>
      <c r="D1" s="524"/>
      <c r="E1" s="586"/>
    </row>
    <row r="2" spans="1:5" ht="31.2" thickBot="1">
      <c r="A2" s="161" t="s">
        <v>104</v>
      </c>
      <c r="B2" s="162" t="s">
        <v>105</v>
      </c>
      <c r="C2" s="163" t="s">
        <v>106</v>
      </c>
      <c r="D2" s="164" t="s">
        <v>107</v>
      </c>
      <c r="E2" s="165" t="s">
        <v>108</v>
      </c>
    </row>
    <row r="3" spans="1:5" ht="22.8">
      <c r="A3" s="166" t="s">
        <v>74</v>
      </c>
      <c r="B3" s="167">
        <f>IF(SUM(B4:B7)='Federal Assistance'!B53,'Federal Assistance'!B53,"ERROR")</f>
        <v>128169303</v>
      </c>
      <c r="C3" s="167">
        <f>IF(SUM(C4:C6)='State Assistance'!B53,'State Assistance'!B53,"ERROR")</f>
        <v>73532671</v>
      </c>
      <c r="D3" s="168">
        <f>B3+C3</f>
        <v>201701974</v>
      </c>
      <c r="E3" s="169">
        <f>D3/($D26)</f>
        <v>0.23363595093761158</v>
      </c>
    </row>
    <row r="4" spans="1:5">
      <c r="A4" s="170" t="s">
        <v>62</v>
      </c>
      <c r="B4" s="171">
        <f>'Federal Assistance'!C53</f>
        <v>128169303</v>
      </c>
      <c r="C4" s="172">
        <f>'State Assistance'!C53</f>
        <v>73532671</v>
      </c>
      <c r="D4" s="173">
        <f>B4+C4</f>
        <v>201701974</v>
      </c>
      <c r="E4" s="174">
        <f>D4/($D26)</f>
        <v>0.23363595093761158</v>
      </c>
    </row>
    <row r="5" spans="1:5">
      <c r="A5" s="170" t="s">
        <v>63</v>
      </c>
      <c r="B5" s="171">
        <f>'Federal Assistance'!D53</f>
        <v>0</v>
      </c>
      <c r="C5" s="172">
        <f>'State Assistance'!D53</f>
        <v>0</v>
      </c>
      <c r="D5" s="173">
        <f t="shared" ref="D5:D7" si="0">B5+C5</f>
        <v>0</v>
      </c>
      <c r="E5" s="174">
        <f>D5/($D26)</f>
        <v>0</v>
      </c>
    </row>
    <row r="6" spans="1:5" ht="16.8">
      <c r="A6" s="170" t="s">
        <v>75</v>
      </c>
      <c r="B6" s="171">
        <f>'Federal Assistance'!E53</f>
        <v>0</v>
      </c>
      <c r="C6" s="172">
        <f>'State Assistance'!E53</f>
        <v>0</v>
      </c>
      <c r="D6" s="173">
        <f t="shared" si="0"/>
        <v>0</v>
      </c>
      <c r="E6" s="174">
        <f>D6/($D26)</f>
        <v>0</v>
      </c>
    </row>
    <row r="7" spans="1:5">
      <c r="A7" s="170" t="s">
        <v>76</v>
      </c>
      <c r="B7" s="171">
        <f>'Federal Assistance'!F53</f>
        <v>0</v>
      </c>
      <c r="C7" s="175"/>
      <c r="D7" s="176">
        <f t="shared" si="0"/>
        <v>0</v>
      </c>
      <c r="E7" s="174">
        <f>D7/($D26)</f>
        <v>0</v>
      </c>
    </row>
    <row r="8" spans="1:5" ht="22.8">
      <c r="A8" s="177" t="s">
        <v>65</v>
      </c>
      <c r="B8" s="178">
        <f>IF(SUM(B9:B21)='Federal Non-Assistance'!B53,'Federal Non-Assistance'!B53,"ERROR")</f>
        <v>128482026</v>
      </c>
      <c r="C8" s="179">
        <f>IF(SUM(C9:C21)='State Non-Assistance'!B53,'State Non-Assistance'!B53,"ERROR")</f>
        <v>446305837</v>
      </c>
      <c r="D8" s="180">
        <f>B8+C8</f>
        <v>574787863</v>
      </c>
      <c r="E8" s="181">
        <f>D8/($D26)</f>
        <v>0.66578976048792959</v>
      </c>
    </row>
    <row r="9" spans="1:5" ht="16.8">
      <c r="A9" s="170" t="s">
        <v>78</v>
      </c>
      <c r="B9" s="182">
        <f>'Federal Non-Assistance'!C53</f>
        <v>73608673</v>
      </c>
      <c r="C9" s="183">
        <f>'State Non-Assistance'!C53</f>
        <v>85925166</v>
      </c>
      <c r="D9" s="173">
        <f t="shared" ref="D9:D21" si="1">B9+C9</f>
        <v>159533839</v>
      </c>
      <c r="E9" s="174">
        <f>D9/($D26)</f>
        <v>0.18479164800584857</v>
      </c>
    </row>
    <row r="10" spans="1:5">
      <c r="A10" s="170" t="s">
        <v>63</v>
      </c>
      <c r="B10" s="182">
        <f>'Federal Non-Assistance'!D53</f>
        <v>5391</v>
      </c>
      <c r="C10" s="183">
        <f>'State Non-Assistance'!D53</f>
        <v>48587553</v>
      </c>
      <c r="D10" s="173">
        <f t="shared" si="1"/>
        <v>48592944</v>
      </c>
      <c r="E10" s="174">
        <f>D10/($D26)</f>
        <v>5.6286304269377682E-2</v>
      </c>
    </row>
    <row r="11" spans="1:5">
      <c r="A11" s="170" t="s">
        <v>64</v>
      </c>
      <c r="B11" s="182">
        <f>'Federal Non-Assistance'!E53</f>
        <v>2515518</v>
      </c>
      <c r="C11" s="183">
        <f>'State Non-Assistance'!E53</f>
        <v>0</v>
      </c>
      <c r="D11" s="173">
        <f t="shared" si="1"/>
        <v>2515518</v>
      </c>
      <c r="E11" s="174">
        <f>D11/($D26)</f>
        <v>2.9137813000812713E-3</v>
      </c>
    </row>
    <row r="12" spans="1:5" ht="16.8">
      <c r="A12" s="170" t="s">
        <v>79</v>
      </c>
      <c r="B12" s="182">
        <f>'Federal Non-Assistance'!F53</f>
        <v>0</v>
      </c>
      <c r="C12" s="183">
        <f>'State Non-Assistance'!F53</f>
        <v>0</v>
      </c>
      <c r="D12" s="173">
        <f t="shared" si="1"/>
        <v>0</v>
      </c>
      <c r="E12" s="174">
        <f>D12/($D26)</f>
        <v>0</v>
      </c>
    </row>
    <row r="13" spans="1:5">
      <c r="A13" s="170" t="s">
        <v>67</v>
      </c>
      <c r="B13" s="182">
        <f>'Federal Non-Assistance'!G53</f>
        <v>0</v>
      </c>
      <c r="C13" s="183">
        <f>'State Non-Assistance'!G53</f>
        <v>0</v>
      </c>
      <c r="D13" s="173">
        <f t="shared" si="1"/>
        <v>0</v>
      </c>
      <c r="E13" s="174">
        <f>D13/($D26)</f>
        <v>0</v>
      </c>
    </row>
    <row r="14" spans="1:5" ht="16.8">
      <c r="A14" s="170" t="s">
        <v>80</v>
      </c>
      <c r="B14" s="182">
        <f>'Federal Non-Assistance'!H53</f>
        <v>0</v>
      </c>
      <c r="C14" s="183">
        <f>'State Non-Assistance'!H53</f>
        <v>0</v>
      </c>
      <c r="D14" s="173">
        <f t="shared" si="1"/>
        <v>0</v>
      </c>
      <c r="E14" s="174">
        <f>D14/($D26)</f>
        <v>0</v>
      </c>
    </row>
    <row r="15" spans="1:5" ht="16.8">
      <c r="A15" s="170" t="s">
        <v>81</v>
      </c>
      <c r="B15" s="182">
        <f>'Federal Non-Assistance'!I53</f>
        <v>372246</v>
      </c>
      <c r="C15" s="183">
        <f>'State Non-Assistance'!I53</f>
        <v>26490477</v>
      </c>
      <c r="D15" s="173">
        <f t="shared" si="1"/>
        <v>26862723</v>
      </c>
      <c r="E15" s="174">
        <f>D15/($D26)</f>
        <v>3.1115698614226996E-2</v>
      </c>
    </row>
    <row r="16" spans="1:5" ht="16.8">
      <c r="A16" s="170" t="s">
        <v>82</v>
      </c>
      <c r="B16" s="182">
        <f>'Federal Non-Assistance'!J53</f>
        <v>0</v>
      </c>
      <c r="C16" s="183">
        <f>'State Non-Assistance'!J53</f>
        <v>140779125</v>
      </c>
      <c r="D16" s="173">
        <f t="shared" si="1"/>
        <v>140779125</v>
      </c>
      <c r="E16" s="174">
        <f>D16/($D26)</f>
        <v>0.16306763929608287</v>
      </c>
    </row>
    <row r="17" spans="1:5" ht="16.8">
      <c r="A17" s="170" t="s">
        <v>109</v>
      </c>
      <c r="B17" s="182">
        <f>'Federal Non-Assistance'!K53</f>
        <v>0</v>
      </c>
      <c r="C17" s="183">
        <f>'State Non-Assistance'!K53</f>
        <v>0</v>
      </c>
      <c r="D17" s="173">
        <f t="shared" si="1"/>
        <v>0</v>
      </c>
      <c r="E17" s="174">
        <f>D17/($D26)</f>
        <v>0</v>
      </c>
    </row>
    <row r="18" spans="1:5">
      <c r="A18" s="170" t="s">
        <v>88</v>
      </c>
      <c r="B18" s="182">
        <f>'Federal Non-Assistance'!L53</f>
        <v>36837052</v>
      </c>
      <c r="C18" s="183">
        <f>'State Non-Assistance'!L53</f>
        <v>14740322</v>
      </c>
      <c r="D18" s="173">
        <f>B18+C18</f>
        <v>51577374</v>
      </c>
      <c r="E18" s="174">
        <f>D18/($D26)</f>
        <v>5.9743236927145012E-2</v>
      </c>
    </row>
    <row r="19" spans="1:5">
      <c r="A19" s="170" t="s">
        <v>68</v>
      </c>
      <c r="B19" s="182">
        <f>'Federal Non-Assistance'!M53</f>
        <v>4337004</v>
      </c>
      <c r="C19" s="183">
        <f>'State Non-Assistance'!M53</f>
        <v>3971680</v>
      </c>
      <c r="D19" s="173">
        <f>B19+C19</f>
        <v>8308684</v>
      </c>
      <c r="E19" s="174">
        <f>D19/($D26)</f>
        <v>9.6241362882255096E-3</v>
      </c>
    </row>
    <row r="20" spans="1:5" ht="16.8">
      <c r="A20" s="170" t="s">
        <v>110</v>
      </c>
      <c r="B20" s="182">
        <f>'Federal Non-Assistance'!N53</f>
        <v>10806142</v>
      </c>
      <c r="C20" s="184"/>
      <c r="D20" s="173">
        <f t="shared" si="1"/>
        <v>10806142</v>
      </c>
      <c r="E20" s="174">
        <f>D20/($D26)</f>
        <v>1.2516998282509935E-2</v>
      </c>
    </row>
    <row r="21" spans="1:5">
      <c r="A21" s="170" t="s">
        <v>69</v>
      </c>
      <c r="B21" s="182">
        <f>'Federal Non-Assistance'!O53</f>
        <v>0</v>
      </c>
      <c r="C21" s="183">
        <f>'State Non-Assistance'!O53</f>
        <v>125811514</v>
      </c>
      <c r="D21" s="173">
        <f t="shared" si="1"/>
        <v>125811514</v>
      </c>
      <c r="E21" s="174">
        <f>D21/($D26)</f>
        <v>0.14573031750443172</v>
      </c>
    </row>
    <row r="22" spans="1:5" ht="40.200000000000003" thickBot="1">
      <c r="A22" s="185" t="s">
        <v>0</v>
      </c>
      <c r="B22" s="186">
        <f>B3+B8</f>
        <v>256651329</v>
      </c>
      <c r="C22" s="187">
        <f>C3+C8</f>
        <v>519838508</v>
      </c>
      <c r="D22" s="186">
        <f>B22+C22</f>
        <v>776489837</v>
      </c>
      <c r="E22" s="188">
        <f>D22/($D26)</f>
        <v>0.89942571142554117</v>
      </c>
    </row>
    <row r="23" spans="1:5" ht="34.200000000000003">
      <c r="A23" s="177" t="s">
        <v>111</v>
      </c>
      <c r="B23" s="189">
        <f>'Summary Federal Funds'!E53</f>
        <v>82152530</v>
      </c>
      <c r="C23" s="190"/>
      <c r="D23" s="180">
        <f>B23</f>
        <v>82152530</v>
      </c>
      <c r="E23" s="169">
        <f>D23/($D26)</f>
        <v>9.515913051242951E-2</v>
      </c>
    </row>
    <row r="24" spans="1:5" ht="34.200000000000003">
      <c r="A24" s="177" t="s">
        <v>112</v>
      </c>
      <c r="B24" s="191">
        <f>'Summary Federal Funds'!F53</f>
        <v>4675000</v>
      </c>
      <c r="C24" s="192"/>
      <c r="D24" s="180">
        <f>B24</f>
        <v>4675000</v>
      </c>
      <c r="E24" s="181">
        <f>D24/($D26)</f>
        <v>5.4151580620293484E-3</v>
      </c>
    </row>
    <row r="25" spans="1:5" ht="39" customHeight="1" thickBot="1">
      <c r="A25" s="193" t="s">
        <v>113</v>
      </c>
      <c r="B25" s="194">
        <f>B23+B24</f>
        <v>86827530</v>
      </c>
      <c r="C25" s="195"/>
      <c r="D25" s="194">
        <f>B25</f>
        <v>86827530</v>
      </c>
      <c r="E25" s="196">
        <f>D25/($D26)</f>
        <v>0.10057428857445885</v>
      </c>
    </row>
    <row r="26" spans="1:5" ht="32.4" thickTop="1" thickBot="1">
      <c r="A26" s="197" t="s">
        <v>114</v>
      </c>
      <c r="B26" s="198">
        <f>B22+B25</f>
        <v>343478859</v>
      </c>
      <c r="C26" s="199">
        <f>C22</f>
        <v>519838508</v>
      </c>
      <c r="D26" s="198">
        <f>B26+C26</f>
        <v>863317367</v>
      </c>
      <c r="E26" s="200">
        <f>IF(D26/($D26)=SUM(E25,E22),SUM(E22,E25),"ERROR")</f>
        <v>1</v>
      </c>
    </row>
    <row r="27" spans="1:5" ht="31.8" thickBot="1">
      <c r="A27" s="201" t="s">
        <v>95</v>
      </c>
      <c r="B27" s="202">
        <f>'Summary Federal Funds'!I53</f>
        <v>69538531</v>
      </c>
      <c r="C27" s="203"/>
      <c r="D27" s="202">
        <f>B27</f>
        <v>69538531</v>
      </c>
      <c r="E27" s="204"/>
    </row>
    <row r="28" spans="1:5" ht="31.2">
      <c r="A28" s="205" t="s">
        <v>96</v>
      </c>
      <c r="B28" s="206">
        <f>'Summary Federal Funds'!J53</f>
        <v>49648</v>
      </c>
      <c r="C28" s="207"/>
      <c r="D28" s="206">
        <f>B28</f>
        <v>49648</v>
      </c>
      <c r="E28" s="208"/>
    </row>
  </sheetData>
  <mergeCells count="1">
    <mergeCell ref="A1:E1"/>
  </mergeCells>
  <pageMargins left="0.7" right="0.7" top="0.75" bottom="0.75" header="0.3" footer="0.3"/>
  <pageSetup scale="79"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289</v>
      </c>
      <c r="B1" s="524"/>
      <c r="C1" s="524"/>
      <c r="D1" s="524"/>
      <c r="E1" s="586"/>
    </row>
    <row r="2" spans="1:5" ht="31.2" thickBot="1">
      <c r="A2" s="161" t="s">
        <v>104</v>
      </c>
      <c r="B2" s="162" t="s">
        <v>105</v>
      </c>
      <c r="C2" s="163" t="s">
        <v>106</v>
      </c>
      <c r="D2" s="164" t="s">
        <v>107</v>
      </c>
      <c r="E2" s="165" t="s">
        <v>108</v>
      </c>
    </row>
    <row r="3" spans="1:5" ht="22.8">
      <c r="A3" s="166" t="s">
        <v>74</v>
      </c>
      <c r="B3" s="167">
        <f>IF(SUM(B4:B7)='Federal Assistance'!B54,'Federal Assistance'!B54,"ERROR")</f>
        <v>53104354</v>
      </c>
      <c r="C3" s="167">
        <f>IF(SUM(C4:C6)='State Assistance'!B54,'State Assistance'!B54,"ERROR")</f>
        <v>29279480</v>
      </c>
      <c r="D3" s="168">
        <f>B3+C3</f>
        <v>82383834</v>
      </c>
      <c r="E3" s="169">
        <f>D3/($D26)</f>
        <v>0.56964641166152308</v>
      </c>
    </row>
    <row r="4" spans="1:5">
      <c r="A4" s="170" t="s">
        <v>62</v>
      </c>
      <c r="B4" s="171">
        <f>'Federal Assistance'!C54</f>
        <v>9391989</v>
      </c>
      <c r="C4" s="172">
        <f>'State Assistance'!C54</f>
        <v>21564810</v>
      </c>
      <c r="D4" s="173">
        <f>B4+C4</f>
        <v>30956799</v>
      </c>
      <c r="E4" s="174">
        <f>D4/($D26)</f>
        <v>0.21405206107398478</v>
      </c>
    </row>
    <row r="5" spans="1:5">
      <c r="A5" s="170" t="s">
        <v>63</v>
      </c>
      <c r="B5" s="171">
        <f>'Federal Assistance'!D54</f>
        <v>524273</v>
      </c>
      <c r="C5" s="172">
        <f>'State Assistance'!D54</f>
        <v>2971392</v>
      </c>
      <c r="D5" s="173">
        <f t="shared" ref="D5:D7" si="0">B5+C5</f>
        <v>3495665</v>
      </c>
      <c r="E5" s="174">
        <f>D5/($D26)</f>
        <v>2.4170919547405113E-2</v>
      </c>
    </row>
    <row r="6" spans="1:5" ht="16.8">
      <c r="A6" s="170" t="s">
        <v>75</v>
      </c>
      <c r="B6" s="171">
        <f>'Federal Assistance'!E54</f>
        <v>25045088</v>
      </c>
      <c r="C6" s="172">
        <f>'State Assistance'!E54</f>
        <v>4743278</v>
      </c>
      <c r="D6" s="173">
        <f t="shared" si="0"/>
        <v>29788366</v>
      </c>
      <c r="E6" s="174">
        <f>D6/($D26)</f>
        <v>0.20597288299498318</v>
      </c>
    </row>
    <row r="7" spans="1:5">
      <c r="A7" s="170" t="s">
        <v>76</v>
      </c>
      <c r="B7" s="171">
        <f>'Federal Assistance'!F54</f>
        <v>18143004</v>
      </c>
      <c r="C7" s="175"/>
      <c r="D7" s="176">
        <f t="shared" si="0"/>
        <v>18143004</v>
      </c>
      <c r="E7" s="174">
        <f>D7/($D26)</f>
        <v>0.12545054804514996</v>
      </c>
    </row>
    <row r="8" spans="1:5" ht="22.8">
      <c r="A8" s="177" t="s">
        <v>65</v>
      </c>
      <c r="B8" s="178">
        <f>IF(SUM(B9:B21)='Federal Non-Assistance'!B54,'Federal Non-Assistance'!B54,"ERROR")</f>
        <v>46054325</v>
      </c>
      <c r="C8" s="179">
        <f>IF(SUM(C9:C21)='State Non-Assistance'!B54,'State Non-Assistance'!B54,"ERROR")</f>
        <v>5166966</v>
      </c>
      <c r="D8" s="180">
        <f>B8+C8</f>
        <v>51221291</v>
      </c>
      <c r="E8" s="181">
        <f>D8/($D26)</f>
        <v>0.35417172522974183</v>
      </c>
    </row>
    <row r="9" spans="1:5" ht="16.8">
      <c r="A9" s="170" t="s">
        <v>78</v>
      </c>
      <c r="B9" s="182">
        <f>'Federal Non-Assistance'!C54</f>
        <v>1821453</v>
      </c>
      <c r="C9" s="183">
        <f>'State Non-Assistance'!C54</f>
        <v>0</v>
      </c>
      <c r="D9" s="173">
        <f t="shared" ref="D9:D21" si="1">B9+C9</f>
        <v>1821453</v>
      </c>
      <c r="E9" s="174">
        <f>D9/($D26)</f>
        <v>1.2594511751663756E-2</v>
      </c>
    </row>
    <row r="10" spans="1:5">
      <c r="A10" s="170" t="s">
        <v>63</v>
      </c>
      <c r="B10" s="182">
        <f>'Federal Non-Assistance'!D54</f>
        <v>6940480</v>
      </c>
      <c r="C10" s="183">
        <f>'State Non-Assistance'!D54</f>
        <v>0</v>
      </c>
      <c r="D10" s="173">
        <f t="shared" si="1"/>
        <v>6940480</v>
      </c>
      <c r="E10" s="174">
        <f>D10/($D26)</f>
        <v>4.7990234676484798E-2</v>
      </c>
    </row>
    <row r="11" spans="1:5">
      <c r="A11" s="170" t="s">
        <v>64</v>
      </c>
      <c r="B11" s="182">
        <f>'Federal Non-Assistance'!E54</f>
        <v>0</v>
      </c>
      <c r="C11" s="183">
        <f>'State Non-Assistance'!E54</f>
        <v>0</v>
      </c>
      <c r="D11" s="173">
        <f t="shared" si="1"/>
        <v>0</v>
      </c>
      <c r="E11" s="174">
        <f>D11/($D26)</f>
        <v>0</v>
      </c>
    </row>
    <row r="12" spans="1:5" ht="16.8">
      <c r="A12" s="170" t="s">
        <v>79</v>
      </c>
      <c r="B12" s="182">
        <f>'Federal Non-Assistance'!F54</f>
        <v>0</v>
      </c>
      <c r="C12" s="183">
        <f>'State Non-Assistance'!F54</f>
        <v>0</v>
      </c>
      <c r="D12" s="173">
        <f t="shared" si="1"/>
        <v>0</v>
      </c>
      <c r="E12" s="174">
        <f>D12/($D26)</f>
        <v>0</v>
      </c>
    </row>
    <row r="13" spans="1:5">
      <c r="A13" s="170" t="s">
        <v>67</v>
      </c>
      <c r="B13" s="182">
        <f>'Federal Non-Assistance'!G54</f>
        <v>0</v>
      </c>
      <c r="C13" s="183">
        <f>'State Non-Assistance'!G54</f>
        <v>0</v>
      </c>
      <c r="D13" s="173">
        <f t="shared" si="1"/>
        <v>0</v>
      </c>
      <c r="E13" s="174">
        <f>D13/($D26)</f>
        <v>0</v>
      </c>
    </row>
    <row r="14" spans="1:5" ht="16.8">
      <c r="A14" s="170" t="s">
        <v>80</v>
      </c>
      <c r="B14" s="182">
        <f>'Federal Non-Assistance'!H54</f>
        <v>0</v>
      </c>
      <c r="C14" s="183">
        <f>'State Non-Assistance'!H54</f>
        <v>0</v>
      </c>
      <c r="D14" s="173">
        <f t="shared" si="1"/>
        <v>0</v>
      </c>
      <c r="E14" s="174">
        <f>D14/($D26)</f>
        <v>0</v>
      </c>
    </row>
    <row r="15" spans="1:5" ht="16.8">
      <c r="A15" s="170" t="s">
        <v>81</v>
      </c>
      <c r="B15" s="182">
        <f>'Federal Non-Assistance'!I54</f>
        <v>1533518</v>
      </c>
      <c r="C15" s="183">
        <f>'State Non-Assistance'!I54</f>
        <v>0</v>
      </c>
      <c r="D15" s="173">
        <f t="shared" si="1"/>
        <v>1533518</v>
      </c>
      <c r="E15" s="174">
        <f>D15/($D26)</f>
        <v>1.0603573340837178E-2</v>
      </c>
    </row>
    <row r="16" spans="1:5" ht="16.8">
      <c r="A16" s="170" t="s">
        <v>82</v>
      </c>
      <c r="B16" s="182">
        <f>'Federal Non-Assistance'!J54</f>
        <v>0</v>
      </c>
      <c r="C16" s="183">
        <f>'State Non-Assistance'!J54</f>
        <v>0</v>
      </c>
      <c r="D16" s="173">
        <f t="shared" si="1"/>
        <v>0</v>
      </c>
      <c r="E16" s="174">
        <f>D16/($D26)</f>
        <v>0</v>
      </c>
    </row>
    <row r="17" spans="1:5" ht="16.8">
      <c r="A17" s="170" t="s">
        <v>109</v>
      </c>
      <c r="B17" s="182">
        <f>'Federal Non-Assistance'!K54</f>
        <v>4525597</v>
      </c>
      <c r="C17" s="183">
        <f>'State Non-Assistance'!K54</f>
        <v>0</v>
      </c>
      <c r="D17" s="173">
        <f t="shared" si="1"/>
        <v>4525597</v>
      </c>
      <c r="E17" s="174">
        <f>D17/($D26)</f>
        <v>3.1292426760281072E-2</v>
      </c>
    </row>
    <row r="18" spans="1:5">
      <c r="A18" s="170" t="s">
        <v>88</v>
      </c>
      <c r="B18" s="182">
        <f>'Federal Non-Assistance'!L54</f>
        <v>10828438</v>
      </c>
      <c r="C18" s="183">
        <f>'State Non-Assistance'!L54</f>
        <v>5166966</v>
      </c>
      <c r="D18" s="173">
        <f>B18+C18</f>
        <v>15995404</v>
      </c>
      <c r="E18" s="174">
        <f>D18/($D26)</f>
        <v>0.11060087943559864</v>
      </c>
    </row>
    <row r="19" spans="1:5">
      <c r="A19" s="170" t="s">
        <v>68</v>
      </c>
      <c r="B19" s="182">
        <f>'Federal Non-Assistance'!M54</f>
        <v>10224720</v>
      </c>
      <c r="C19" s="183">
        <f>'State Non-Assistance'!M54</f>
        <v>0</v>
      </c>
      <c r="D19" s="173">
        <f>B19+C19</f>
        <v>10224720</v>
      </c>
      <c r="E19" s="174">
        <f>D19/($D26)</f>
        <v>7.0699247357725634E-2</v>
      </c>
    </row>
    <row r="20" spans="1:5" ht="16.8">
      <c r="A20" s="170" t="s">
        <v>110</v>
      </c>
      <c r="B20" s="182">
        <f>'Federal Non-Assistance'!N54</f>
        <v>0</v>
      </c>
      <c r="C20" s="184"/>
      <c r="D20" s="173">
        <f t="shared" si="1"/>
        <v>0</v>
      </c>
      <c r="E20" s="174">
        <f>D20/($D26)</f>
        <v>0</v>
      </c>
    </row>
    <row r="21" spans="1:5">
      <c r="A21" s="170" t="s">
        <v>69</v>
      </c>
      <c r="B21" s="182">
        <f>'Federal Non-Assistance'!O54</f>
        <v>10180119</v>
      </c>
      <c r="C21" s="183">
        <f>'State Non-Assistance'!O54</f>
        <v>0</v>
      </c>
      <c r="D21" s="173">
        <f t="shared" si="1"/>
        <v>10180119</v>
      </c>
      <c r="E21" s="174">
        <f>D21/($D26)</f>
        <v>7.0390851907150762E-2</v>
      </c>
    </row>
    <row r="22" spans="1:5" ht="40.200000000000003" thickBot="1">
      <c r="A22" s="185" t="s">
        <v>0</v>
      </c>
      <c r="B22" s="186">
        <f>B3+B8</f>
        <v>99158679</v>
      </c>
      <c r="C22" s="187">
        <f>C3+C8</f>
        <v>34446446</v>
      </c>
      <c r="D22" s="186">
        <f>B22+C22</f>
        <v>133605125</v>
      </c>
      <c r="E22" s="188">
        <f>D22/($D26)</f>
        <v>0.92381813689126491</v>
      </c>
    </row>
    <row r="23" spans="1:5" ht="34.200000000000003">
      <c r="A23" s="177" t="s">
        <v>111</v>
      </c>
      <c r="B23" s="189">
        <f>'Summary Federal Funds'!E54</f>
        <v>0</v>
      </c>
      <c r="C23" s="190"/>
      <c r="D23" s="180">
        <f>B23</f>
        <v>0</v>
      </c>
      <c r="E23" s="169">
        <f>D23/($D26)</f>
        <v>0</v>
      </c>
    </row>
    <row r="24" spans="1:5" ht="34.200000000000003">
      <c r="A24" s="177" t="s">
        <v>112</v>
      </c>
      <c r="B24" s="191">
        <f>'Summary Federal Funds'!F54</f>
        <v>11017631</v>
      </c>
      <c r="C24" s="192"/>
      <c r="D24" s="180">
        <f>B24</f>
        <v>11017631</v>
      </c>
      <c r="E24" s="181">
        <f>D24/($D26)</f>
        <v>7.6181863108735121E-2</v>
      </c>
    </row>
    <row r="25" spans="1:5" ht="39" customHeight="1" thickBot="1">
      <c r="A25" s="193" t="s">
        <v>113</v>
      </c>
      <c r="B25" s="194">
        <f>B23+B24</f>
        <v>11017631</v>
      </c>
      <c r="C25" s="195"/>
      <c r="D25" s="194">
        <f>B25</f>
        <v>11017631</v>
      </c>
      <c r="E25" s="196">
        <f>D25/($D26)</f>
        <v>7.6181863108735121E-2</v>
      </c>
    </row>
    <row r="26" spans="1:5" ht="32.4" thickTop="1" thickBot="1">
      <c r="A26" s="197" t="s">
        <v>114</v>
      </c>
      <c r="B26" s="198">
        <f>B22+B25</f>
        <v>110176310</v>
      </c>
      <c r="C26" s="199">
        <f>C22</f>
        <v>34446446</v>
      </c>
      <c r="D26" s="198">
        <f>B26+C26</f>
        <v>144622756</v>
      </c>
      <c r="E26" s="200">
        <f>IF(D26/($D26)=SUM(E25,E22),SUM(E22,E25),"ERROR")</f>
        <v>1</v>
      </c>
    </row>
    <row r="27" spans="1:5" ht="31.8" thickBot="1">
      <c r="A27" s="201" t="s">
        <v>95</v>
      </c>
      <c r="B27" s="202">
        <f>'Summary Federal Funds'!I54</f>
        <v>0</v>
      </c>
      <c r="C27" s="203"/>
      <c r="D27" s="202">
        <f>B27</f>
        <v>0</v>
      </c>
      <c r="E27" s="204"/>
    </row>
    <row r="28" spans="1:5" ht="31.2">
      <c r="A28" s="205" t="s">
        <v>96</v>
      </c>
      <c r="B28" s="206">
        <f>'Summary Federal Funds'!J54</f>
        <v>65276</v>
      </c>
      <c r="C28" s="207"/>
      <c r="D28" s="206">
        <f>B28</f>
        <v>65276</v>
      </c>
      <c r="E28" s="208"/>
    </row>
  </sheetData>
  <mergeCells count="1">
    <mergeCell ref="A1:E1"/>
  </mergeCells>
  <pageMargins left="0.7" right="0.7" top="0.75" bottom="0.75" header="0.3" footer="0.3"/>
  <pageSetup scale="79"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
    </sheetView>
  </sheetViews>
  <sheetFormatPr defaultRowHeight="14.4"/>
  <cols>
    <col min="1" max="1" width="22.6640625" customWidth="1"/>
    <col min="2" max="5" width="32.6640625" customWidth="1"/>
  </cols>
  <sheetData>
    <row r="1" spans="1:5" ht="18" thickBot="1">
      <c r="A1" s="523" t="s">
        <v>290</v>
      </c>
      <c r="B1" s="524"/>
      <c r="C1" s="524"/>
      <c r="D1" s="524"/>
      <c r="E1" s="586"/>
    </row>
    <row r="2" spans="1:5" ht="31.2" thickBot="1">
      <c r="A2" s="161" t="s">
        <v>104</v>
      </c>
      <c r="B2" s="162" t="s">
        <v>105</v>
      </c>
      <c r="C2" s="163" t="s">
        <v>106</v>
      </c>
      <c r="D2" s="164" t="s">
        <v>107</v>
      </c>
      <c r="E2" s="165" t="s">
        <v>108</v>
      </c>
    </row>
    <row r="3" spans="1:5" ht="22.8">
      <c r="A3" s="166" t="s">
        <v>74</v>
      </c>
      <c r="B3" s="167">
        <f>IF(SUM(B4:B7)='Federal Assistance'!B55,'Federal Assistance'!B55,"ERROR")</f>
        <v>52432443</v>
      </c>
      <c r="C3" s="167">
        <f>IF(SUM(C4:C6)='State Assistance'!B55,'State Assistance'!B55,"ERROR")</f>
        <v>81771024</v>
      </c>
      <c r="D3" s="168">
        <f>B3+C3</f>
        <v>134203467</v>
      </c>
      <c r="E3" s="169">
        <f>D3/($D26)</f>
        <v>0.22222270407867745</v>
      </c>
    </row>
    <row r="4" spans="1:5">
      <c r="A4" s="170" t="s">
        <v>62</v>
      </c>
      <c r="B4" s="171">
        <f>'Federal Assistance'!C55</f>
        <v>52432443</v>
      </c>
      <c r="C4" s="172">
        <f>'State Assistance'!C55</f>
        <v>81771024</v>
      </c>
      <c r="D4" s="173">
        <f>B4+C4</f>
        <v>134203467</v>
      </c>
      <c r="E4" s="174">
        <f>D4/($D26)</f>
        <v>0.22222270407867745</v>
      </c>
    </row>
    <row r="5" spans="1:5">
      <c r="A5" s="170" t="s">
        <v>63</v>
      </c>
      <c r="B5" s="171">
        <f>'Federal Assistance'!D55</f>
        <v>0</v>
      </c>
      <c r="C5" s="172">
        <f>'State Assistance'!D55</f>
        <v>0</v>
      </c>
      <c r="D5" s="173">
        <f t="shared" ref="D5:D7" si="0">B5+C5</f>
        <v>0</v>
      </c>
      <c r="E5" s="174">
        <f>D5/($D26)</f>
        <v>0</v>
      </c>
    </row>
    <row r="6" spans="1:5" ht="16.8">
      <c r="A6" s="170" t="s">
        <v>75</v>
      </c>
      <c r="B6" s="171">
        <f>'Federal Assistance'!E55</f>
        <v>0</v>
      </c>
      <c r="C6" s="172">
        <f>'State Assistance'!E55</f>
        <v>0</v>
      </c>
      <c r="D6" s="173">
        <f t="shared" si="0"/>
        <v>0</v>
      </c>
      <c r="E6" s="174">
        <f>D6/($D26)</f>
        <v>0</v>
      </c>
    </row>
    <row r="7" spans="1:5">
      <c r="A7" s="170" t="s">
        <v>76</v>
      </c>
      <c r="B7" s="171">
        <f>'Federal Assistance'!F55</f>
        <v>0</v>
      </c>
      <c r="C7" s="175"/>
      <c r="D7" s="176">
        <f t="shared" si="0"/>
        <v>0</v>
      </c>
      <c r="E7" s="174">
        <f>D7/($D26)</f>
        <v>0</v>
      </c>
    </row>
    <row r="8" spans="1:5" ht="22.8">
      <c r="A8" s="177" t="s">
        <v>65</v>
      </c>
      <c r="B8" s="178">
        <f>IF(SUM(B9:B21)='Federal Non-Assistance'!B55,'Federal Non-Assistance'!B55,"ERROR")</f>
        <v>201833894</v>
      </c>
      <c r="C8" s="179">
        <f>IF(SUM(C9:C21)='State Non-Assistance'!B55,'State Non-Assistance'!B55,"ERROR")</f>
        <v>189664531</v>
      </c>
      <c r="D8" s="180">
        <f>B8+C8</f>
        <v>391498425</v>
      </c>
      <c r="E8" s="181">
        <f>D8/($D26)</f>
        <v>0.64826819001660585</v>
      </c>
    </row>
    <row r="9" spans="1:5" ht="16.8">
      <c r="A9" s="170" t="s">
        <v>78</v>
      </c>
      <c r="B9" s="182">
        <f>'Federal Non-Assistance'!C55</f>
        <v>3264982</v>
      </c>
      <c r="C9" s="183">
        <f>'State Non-Assistance'!C55</f>
        <v>30952994</v>
      </c>
      <c r="D9" s="173">
        <f t="shared" ref="D9:D21" si="1">B9+C9</f>
        <v>34217976</v>
      </c>
      <c r="E9" s="174">
        <f>D9/($D26)</f>
        <v>5.6660318282383021E-2</v>
      </c>
    </row>
    <row r="10" spans="1:5">
      <c r="A10" s="170" t="s">
        <v>63</v>
      </c>
      <c r="B10" s="182">
        <f>'Federal Non-Assistance'!D55</f>
        <v>137184698</v>
      </c>
      <c r="C10" s="183">
        <f>'State Non-Assistance'!D55</f>
        <v>0</v>
      </c>
      <c r="D10" s="173">
        <f t="shared" si="1"/>
        <v>137184698</v>
      </c>
      <c r="E10" s="174">
        <f>D10/($D26)</f>
        <v>0.2271592174871066</v>
      </c>
    </row>
    <row r="11" spans="1:5">
      <c r="A11" s="170" t="s">
        <v>64</v>
      </c>
      <c r="B11" s="182">
        <f>'Federal Non-Assistance'!E55</f>
        <v>0</v>
      </c>
      <c r="C11" s="183">
        <f>'State Non-Assistance'!E55</f>
        <v>4131591</v>
      </c>
      <c r="D11" s="173">
        <f t="shared" si="1"/>
        <v>4131591</v>
      </c>
      <c r="E11" s="174">
        <f>D11/($D26)</f>
        <v>6.8413532428869888E-3</v>
      </c>
    </row>
    <row r="12" spans="1:5" ht="16.8">
      <c r="A12" s="170" t="s">
        <v>79</v>
      </c>
      <c r="B12" s="182">
        <f>'Federal Non-Assistance'!F55</f>
        <v>0</v>
      </c>
      <c r="C12" s="183">
        <f>'State Non-Assistance'!F55</f>
        <v>0</v>
      </c>
      <c r="D12" s="173">
        <f t="shared" si="1"/>
        <v>0</v>
      </c>
      <c r="E12" s="174">
        <f>D12/($D26)</f>
        <v>0</v>
      </c>
    </row>
    <row r="13" spans="1:5">
      <c r="A13" s="170" t="s">
        <v>67</v>
      </c>
      <c r="B13" s="182">
        <f>'Federal Non-Assistance'!G55</f>
        <v>43664200</v>
      </c>
      <c r="C13" s="183">
        <f>'State Non-Assistance'!G55</f>
        <v>0</v>
      </c>
      <c r="D13" s="173">
        <f t="shared" si="1"/>
        <v>43664200</v>
      </c>
      <c r="E13" s="174">
        <f>D13/($D26)</f>
        <v>7.2301981553369171E-2</v>
      </c>
    </row>
    <row r="14" spans="1:5" ht="16.8">
      <c r="A14" s="170" t="s">
        <v>80</v>
      </c>
      <c r="B14" s="182">
        <f>'Federal Non-Assistance'!H55</f>
        <v>0</v>
      </c>
      <c r="C14" s="183">
        <f>'State Non-Assistance'!H55</f>
        <v>0</v>
      </c>
      <c r="D14" s="173">
        <f t="shared" si="1"/>
        <v>0</v>
      </c>
      <c r="E14" s="174">
        <f>D14/($D26)</f>
        <v>0</v>
      </c>
    </row>
    <row r="15" spans="1:5" ht="16.8">
      <c r="A15" s="170" t="s">
        <v>81</v>
      </c>
      <c r="B15" s="182">
        <f>'Federal Non-Assistance'!I55</f>
        <v>600000</v>
      </c>
      <c r="C15" s="183">
        <f>'State Non-Assistance'!I55</f>
        <v>45554251</v>
      </c>
      <c r="D15" s="173">
        <f t="shared" si="1"/>
        <v>46154251</v>
      </c>
      <c r="E15" s="174">
        <f>D15/($D26)</f>
        <v>7.6425167629581445E-2</v>
      </c>
    </row>
    <row r="16" spans="1:5" ht="16.8">
      <c r="A16" s="170" t="s">
        <v>82</v>
      </c>
      <c r="B16" s="182">
        <f>'Federal Non-Assistance'!J55</f>
        <v>0</v>
      </c>
      <c r="C16" s="183">
        <f>'State Non-Assistance'!J55</f>
        <v>358099</v>
      </c>
      <c r="D16" s="173">
        <f t="shared" si="1"/>
        <v>358099</v>
      </c>
      <c r="E16" s="174">
        <f>D16/($D26)</f>
        <v>5.9296328095510614E-4</v>
      </c>
    </row>
    <row r="17" spans="1:5" ht="16.8">
      <c r="A17" s="170" t="s">
        <v>109</v>
      </c>
      <c r="B17" s="182">
        <f>'Federal Non-Assistance'!K55</f>
        <v>5159629</v>
      </c>
      <c r="C17" s="183">
        <f>'State Non-Assistance'!K55</f>
        <v>7619200</v>
      </c>
      <c r="D17" s="173">
        <f t="shared" si="1"/>
        <v>12778829</v>
      </c>
      <c r="E17" s="174">
        <f>D17/($D26)</f>
        <v>2.1160004274248904E-2</v>
      </c>
    </row>
    <row r="18" spans="1:5">
      <c r="A18" s="170" t="s">
        <v>88</v>
      </c>
      <c r="B18" s="182">
        <f>'Federal Non-Assistance'!L55</f>
        <v>7516982</v>
      </c>
      <c r="C18" s="183">
        <f>'State Non-Assistance'!L55</f>
        <v>11681737</v>
      </c>
      <c r="D18" s="173">
        <f>B18+C18</f>
        <v>19198719</v>
      </c>
      <c r="E18" s="174">
        <f>D18/($D26)</f>
        <v>3.1790469697974957E-2</v>
      </c>
    </row>
    <row r="19" spans="1:5">
      <c r="A19" s="170" t="s">
        <v>68</v>
      </c>
      <c r="B19" s="182">
        <f>'Federal Non-Assistance'!M55</f>
        <v>3819165</v>
      </c>
      <c r="C19" s="183">
        <f>'State Non-Assistance'!M55</f>
        <v>0</v>
      </c>
      <c r="D19" s="173">
        <f>B19+C19</f>
        <v>3819165</v>
      </c>
      <c r="E19" s="174">
        <f>D19/($D26)</f>
        <v>6.3240182433039688E-3</v>
      </c>
    </row>
    <row r="20" spans="1:5" ht="16.8">
      <c r="A20" s="170" t="s">
        <v>110</v>
      </c>
      <c r="B20" s="182">
        <f>'Federal Non-Assistance'!N55</f>
        <v>0</v>
      </c>
      <c r="C20" s="184"/>
      <c r="D20" s="173">
        <f t="shared" si="1"/>
        <v>0</v>
      </c>
      <c r="E20" s="174">
        <f>D20/($D26)</f>
        <v>0</v>
      </c>
    </row>
    <row r="21" spans="1:5">
      <c r="A21" s="170" t="s">
        <v>69</v>
      </c>
      <c r="B21" s="182">
        <f>'Federal Non-Assistance'!O55</f>
        <v>624238</v>
      </c>
      <c r="C21" s="183">
        <f>'State Non-Assistance'!O55</f>
        <v>89366659</v>
      </c>
      <c r="D21" s="173">
        <f t="shared" si="1"/>
        <v>89990897</v>
      </c>
      <c r="E21" s="174">
        <f>D21/($D26)</f>
        <v>0.14901269632479572</v>
      </c>
    </row>
    <row r="22" spans="1:5" ht="40.200000000000003" thickBot="1">
      <c r="A22" s="185" t="s">
        <v>0</v>
      </c>
      <c r="B22" s="186">
        <f>B3+B8</f>
        <v>254266337</v>
      </c>
      <c r="C22" s="187">
        <f>C3+C8</f>
        <v>271435555</v>
      </c>
      <c r="D22" s="186">
        <f>B22+C22</f>
        <v>525701892</v>
      </c>
      <c r="E22" s="188">
        <f>D22/($D26)</f>
        <v>0.87049089409528335</v>
      </c>
    </row>
    <row r="23" spans="1:5" ht="34.200000000000003">
      <c r="A23" s="177" t="s">
        <v>111</v>
      </c>
      <c r="B23" s="189">
        <f>'Summary Federal Funds'!E55</f>
        <v>62779200</v>
      </c>
      <c r="C23" s="190"/>
      <c r="D23" s="180">
        <f>B23</f>
        <v>62779200</v>
      </c>
      <c r="E23" s="169">
        <f>D23/($D26)</f>
        <v>0.10395382396414622</v>
      </c>
    </row>
    <row r="24" spans="1:5" ht="34.200000000000003">
      <c r="A24" s="177" t="s">
        <v>112</v>
      </c>
      <c r="B24" s="191">
        <f>'Summary Federal Funds'!F55</f>
        <v>15433200</v>
      </c>
      <c r="C24" s="192"/>
      <c r="D24" s="180">
        <f>B24</f>
        <v>15433200</v>
      </c>
      <c r="E24" s="181">
        <f>D24/($D26)</f>
        <v>2.5555281940570468E-2</v>
      </c>
    </row>
    <row r="25" spans="1:5" ht="39" customHeight="1" thickBot="1">
      <c r="A25" s="193" t="s">
        <v>113</v>
      </c>
      <c r="B25" s="194">
        <f>B23+B24</f>
        <v>78212400</v>
      </c>
      <c r="C25" s="195"/>
      <c r="D25" s="194">
        <f>B25</f>
        <v>78212400</v>
      </c>
      <c r="E25" s="196">
        <f>D25/($D26)</f>
        <v>0.1295091059047167</v>
      </c>
    </row>
    <row r="26" spans="1:5" ht="32.4" thickTop="1" thickBot="1">
      <c r="A26" s="197" t="s">
        <v>114</v>
      </c>
      <c r="B26" s="198">
        <f>B22+B25</f>
        <v>332478737</v>
      </c>
      <c r="C26" s="199">
        <f>C22</f>
        <v>271435555</v>
      </c>
      <c r="D26" s="198">
        <f>B26+C26</f>
        <v>603914292</v>
      </c>
      <c r="E26" s="200">
        <f>IF(D26/($D26)=SUM(E25,E22),SUM(E22,E25),"ERROR")</f>
        <v>1</v>
      </c>
    </row>
    <row r="27" spans="1:5" ht="31.8" thickBot="1">
      <c r="A27" s="201" t="s">
        <v>95</v>
      </c>
      <c r="B27" s="202">
        <f>'Summary Federal Funds'!I55</f>
        <v>0</v>
      </c>
      <c r="C27" s="203"/>
      <c r="D27" s="202">
        <f>B27</f>
        <v>0</v>
      </c>
      <c r="E27" s="204"/>
    </row>
    <row r="28" spans="1:5" ht="31.2">
      <c r="A28" s="205" t="s">
        <v>96</v>
      </c>
      <c r="B28" s="206">
        <f>'Summary Federal Funds'!J55</f>
        <v>12858714</v>
      </c>
      <c r="C28" s="207"/>
      <c r="D28" s="206">
        <f>B28</f>
        <v>12858714</v>
      </c>
      <c r="E28" s="208"/>
    </row>
  </sheetData>
  <mergeCells count="1">
    <mergeCell ref="A1:E1"/>
  </mergeCells>
  <pageMargins left="0.7" right="0.7" top="0.75" bottom="0.75" header="0.3" footer="0.3"/>
  <pageSetup scale="79"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C3" sqref="C3"/>
    </sheetView>
  </sheetViews>
  <sheetFormatPr defaultRowHeight="14.4"/>
  <cols>
    <col min="1" max="1" width="22.6640625" customWidth="1"/>
    <col min="2" max="5" width="32.6640625" customWidth="1"/>
  </cols>
  <sheetData>
    <row r="1" spans="1:5" ht="18" thickBot="1">
      <c r="A1" s="523" t="s">
        <v>291</v>
      </c>
      <c r="B1" s="524"/>
      <c r="C1" s="524"/>
      <c r="D1" s="524"/>
      <c r="E1" s="586"/>
    </row>
    <row r="2" spans="1:5" ht="31.2" thickBot="1">
      <c r="A2" s="161" t="s">
        <v>104</v>
      </c>
      <c r="B2" s="162" t="s">
        <v>105</v>
      </c>
      <c r="C2" s="163" t="s">
        <v>106</v>
      </c>
      <c r="D2" s="164" t="s">
        <v>107</v>
      </c>
      <c r="E2" s="165" t="s">
        <v>108</v>
      </c>
    </row>
    <row r="3" spans="1:5" ht="22.8">
      <c r="A3" s="166" t="s">
        <v>74</v>
      </c>
      <c r="B3" s="167">
        <f>IF(SUM(B4:B7)='Federal Assistance'!B56,'Federal Assistance'!B56,"ERROR")</f>
        <v>523853</v>
      </c>
      <c r="C3" s="167">
        <f>IF(SUM(C4:C6)='State Assistance'!B56,'State Assistance'!B56,"ERROR")</f>
        <v>3489045</v>
      </c>
      <c r="D3" s="168">
        <f>B3+C3</f>
        <v>4012898</v>
      </c>
      <c r="E3" s="169">
        <f>D3/($D26)</f>
        <v>0.1223975224867319</v>
      </c>
    </row>
    <row r="4" spans="1:5">
      <c r="A4" s="170" t="s">
        <v>62</v>
      </c>
      <c r="B4" s="171">
        <f>'Federal Assistance'!C56</f>
        <v>523853</v>
      </c>
      <c r="C4" s="172">
        <f>'State Assistance'!C56</f>
        <v>1935338</v>
      </c>
      <c r="D4" s="173">
        <f>B4+C4</f>
        <v>2459191</v>
      </c>
      <c r="E4" s="174">
        <f>D4/($D26)</f>
        <v>7.5007858590392454E-2</v>
      </c>
    </row>
    <row r="5" spans="1:5">
      <c r="A5" s="170" t="s">
        <v>63</v>
      </c>
      <c r="B5" s="171">
        <f>'Federal Assistance'!D56</f>
        <v>0</v>
      </c>
      <c r="C5" s="172">
        <f>'State Assistance'!D56</f>
        <v>1553707</v>
      </c>
      <c r="D5" s="173">
        <f t="shared" ref="D5:D7" si="0">B5+C5</f>
        <v>1553707</v>
      </c>
      <c r="E5" s="174">
        <f>D5/($D26)</f>
        <v>4.7389663896339446E-2</v>
      </c>
    </row>
    <row r="6" spans="1:5" ht="16.8">
      <c r="A6" s="170" t="s">
        <v>75</v>
      </c>
      <c r="B6" s="171">
        <f>'Federal Assistance'!E56</f>
        <v>0</v>
      </c>
      <c r="C6" s="172">
        <f>'State Assistance'!E56</f>
        <v>0</v>
      </c>
      <c r="D6" s="173">
        <f t="shared" si="0"/>
        <v>0</v>
      </c>
      <c r="E6" s="174">
        <f>D6/($D26)</f>
        <v>0</v>
      </c>
    </row>
    <row r="7" spans="1:5">
      <c r="A7" s="170" t="s">
        <v>76</v>
      </c>
      <c r="B7" s="171">
        <f>'Federal Assistance'!F56</f>
        <v>0</v>
      </c>
      <c r="C7" s="175"/>
      <c r="D7" s="176">
        <f t="shared" si="0"/>
        <v>0</v>
      </c>
      <c r="E7" s="174">
        <f>D7/($D26)</f>
        <v>0</v>
      </c>
    </row>
    <row r="8" spans="1:5" ht="22.8">
      <c r="A8" s="177" t="s">
        <v>65</v>
      </c>
      <c r="B8" s="178">
        <f>IF(SUM(B9:B21)='Federal Non-Assistance'!B56,'Federal Non-Assistance'!B56,"ERROR")</f>
        <v>20738723</v>
      </c>
      <c r="C8" s="179">
        <f>IF(SUM(C9:C21)='State Non-Assistance'!B56,'State Non-Assistance'!B56,"ERROR")</f>
        <v>6184104</v>
      </c>
      <c r="D8" s="180">
        <f>B8+C8</f>
        <v>26922827</v>
      </c>
      <c r="E8" s="181">
        <f>D8/($D26)</f>
        <v>0.82117395536564664</v>
      </c>
    </row>
    <row r="9" spans="1:5" ht="16.8">
      <c r="A9" s="170" t="s">
        <v>78</v>
      </c>
      <c r="B9" s="182">
        <f>'Federal Non-Assistance'!C56</f>
        <v>1784162</v>
      </c>
      <c r="C9" s="183">
        <f>'State Non-Assistance'!C56</f>
        <v>12</v>
      </c>
      <c r="D9" s="173">
        <f t="shared" ref="D9:D21" si="1">B9+C9</f>
        <v>1784174</v>
      </c>
      <c r="E9" s="174">
        <f>D9/($D26)</f>
        <v>5.4419144788938667E-2</v>
      </c>
    </row>
    <row r="10" spans="1:5">
      <c r="A10" s="170" t="s">
        <v>63</v>
      </c>
      <c r="B10" s="182">
        <f>'Federal Non-Assistance'!D56</f>
        <v>2100000</v>
      </c>
      <c r="C10" s="183">
        <f>'State Non-Assistance'!D56</f>
        <v>0</v>
      </c>
      <c r="D10" s="173">
        <f t="shared" si="1"/>
        <v>2100000</v>
      </c>
      <c r="E10" s="174">
        <f>D10/($D26)</f>
        <v>6.4052163105600246E-2</v>
      </c>
    </row>
    <row r="11" spans="1:5">
      <c r="A11" s="170" t="s">
        <v>64</v>
      </c>
      <c r="B11" s="182">
        <f>'Federal Non-Assistance'!E56</f>
        <v>0</v>
      </c>
      <c r="C11" s="183">
        <f>'State Non-Assistance'!E56</f>
        <v>0</v>
      </c>
      <c r="D11" s="173">
        <f t="shared" si="1"/>
        <v>0</v>
      </c>
      <c r="E11" s="174">
        <f>D11/($D26)</f>
        <v>0</v>
      </c>
    </row>
    <row r="12" spans="1:5" ht="16.8">
      <c r="A12" s="170" t="s">
        <v>79</v>
      </c>
      <c r="B12" s="182">
        <f>'Federal Non-Assistance'!F56</f>
        <v>0</v>
      </c>
      <c r="C12" s="183">
        <f>'State Non-Assistance'!F56</f>
        <v>0</v>
      </c>
      <c r="D12" s="173">
        <f t="shared" si="1"/>
        <v>0</v>
      </c>
      <c r="E12" s="174">
        <f>D12/($D26)</f>
        <v>0</v>
      </c>
    </row>
    <row r="13" spans="1:5">
      <c r="A13" s="170" t="s">
        <v>67</v>
      </c>
      <c r="B13" s="182">
        <f>'Federal Non-Assistance'!G56</f>
        <v>0</v>
      </c>
      <c r="C13" s="183">
        <f>'State Non-Assistance'!G56</f>
        <v>0</v>
      </c>
      <c r="D13" s="173">
        <f t="shared" si="1"/>
        <v>0</v>
      </c>
      <c r="E13" s="174">
        <f>D13/($D26)</f>
        <v>0</v>
      </c>
    </row>
    <row r="14" spans="1:5" ht="16.8">
      <c r="A14" s="170" t="s">
        <v>80</v>
      </c>
      <c r="B14" s="182">
        <f>'Federal Non-Assistance'!H56</f>
        <v>0</v>
      </c>
      <c r="C14" s="183">
        <f>'State Non-Assistance'!H56</f>
        <v>0</v>
      </c>
      <c r="D14" s="173">
        <f t="shared" si="1"/>
        <v>0</v>
      </c>
      <c r="E14" s="174">
        <f>D14/($D26)</f>
        <v>0</v>
      </c>
    </row>
    <row r="15" spans="1:5" ht="16.8">
      <c r="A15" s="170" t="s">
        <v>81</v>
      </c>
      <c r="B15" s="182">
        <f>'Federal Non-Assistance'!I56</f>
        <v>165443</v>
      </c>
      <c r="C15" s="183">
        <f>'State Non-Assistance'!I56</f>
        <v>0</v>
      </c>
      <c r="D15" s="173">
        <f t="shared" si="1"/>
        <v>165443</v>
      </c>
      <c r="E15" s="174">
        <f>D15/($D26)</f>
        <v>5.0461819146094379E-3</v>
      </c>
    </row>
    <row r="16" spans="1:5" ht="16.8">
      <c r="A16" s="170" t="s">
        <v>82</v>
      </c>
      <c r="B16" s="182">
        <f>'Federal Non-Assistance'!J56</f>
        <v>0</v>
      </c>
      <c r="C16" s="183">
        <f>'State Non-Assistance'!J56</f>
        <v>0</v>
      </c>
      <c r="D16" s="173">
        <f t="shared" si="1"/>
        <v>0</v>
      </c>
      <c r="E16" s="174">
        <f>D16/($D26)</f>
        <v>0</v>
      </c>
    </row>
    <row r="17" spans="1:5" ht="16.8">
      <c r="A17" s="170" t="s">
        <v>109</v>
      </c>
      <c r="B17" s="182">
        <f>'Federal Non-Assistance'!K56</f>
        <v>0</v>
      </c>
      <c r="C17" s="183">
        <f>'State Non-Assistance'!K56</f>
        <v>0</v>
      </c>
      <c r="D17" s="173">
        <f t="shared" si="1"/>
        <v>0</v>
      </c>
      <c r="E17" s="174">
        <f>D17/($D26)</f>
        <v>0</v>
      </c>
    </row>
    <row r="18" spans="1:5">
      <c r="A18" s="170" t="s">
        <v>88</v>
      </c>
      <c r="B18" s="182">
        <f>'Federal Non-Assistance'!L56</f>
        <v>1672566</v>
      </c>
      <c r="C18" s="183">
        <f>'State Non-Assistance'!L56</f>
        <v>5604326</v>
      </c>
      <c r="D18" s="173">
        <f>B18+C18</f>
        <v>7276892</v>
      </c>
      <c r="E18" s="174">
        <f>D18/($D26)</f>
        <v>0.22195270156468455</v>
      </c>
    </row>
    <row r="19" spans="1:5">
      <c r="A19" s="170" t="s">
        <v>68</v>
      </c>
      <c r="B19" s="182">
        <f>'Federal Non-Assistance'!M56</f>
        <v>10424</v>
      </c>
      <c r="C19" s="183">
        <f>'State Non-Assistance'!M56</f>
        <v>96269</v>
      </c>
      <c r="D19" s="173">
        <f>B19+C19</f>
        <v>106693</v>
      </c>
      <c r="E19" s="174">
        <f>D19/($D26)</f>
        <v>3.2542463991551457E-3</v>
      </c>
    </row>
    <row r="20" spans="1:5" ht="16.8">
      <c r="A20" s="170" t="s">
        <v>110</v>
      </c>
      <c r="B20" s="182">
        <f>'Federal Non-Assistance'!N56</f>
        <v>0</v>
      </c>
      <c r="C20" s="184"/>
      <c r="D20" s="173">
        <f t="shared" si="1"/>
        <v>0</v>
      </c>
      <c r="E20" s="174">
        <f>D20/($D26)</f>
        <v>0</v>
      </c>
    </row>
    <row r="21" spans="1:5">
      <c r="A21" s="170" t="s">
        <v>69</v>
      </c>
      <c r="B21" s="182">
        <f>'Federal Non-Assistance'!O56</f>
        <v>15006128</v>
      </c>
      <c r="C21" s="183">
        <f>'State Non-Assistance'!O56</f>
        <v>483497</v>
      </c>
      <c r="D21" s="173">
        <f t="shared" si="1"/>
        <v>15489625</v>
      </c>
      <c r="E21" s="174">
        <f>D21/($D26)</f>
        <v>0.47244951759265863</v>
      </c>
    </row>
    <row r="22" spans="1:5" ht="40.200000000000003" thickBot="1">
      <c r="A22" s="185" t="s">
        <v>0</v>
      </c>
      <c r="B22" s="186">
        <f>B3+B8</f>
        <v>21262576</v>
      </c>
      <c r="C22" s="187">
        <f>C3+C8</f>
        <v>9673149</v>
      </c>
      <c r="D22" s="186">
        <f>B22+C22</f>
        <v>30935725</v>
      </c>
      <c r="E22" s="188">
        <f>D22/($D26)</f>
        <v>0.9435714778523786</v>
      </c>
    </row>
    <row r="23" spans="1:5" ht="34.200000000000003">
      <c r="A23" s="177" t="s">
        <v>111</v>
      </c>
      <c r="B23" s="189">
        <f>'Summary Federal Funds'!E56</f>
        <v>0</v>
      </c>
      <c r="C23" s="190"/>
      <c r="D23" s="180">
        <f>B23</f>
        <v>0</v>
      </c>
      <c r="E23" s="169">
        <f>D23/($D26)</f>
        <v>0</v>
      </c>
    </row>
    <row r="24" spans="1:5" ht="34.200000000000003">
      <c r="A24" s="177" t="s">
        <v>112</v>
      </c>
      <c r="B24" s="191">
        <f>'Summary Federal Funds'!F56</f>
        <v>1850053</v>
      </c>
      <c r="C24" s="192"/>
      <c r="D24" s="180">
        <f>B24</f>
        <v>1850053</v>
      </c>
      <c r="E24" s="181">
        <f>D24/($D26)</f>
        <v>5.6428522147621445E-2</v>
      </c>
    </row>
    <row r="25" spans="1:5" ht="39" customHeight="1" thickBot="1">
      <c r="A25" s="193" t="s">
        <v>113</v>
      </c>
      <c r="B25" s="194">
        <f>B23+B24</f>
        <v>1850053</v>
      </c>
      <c r="C25" s="195"/>
      <c r="D25" s="194">
        <f>B25</f>
        <v>1850053</v>
      </c>
      <c r="E25" s="196">
        <f>D25/($D26)</f>
        <v>5.6428522147621445E-2</v>
      </c>
    </row>
    <row r="26" spans="1:5" ht="32.4" thickTop="1" thickBot="1">
      <c r="A26" s="197" t="s">
        <v>114</v>
      </c>
      <c r="B26" s="198">
        <f>B22+B25</f>
        <v>23112629</v>
      </c>
      <c r="C26" s="199">
        <f>C22</f>
        <v>9673149</v>
      </c>
      <c r="D26" s="198">
        <f>B26+C26</f>
        <v>32785778</v>
      </c>
      <c r="E26" s="200">
        <f>IF(D26/($D26)=SUM(E25,E22),SUM(E22,E25),"ERROR")</f>
        <v>1</v>
      </c>
    </row>
    <row r="27" spans="1:5" ht="31.8" thickBot="1">
      <c r="A27" s="201" t="s">
        <v>95</v>
      </c>
      <c r="B27" s="202">
        <f>'Summary Federal Funds'!I56</f>
        <v>3234833</v>
      </c>
      <c r="C27" s="203"/>
      <c r="D27" s="202">
        <f>B27</f>
        <v>3234833</v>
      </c>
      <c r="E27" s="204"/>
    </row>
    <row r="28" spans="1:5" ht="31.2">
      <c r="A28" s="205" t="s">
        <v>96</v>
      </c>
      <c r="B28" s="206">
        <f>'Summary Federal Funds'!J56</f>
        <v>21237376</v>
      </c>
      <c r="C28" s="207"/>
      <c r="D28" s="206">
        <f>B28</f>
        <v>21237376</v>
      </c>
      <c r="E28" s="208"/>
    </row>
  </sheetData>
  <mergeCells count="1">
    <mergeCell ref="A1:E1"/>
  </mergeCells>
  <pageMargins left="0.7" right="0.7" top="0.75" bottom="0.75" header="0.3" footer="0.3"/>
  <pageSetup scale="79"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
  <sheetViews>
    <sheetView workbookViewId="0">
      <selection activeCell="E36" sqref="E36"/>
    </sheetView>
  </sheetViews>
  <sheetFormatPr defaultRowHeight="14.4"/>
  <sheetData/>
  <pageMargins left="0.7" right="0.7" top="0.75" bottom="0.75" header="0.3" footer="0.3"/>
  <pageSetup orientation="landscape"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6"/>
  <sheetViews>
    <sheetView topLeftCell="D1" workbookViewId="0">
      <selection activeCell="M29" sqref="M29"/>
    </sheetView>
  </sheetViews>
  <sheetFormatPr defaultRowHeight="14.4"/>
  <cols>
    <col min="1" max="1" width="21" customWidth="1"/>
    <col min="2" max="19" width="16.6640625" customWidth="1"/>
  </cols>
  <sheetData>
    <row r="1" spans="1:19">
      <c r="A1" s="554" t="s">
        <v>190</v>
      </c>
      <c r="B1" s="560"/>
      <c r="C1" s="560"/>
      <c r="D1" s="587"/>
      <c r="E1" s="588"/>
      <c r="F1" s="588"/>
      <c r="G1" s="588"/>
      <c r="H1" s="588"/>
      <c r="I1" s="588"/>
      <c r="J1" s="588"/>
      <c r="K1" s="588"/>
      <c r="L1" s="588"/>
      <c r="M1" s="588"/>
      <c r="N1" s="589"/>
      <c r="O1" s="589"/>
      <c r="P1" s="589"/>
      <c r="Q1" s="589"/>
      <c r="R1" s="589"/>
      <c r="S1" s="590"/>
    </row>
    <row r="2" spans="1:19" ht="22.5" customHeight="1">
      <c r="A2" s="238"/>
      <c r="B2" s="540" t="s">
        <v>116</v>
      </c>
      <c r="C2" s="540"/>
      <c r="D2" s="541"/>
      <c r="E2" s="540" t="s">
        <v>188</v>
      </c>
      <c r="F2" s="540"/>
      <c r="G2" s="541"/>
      <c r="H2" s="540" t="s">
        <v>117</v>
      </c>
      <c r="I2" s="540"/>
      <c r="J2" s="541"/>
      <c r="K2" s="540" t="s">
        <v>118</v>
      </c>
      <c r="L2" s="540"/>
      <c r="M2" s="541"/>
      <c r="N2" s="540" t="s">
        <v>119</v>
      </c>
      <c r="O2" s="540"/>
      <c r="P2" s="541"/>
      <c r="Q2" s="591" t="s">
        <v>120</v>
      </c>
      <c r="R2" s="591"/>
      <c r="S2" s="592"/>
    </row>
    <row r="3" spans="1:19" ht="25.2">
      <c r="A3" s="239" t="s">
        <v>10</v>
      </c>
      <c r="B3" s="43" t="s">
        <v>121</v>
      </c>
      <c r="C3" s="40" t="s">
        <v>122</v>
      </c>
      <c r="D3" s="67" t="s">
        <v>1</v>
      </c>
      <c r="E3" s="43" t="s">
        <v>121</v>
      </c>
      <c r="F3" s="40" t="s">
        <v>122</v>
      </c>
      <c r="G3" s="67" t="s">
        <v>1</v>
      </c>
      <c r="H3" s="43" t="s">
        <v>121</v>
      </c>
      <c r="I3" s="40" t="s">
        <v>122</v>
      </c>
      <c r="J3" s="67" t="s">
        <v>1</v>
      </c>
      <c r="K3" s="43" t="s">
        <v>121</v>
      </c>
      <c r="L3" s="40" t="s">
        <v>122</v>
      </c>
      <c r="M3" s="67" t="s">
        <v>1</v>
      </c>
      <c r="N3" s="43" t="s">
        <v>121</v>
      </c>
      <c r="O3" s="40" t="s">
        <v>122</v>
      </c>
      <c r="P3" s="67" t="s">
        <v>1</v>
      </c>
      <c r="Q3" s="43" t="s">
        <v>121</v>
      </c>
      <c r="R3" s="40" t="s">
        <v>122</v>
      </c>
      <c r="S3" s="67" t="s">
        <v>1</v>
      </c>
    </row>
    <row r="4" spans="1:19">
      <c r="A4" s="239"/>
      <c r="B4" s="44"/>
      <c r="C4" s="41"/>
      <c r="D4" s="70"/>
      <c r="E4" s="44"/>
      <c r="F4" s="41"/>
      <c r="G4" s="70"/>
      <c r="H4" s="44"/>
      <c r="I4" s="41"/>
      <c r="J4" s="70"/>
      <c r="K4" s="44"/>
      <c r="L4" s="41"/>
      <c r="M4" s="70"/>
      <c r="N4" s="44"/>
      <c r="O4" s="41"/>
      <c r="P4" s="70"/>
      <c r="Q4" s="44"/>
      <c r="R4" s="41"/>
      <c r="S4" s="70"/>
    </row>
    <row r="5" spans="1:19">
      <c r="A5" s="240" t="s">
        <v>77</v>
      </c>
      <c r="B5" s="241">
        <f>E5+H5+K5+N5+Q5</f>
        <v>9879588415</v>
      </c>
      <c r="C5" s="80">
        <f>F5+I5+L5+O5+R5</f>
        <v>19267498434</v>
      </c>
      <c r="D5" s="242">
        <f>G5+J5+M5+P5+S5</f>
        <v>29147086849</v>
      </c>
      <c r="E5" s="241">
        <f t="shared" ref="E5:S5" si="0">SUM(E6:E56)</f>
        <v>4858914069</v>
      </c>
      <c r="F5" s="80">
        <f t="shared" si="0"/>
        <v>8685553366</v>
      </c>
      <c r="G5" s="242">
        <f t="shared" si="0"/>
        <v>13544467435</v>
      </c>
      <c r="H5" s="241">
        <f t="shared" si="0"/>
        <v>405654150</v>
      </c>
      <c r="I5" s="80">
        <f t="shared" si="0"/>
        <v>123415527</v>
      </c>
      <c r="J5" s="242">
        <f t="shared" si="0"/>
        <v>529069677</v>
      </c>
      <c r="K5" s="241">
        <f t="shared" si="0"/>
        <v>61692616</v>
      </c>
      <c r="L5" s="80">
        <f t="shared" si="0"/>
        <v>16618003</v>
      </c>
      <c r="M5" s="242">
        <f t="shared" si="0"/>
        <v>78310619</v>
      </c>
      <c r="N5" s="241">
        <f t="shared" si="0"/>
        <v>4351426607</v>
      </c>
      <c r="O5" s="80">
        <f t="shared" si="0"/>
        <v>9493344912</v>
      </c>
      <c r="P5" s="242">
        <f t="shared" si="0"/>
        <v>13844771519</v>
      </c>
      <c r="Q5" s="241">
        <f t="shared" si="0"/>
        <v>201900973</v>
      </c>
      <c r="R5" s="80">
        <f t="shared" si="0"/>
        <v>948566626</v>
      </c>
      <c r="S5" s="242">
        <f t="shared" si="0"/>
        <v>1150467599</v>
      </c>
    </row>
    <row r="6" spans="1:19">
      <c r="A6" s="243" t="s">
        <v>11</v>
      </c>
      <c r="B6" s="241">
        <f t="shared" ref="B6:B56" si="1">E6+H6+K6+N6+Q6</f>
        <v>49373007</v>
      </c>
      <c r="C6" s="80">
        <f t="shared" ref="C6:C56" si="2">F6+I6+L6+O6+R6</f>
        <v>116513597</v>
      </c>
      <c r="D6" s="242">
        <f t="shared" ref="D6:D56" si="3">G6+J6+M6+P6+S6</f>
        <v>165886604</v>
      </c>
      <c r="E6" s="241">
        <f>'SFAG Summary'!G6</f>
        <v>46611339</v>
      </c>
      <c r="F6" s="80">
        <f>'SFAG Summary'!H6</f>
        <v>36004607</v>
      </c>
      <c r="G6" s="242">
        <f>E6+F6</f>
        <v>82615946</v>
      </c>
      <c r="H6" s="241">
        <f>'Contingency Summary'!G6</f>
        <v>0</v>
      </c>
      <c r="I6" s="80">
        <f>'Contingency Summary'!H6</f>
        <v>0</v>
      </c>
      <c r="J6" s="242">
        <f>H6+I6</f>
        <v>0</v>
      </c>
      <c r="K6" s="241">
        <f>'ECF Summary'!G6</f>
        <v>264346</v>
      </c>
      <c r="L6" s="80">
        <f>'ECF Summary'!H6</f>
        <v>0</v>
      </c>
      <c r="M6" s="242">
        <f>K6+L6</f>
        <v>264346</v>
      </c>
      <c r="N6" s="241">
        <f>'MOE in TANF Summary'!C6</f>
        <v>2497322</v>
      </c>
      <c r="O6" s="80">
        <f>'MOE in TANF Summary'!D6</f>
        <v>28970826</v>
      </c>
      <c r="P6" s="242">
        <f>N6+O6</f>
        <v>31468148</v>
      </c>
      <c r="Q6" s="241">
        <f>'MOE SSP Summary'!C6</f>
        <v>0</v>
      </c>
      <c r="R6" s="80">
        <f>'MOE SSP Summary'!D6</f>
        <v>51538164</v>
      </c>
      <c r="S6" s="80">
        <f>Q6+R6</f>
        <v>51538164</v>
      </c>
    </row>
    <row r="7" spans="1:19">
      <c r="A7" s="243" t="s">
        <v>12</v>
      </c>
      <c r="B7" s="241">
        <f t="shared" si="1"/>
        <v>48320497</v>
      </c>
      <c r="C7" s="80">
        <f t="shared" si="2"/>
        <v>25954273</v>
      </c>
      <c r="D7" s="242">
        <f t="shared" si="3"/>
        <v>74274770</v>
      </c>
      <c r="E7" s="241">
        <f>'SFAG Summary'!G7</f>
        <v>13437815</v>
      </c>
      <c r="F7" s="80">
        <f>'SFAG Summary'!H7</f>
        <v>23985599</v>
      </c>
      <c r="G7" s="242">
        <f t="shared" ref="G7:G56" si="4">E7+F7</f>
        <v>37423414</v>
      </c>
      <c r="H7" s="241">
        <f>'Contingency Summary'!G7</f>
        <v>0</v>
      </c>
      <c r="I7" s="80">
        <f>'Contingency Summary'!H7</f>
        <v>0</v>
      </c>
      <c r="J7" s="242">
        <f t="shared" ref="J7:J56" si="5">H7+I7</f>
        <v>0</v>
      </c>
      <c r="K7" s="241">
        <f>'ECF Summary'!G7</f>
        <v>-294762</v>
      </c>
      <c r="L7" s="80">
        <f>'ECF Summary'!H7</f>
        <v>0</v>
      </c>
      <c r="M7" s="242">
        <f t="shared" ref="M7:M56" si="6">K7+L7</f>
        <v>-294762</v>
      </c>
      <c r="N7" s="241">
        <f>'MOE in TANF Summary'!C7</f>
        <v>35177444</v>
      </c>
      <c r="O7" s="80">
        <f>'MOE in TANF Summary'!D7</f>
        <v>1968674</v>
      </c>
      <c r="P7" s="242">
        <f t="shared" ref="P7:P56" si="7">N7+O7</f>
        <v>37146118</v>
      </c>
      <c r="Q7" s="241">
        <f>'MOE SSP Summary'!C7</f>
        <v>0</v>
      </c>
      <c r="R7" s="80">
        <f>'MOE SSP Summary'!D7</f>
        <v>0</v>
      </c>
      <c r="S7" s="80">
        <f t="shared" ref="S7:S56" si="8">Q7+R7</f>
        <v>0</v>
      </c>
    </row>
    <row r="8" spans="1:19">
      <c r="A8" s="243" t="s">
        <v>13</v>
      </c>
      <c r="B8" s="241">
        <f t="shared" si="1"/>
        <v>-21764989</v>
      </c>
      <c r="C8" s="80">
        <f t="shared" si="2"/>
        <v>381194730</v>
      </c>
      <c r="D8" s="242">
        <f t="shared" si="3"/>
        <v>359429741</v>
      </c>
      <c r="E8" s="241">
        <f>'SFAG Summary'!G8</f>
        <v>-42535050</v>
      </c>
      <c r="F8" s="80">
        <f>'SFAG Summary'!H8</f>
        <v>244681423</v>
      </c>
      <c r="G8" s="242">
        <f t="shared" si="4"/>
        <v>202146373</v>
      </c>
      <c r="H8" s="241">
        <f>'Contingency Summary'!G8</f>
        <v>15779481</v>
      </c>
      <c r="I8" s="80">
        <f>'Contingency Summary'!H8</f>
        <v>2784614</v>
      </c>
      <c r="J8" s="242">
        <f t="shared" si="5"/>
        <v>18564095</v>
      </c>
      <c r="K8" s="241">
        <f>'ECF Summary'!G8</f>
        <v>3422977</v>
      </c>
      <c r="L8" s="80">
        <f>'ECF Summary'!H8</f>
        <v>4587463</v>
      </c>
      <c r="M8" s="242">
        <f t="shared" si="6"/>
        <v>8010440</v>
      </c>
      <c r="N8" s="241">
        <f>'MOE in TANF Summary'!C8</f>
        <v>1567603</v>
      </c>
      <c r="O8" s="80">
        <f>'MOE in TANF Summary'!D8</f>
        <v>129141230</v>
      </c>
      <c r="P8" s="242">
        <f t="shared" si="7"/>
        <v>130708833</v>
      </c>
      <c r="Q8" s="241">
        <f>'MOE SSP Summary'!C8</f>
        <v>0</v>
      </c>
      <c r="R8" s="80">
        <f>'MOE SSP Summary'!D8</f>
        <v>0</v>
      </c>
      <c r="S8" s="80">
        <f t="shared" si="8"/>
        <v>0</v>
      </c>
    </row>
    <row r="9" spans="1:19">
      <c r="A9" s="243" t="s">
        <v>14</v>
      </c>
      <c r="B9" s="241">
        <f t="shared" si="1"/>
        <v>13186751</v>
      </c>
      <c r="C9" s="80">
        <f t="shared" si="2"/>
        <v>143452618</v>
      </c>
      <c r="D9" s="242">
        <f t="shared" si="3"/>
        <v>156639369</v>
      </c>
      <c r="E9" s="241">
        <f>'SFAG Summary'!G9</f>
        <v>13186751</v>
      </c>
      <c r="F9" s="80">
        <f>'SFAG Summary'!H9</f>
        <v>49799328</v>
      </c>
      <c r="G9" s="242">
        <f t="shared" si="4"/>
        <v>62986079</v>
      </c>
      <c r="H9" s="241">
        <f>'Contingency Summary'!G9</f>
        <v>0</v>
      </c>
      <c r="I9" s="80">
        <f>'Contingency Summary'!H9</f>
        <v>4961564</v>
      </c>
      <c r="J9" s="242">
        <f t="shared" si="5"/>
        <v>4961564</v>
      </c>
      <c r="K9" s="241">
        <f>'ECF Summary'!G9</f>
        <v>0</v>
      </c>
      <c r="L9" s="80">
        <f>'ECF Summary'!H9</f>
        <v>0</v>
      </c>
      <c r="M9" s="242">
        <f t="shared" si="6"/>
        <v>0</v>
      </c>
      <c r="N9" s="241">
        <f>'MOE in TANF Summary'!C9</f>
        <v>0</v>
      </c>
      <c r="O9" s="80">
        <f>'MOE in TANF Summary'!D9</f>
        <v>88691726</v>
      </c>
      <c r="P9" s="242">
        <f t="shared" si="7"/>
        <v>88691726</v>
      </c>
      <c r="Q9" s="241">
        <f>'MOE SSP Summary'!C9</f>
        <v>0</v>
      </c>
      <c r="R9" s="80">
        <f>'MOE SSP Summary'!D9</f>
        <v>0</v>
      </c>
      <c r="S9" s="80">
        <f t="shared" si="8"/>
        <v>0</v>
      </c>
    </row>
    <row r="10" spans="1:19">
      <c r="A10" s="243" t="s">
        <v>15</v>
      </c>
      <c r="B10" s="241">
        <f t="shared" si="1"/>
        <v>3644367765</v>
      </c>
      <c r="C10" s="80">
        <f t="shared" si="2"/>
        <v>3023004582</v>
      </c>
      <c r="D10" s="242">
        <f t="shared" si="3"/>
        <v>6667372347</v>
      </c>
      <c r="E10" s="241">
        <f>'SFAG Summary'!G10</f>
        <v>1484678363</v>
      </c>
      <c r="F10" s="80">
        <f>'SFAG Summary'!H10</f>
        <v>1893618285</v>
      </c>
      <c r="G10" s="242">
        <f t="shared" si="4"/>
        <v>3378296648</v>
      </c>
      <c r="H10" s="241">
        <f>'Contingency Summary'!G10</f>
        <v>0</v>
      </c>
      <c r="I10" s="80">
        <f>'Contingency Summary'!H10</f>
        <v>0</v>
      </c>
      <c r="J10" s="242">
        <f t="shared" si="5"/>
        <v>0</v>
      </c>
      <c r="K10" s="241">
        <f>'ECF Summary'!G10</f>
        <v>40389547</v>
      </c>
      <c r="L10" s="80">
        <f>'ECF Summary'!H10</f>
        <v>9008432</v>
      </c>
      <c r="M10" s="242">
        <f t="shared" si="6"/>
        <v>49397979</v>
      </c>
      <c r="N10" s="241">
        <f>'MOE in TANF Summary'!C10</f>
        <v>2093184596</v>
      </c>
      <c r="O10" s="80">
        <f>'MOE in TANF Summary'!D10</f>
        <v>1087559817</v>
      </c>
      <c r="P10" s="242">
        <f t="shared" si="7"/>
        <v>3180744413</v>
      </c>
      <c r="Q10" s="241">
        <f>'MOE SSP Summary'!C10</f>
        <v>26115259</v>
      </c>
      <c r="R10" s="80">
        <f>'MOE SSP Summary'!D10</f>
        <v>32818048</v>
      </c>
      <c r="S10" s="80">
        <f t="shared" si="8"/>
        <v>58933307</v>
      </c>
    </row>
    <row r="11" spans="1:19">
      <c r="A11" s="243" t="s">
        <v>16</v>
      </c>
      <c r="B11" s="241">
        <f t="shared" si="1"/>
        <v>74236662</v>
      </c>
      <c r="C11" s="80">
        <f t="shared" si="2"/>
        <v>239263553</v>
      </c>
      <c r="D11" s="242">
        <f t="shared" si="3"/>
        <v>313500215</v>
      </c>
      <c r="E11" s="241">
        <f>'SFAG Summary'!G11</f>
        <v>53636743</v>
      </c>
      <c r="F11" s="80">
        <f>'SFAG Summary'!H11</f>
        <v>78751045</v>
      </c>
      <c r="G11" s="242">
        <f t="shared" si="4"/>
        <v>132387788</v>
      </c>
      <c r="H11" s="241">
        <f>'Contingency Summary'!G11</f>
        <v>11898815</v>
      </c>
      <c r="I11" s="80">
        <f>'Contingency Summary'!H11</f>
        <v>0</v>
      </c>
      <c r="J11" s="242">
        <f t="shared" si="5"/>
        <v>11898815</v>
      </c>
      <c r="K11" s="241">
        <f>'ECF Summary'!G11</f>
        <v>0</v>
      </c>
      <c r="L11" s="80">
        <f>'ECF Summary'!H11</f>
        <v>0</v>
      </c>
      <c r="M11" s="242">
        <f t="shared" si="6"/>
        <v>0</v>
      </c>
      <c r="N11" s="241">
        <f>'MOE in TANF Summary'!C11</f>
        <v>8701104</v>
      </c>
      <c r="O11" s="80">
        <f>'MOE in TANF Summary'!D11</f>
        <v>160512508</v>
      </c>
      <c r="P11" s="242">
        <f t="shared" si="7"/>
        <v>169213612</v>
      </c>
      <c r="Q11" s="241">
        <f>'MOE SSP Summary'!C11</f>
        <v>0</v>
      </c>
      <c r="R11" s="80">
        <f>'MOE SSP Summary'!D11</f>
        <v>0</v>
      </c>
      <c r="S11" s="80">
        <f t="shared" si="8"/>
        <v>0</v>
      </c>
    </row>
    <row r="12" spans="1:19">
      <c r="A12" s="243" t="s">
        <v>17</v>
      </c>
      <c r="B12" s="241">
        <f t="shared" si="1"/>
        <v>84307994</v>
      </c>
      <c r="C12" s="80">
        <f t="shared" si="2"/>
        <v>374233469</v>
      </c>
      <c r="D12" s="242">
        <f t="shared" si="3"/>
        <v>458541463</v>
      </c>
      <c r="E12" s="241">
        <f>'SFAG Summary'!G12</f>
        <v>14154905</v>
      </c>
      <c r="F12" s="80">
        <f>'SFAG Summary'!H12</f>
        <v>225954392</v>
      </c>
      <c r="G12" s="242">
        <f t="shared" si="4"/>
        <v>240109297</v>
      </c>
      <c r="H12" s="241">
        <f>'Contingency Summary'!G12</f>
        <v>0</v>
      </c>
      <c r="I12" s="80">
        <f>'Contingency Summary'!H12</f>
        <v>0</v>
      </c>
      <c r="J12" s="242">
        <f t="shared" si="5"/>
        <v>0</v>
      </c>
      <c r="K12" s="241">
        <f>'ECF Summary'!G12</f>
        <v>0</v>
      </c>
      <c r="L12" s="80">
        <f>'ECF Summary'!H12</f>
        <v>0</v>
      </c>
      <c r="M12" s="242">
        <f t="shared" si="6"/>
        <v>0</v>
      </c>
      <c r="N12" s="241">
        <f>'MOE in TANF Summary'!C12</f>
        <v>70153089</v>
      </c>
      <c r="O12" s="80">
        <f>'MOE in TANF Summary'!D12</f>
        <v>39430530</v>
      </c>
      <c r="P12" s="242">
        <f t="shared" si="7"/>
        <v>109583619</v>
      </c>
      <c r="Q12" s="241">
        <f>'MOE SSP Summary'!C12</f>
        <v>0</v>
      </c>
      <c r="R12" s="80">
        <f>'MOE SSP Summary'!D12</f>
        <v>108848547</v>
      </c>
      <c r="S12" s="80">
        <f t="shared" si="8"/>
        <v>108848547</v>
      </c>
    </row>
    <row r="13" spans="1:19">
      <c r="A13" s="243" t="s">
        <v>18</v>
      </c>
      <c r="B13" s="241">
        <f t="shared" si="1"/>
        <v>18287640</v>
      </c>
      <c r="C13" s="80">
        <f t="shared" si="2"/>
        <v>64895348</v>
      </c>
      <c r="D13" s="242">
        <f t="shared" si="3"/>
        <v>83182988</v>
      </c>
      <c r="E13" s="241">
        <f>'SFAG Summary'!G13</f>
        <v>3871671</v>
      </c>
      <c r="F13" s="80">
        <f>'SFAG Summary'!H13</f>
        <v>17987049</v>
      </c>
      <c r="G13" s="242">
        <f t="shared" si="4"/>
        <v>21858720</v>
      </c>
      <c r="H13" s="241">
        <f>'Contingency Summary'!G13</f>
        <v>0</v>
      </c>
      <c r="I13" s="80">
        <f>'Contingency Summary'!H13</f>
        <v>2824002</v>
      </c>
      <c r="J13" s="242">
        <f t="shared" si="5"/>
        <v>2824002</v>
      </c>
      <c r="K13" s="241">
        <f>'ECF Summary'!G13</f>
        <v>0</v>
      </c>
      <c r="L13" s="80">
        <f>'ECF Summary'!H13</f>
        <v>0</v>
      </c>
      <c r="M13" s="242">
        <f t="shared" si="6"/>
        <v>0</v>
      </c>
      <c r="N13" s="241">
        <f>'MOE in TANF Summary'!C13</f>
        <v>13822056</v>
      </c>
      <c r="O13" s="80">
        <f>'MOE in TANF Summary'!D13</f>
        <v>44084297</v>
      </c>
      <c r="P13" s="242">
        <f t="shared" si="7"/>
        <v>57906353</v>
      </c>
      <c r="Q13" s="241">
        <f>'MOE SSP Summary'!C13</f>
        <v>593913</v>
      </c>
      <c r="R13" s="80">
        <f>'MOE SSP Summary'!D13</f>
        <v>0</v>
      </c>
      <c r="S13" s="80">
        <f t="shared" si="8"/>
        <v>593913</v>
      </c>
    </row>
    <row r="14" spans="1:19">
      <c r="A14" s="243" t="s">
        <v>19</v>
      </c>
      <c r="B14" s="241">
        <f t="shared" si="1"/>
        <v>74329617</v>
      </c>
      <c r="C14" s="80">
        <f t="shared" si="2"/>
        <v>175468256</v>
      </c>
      <c r="D14" s="242">
        <f t="shared" si="3"/>
        <v>249797873</v>
      </c>
      <c r="E14" s="241">
        <f>'SFAG Summary'!G14</f>
        <v>0</v>
      </c>
      <c r="F14" s="80">
        <f>'SFAG Summary'!H14</f>
        <v>81293514</v>
      </c>
      <c r="G14" s="242">
        <f t="shared" si="4"/>
        <v>81293514</v>
      </c>
      <c r="H14" s="241">
        <f>'Contingency Summary'!G14</f>
        <v>8099175</v>
      </c>
      <c r="I14" s="80">
        <f>'Contingency Summary'!H14</f>
        <v>0</v>
      </c>
      <c r="J14" s="242">
        <f t="shared" si="5"/>
        <v>8099175</v>
      </c>
      <c r="K14" s="241">
        <f>'ECF Summary'!G14</f>
        <v>15727522</v>
      </c>
      <c r="L14" s="80">
        <f>'ECF Summary'!H14</f>
        <v>0</v>
      </c>
      <c r="M14" s="242">
        <f t="shared" si="6"/>
        <v>15727522</v>
      </c>
      <c r="N14" s="241">
        <f>'MOE in TANF Summary'!C14</f>
        <v>50502920</v>
      </c>
      <c r="O14" s="80">
        <f>'MOE in TANF Summary'!D14</f>
        <v>94174742</v>
      </c>
      <c r="P14" s="242">
        <f t="shared" si="7"/>
        <v>144677662</v>
      </c>
      <c r="Q14" s="241">
        <f>'MOE SSP Summary'!C14</f>
        <v>0</v>
      </c>
      <c r="R14" s="80">
        <f>'MOE SSP Summary'!D14</f>
        <v>0</v>
      </c>
      <c r="S14" s="80">
        <f t="shared" si="8"/>
        <v>0</v>
      </c>
    </row>
    <row r="15" spans="1:19">
      <c r="A15" s="243" t="s">
        <v>20</v>
      </c>
      <c r="B15" s="241">
        <f t="shared" si="1"/>
        <v>189838752</v>
      </c>
      <c r="C15" s="80">
        <f t="shared" si="2"/>
        <v>636709235</v>
      </c>
      <c r="D15" s="242">
        <f t="shared" si="3"/>
        <v>826547987</v>
      </c>
      <c r="E15" s="241">
        <f>'SFAG Summary'!G15</f>
        <v>59938456</v>
      </c>
      <c r="F15" s="80">
        <f>'SFAG Summary'!H15</f>
        <v>350951513</v>
      </c>
      <c r="G15" s="242">
        <f t="shared" si="4"/>
        <v>410889969</v>
      </c>
      <c r="H15" s="241">
        <f>'Contingency Summary'!G15</f>
        <v>0</v>
      </c>
      <c r="I15" s="80">
        <f>'Contingency Summary'!H15</f>
        <v>0</v>
      </c>
      <c r="J15" s="242">
        <f t="shared" si="5"/>
        <v>0</v>
      </c>
      <c r="K15" s="241">
        <f>'ECF Summary'!G15</f>
        <v>0</v>
      </c>
      <c r="L15" s="80">
        <f>'ECF Summary'!H15</f>
        <v>-200</v>
      </c>
      <c r="M15" s="242">
        <f t="shared" si="6"/>
        <v>-200</v>
      </c>
      <c r="N15" s="241">
        <f>'MOE in TANF Summary'!C15</f>
        <v>129900296</v>
      </c>
      <c r="O15" s="80">
        <f>'MOE in TANF Summary'!D15</f>
        <v>285757922</v>
      </c>
      <c r="P15" s="242">
        <f t="shared" si="7"/>
        <v>415658218</v>
      </c>
      <c r="Q15" s="241">
        <f>'MOE SSP Summary'!C15</f>
        <v>0</v>
      </c>
      <c r="R15" s="80">
        <f>'MOE SSP Summary'!D15</f>
        <v>0</v>
      </c>
      <c r="S15" s="80">
        <f t="shared" si="8"/>
        <v>0</v>
      </c>
    </row>
    <row r="16" spans="1:19">
      <c r="A16" s="243" t="s">
        <v>21</v>
      </c>
      <c r="B16" s="241">
        <f t="shared" si="1"/>
        <v>56062013</v>
      </c>
      <c r="C16" s="80">
        <f t="shared" si="2"/>
        <v>437884631</v>
      </c>
      <c r="D16" s="242">
        <f t="shared" si="3"/>
        <v>493946644</v>
      </c>
      <c r="E16" s="241">
        <f>'SFAG Summary'!G16</f>
        <v>52894571</v>
      </c>
      <c r="F16" s="80">
        <f>'SFAG Summary'!H16</f>
        <v>268399642</v>
      </c>
      <c r="G16" s="242">
        <f t="shared" si="4"/>
        <v>321294213</v>
      </c>
      <c r="H16" s="241">
        <f>'Contingency Summary'!G16</f>
        <v>0</v>
      </c>
      <c r="I16" s="80">
        <f>'Contingency Summary'!H16</f>
        <v>0</v>
      </c>
      <c r="J16" s="242">
        <f t="shared" si="5"/>
        <v>0</v>
      </c>
      <c r="K16" s="241">
        <f>'ECF Summary'!G16</f>
        <v>0</v>
      </c>
      <c r="L16" s="80">
        <f>'ECF Summary'!H16</f>
        <v>-716096</v>
      </c>
      <c r="M16" s="242">
        <f t="shared" si="6"/>
        <v>-716096</v>
      </c>
      <c r="N16" s="241">
        <f>'MOE in TANF Summary'!C16</f>
        <v>3167442</v>
      </c>
      <c r="O16" s="80">
        <f>'MOE in TANF Summary'!D16</f>
        <v>161310348</v>
      </c>
      <c r="P16" s="242">
        <f t="shared" si="7"/>
        <v>164477790</v>
      </c>
      <c r="Q16" s="241">
        <f>'MOE SSP Summary'!C16</f>
        <v>0</v>
      </c>
      <c r="R16" s="80">
        <f>'MOE SSP Summary'!D16</f>
        <v>8890737</v>
      </c>
      <c r="S16" s="80">
        <f t="shared" si="8"/>
        <v>8890737</v>
      </c>
    </row>
    <row r="17" spans="1:19">
      <c r="A17" s="243" t="s">
        <v>22</v>
      </c>
      <c r="B17" s="241">
        <f t="shared" si="1"/>
        <v>65565017</v>
      </c>
      <c r="C17" s="80">
        <f t="shared" si="2"/>
        <v>163504794</v>
      </c>
      <c r="D17" s="242">
        <f t="shared" si="3"/>
        <v>229069811</v>
      </c>
      <c r="E17" s="241">
        <f>'SFAG Summary'!G17</f>
        <v>37826147</v>
      </c>
      <c r="F17" s="80">
        <f>'SFAG Summary'!H17</f>
        <v>22440688</v>
      </c>
      <c r="G17" s="242">
        <f t="shared" si="4"/>
        <v>60266835</v>
      </c>
      <c r="H17" s="241">
        <f>'Contingency Summary'!G17</f>
        <v>8649699</v>
      </c>
      <c r="I17" s="80">
        <f>'Contingency Summary'!H17</f>
        <v>0</v>
      </c>
      <c r="J17" s="242">
        <f t="shared" si="5"/>
        <v>8649699</v>
      </c>
      <c r="K17" s="241">
        <f>'ECF Summary'!G17</f>
        <v>0</v>
      </c>
      <c r="L17" s="80">
        <f>'ECF Summary'!H17</f>
        <v>0</v>
      </c>
      <c r="M17" s="242">
        <f t="shared" si="6"/>
        <v>0</v>
      </c>
      <c r="N17" s="241">
        <f>'MOE in TANF Summary'!C17</f>
        <v>19089171</v>
      </c>
      <c r="O17" s="80">
        <f>'MOE in TANF Summary'!D17</f>
        <v>141064106</v>
      </c>
      <c r="P17" s="242">
        <f t="shared" si="7"/>
        <v>160153277</v>
      </c>
      <c r="Q17" s="241">
        <f>'MOE SSP Summary'!C17</f>
        <v>0</v>
      </c>
      <c r="R17" s="80">
        <f>'MOE SSP Summary'!D17</f>
        <v>0</v>
      </c>
      <c r="S17" s="80">
        <f t="shared" si="8"/>
        <v>0</v>
      </c>
    </row>
    <row r="18" spans="1:19">
      <c r="A18" s="243" t="s">
        <v>23</v>
      </c>
      <c r="B18" s="241">
        <f t="shared" si="1"/>
        <v>6722914</v>
      </c>
      <c r="C18" s="80">
        <f t="shared" si="2"/>
        <v>30432707</v>
      </c>
      <c r="D18" s="242">
        <f t="shared" si="3"/>
        <v>37155621</v>
      </c>
      <c r="E18" s="241">
        <f>'SFAG Summary'!G18</f>
        <v>4417743</v>
      </c>
      <c r="F18" s="80">
        <f>'SFAG Summary'!H18</f>
        <v>18384660</v>
      </c>
      <c r="G18" s="242">
        <f t="shared" si="4"/>
        <v>22802403</v>
      </c>
      <c r="H18" s="241">
        <f>'Contingency Summary'!G18</f>
        <v>0</v>
      </c>
      <c r="I18" s="80">
        <f>'Contingency Summary'!H18</f>
        <v>0</v>
      </c>
      <c r="J18" s="242">
        <f t="shared" si="5"/>
        <v>0</v>
      </c>
      <c r="K18" s="241">
        <f>'ECF Summary'!G18</f>
        <v>0</v>
      </c>
      <c r="L18" s="80">
        <f>'ECF Summary'!H18</f>
        <v>0</v>
      </c>
      <c r="M18" s="242">
        <f t="shared" si="6"/>
        <v>0</v>
      </c>
      <c r="N18" s="241">
        <f>'MOE in TANF Summary'!C18</f>
        <v>2305171</v>
      </c>
      <c r="O18" s="80">
        <f>'MOE in TANF Summary'!D18</f>
        <v>12048047</v>
      </c>
      <c r="P18" s="242">
        <f t="shared" si="7"/>
        <v>14353218</v>
      </c>
      <c r="Q18" s="241">
        <f>'MOE SSP Summary'!C18</f>
        <v>0</v>
      </c>
      <c r="R18" s="80">
        <f>'MOE SSP Summary'!D18</f>
        <v>0</v>
      </c>
      <c r="S18" s="80">
        <f t="shared" si="8"/>
        <v>0</v>
      </c>
    </row>
    <row r="19" spans="1:19">
      <c r="A19" s="243" t="s">
        <v>24</v>
      </c>
      <c r="B19" s="241">
        <f t="shared" si="1"/>
        <v>86145422</v>
      </c>
      <c r="C19" s="80">
        <f t="shared" si="2"/>
        <v>1073577536</v>
      </c>
      <c r="D19" s="242">
        <f t="shared" si="3"/>
        <v>1159722958</v>
      </c>
      <c r="E19" s="241">
        <f>'SFAG Summary'!G19</f>
        <v>82066369</v>
      </c>
      <c r="F19" s="80">
        <f>'SFAG Summary'!H19</f>
        <v>501790591</v>
      </c>
      <c r="G19" s="242">
        <f t="shared" si="4"/>
        <v>583856960</v>
      </c>
      <c r="H19" s="241">
        <f>'Contingency Summary'!G19</f>
        <v>0</v>
      </c>
      <c r="I19" s="80">
        <f>'Contingency Summary'!H19</f>
        <v>0</v>
      </c>
      <c r="J19" s="242">
        <f t="shared" si="5"/>
        <v>0</v>
      </c>
      <c r="K19" s="241">
        <f>'ECF Summary'!G19</f>
        <v>0</v>
      </c>
      <c r="L19" s="80">
        <f>'ECF Summary'!H19</f>
        <v>0</v>
      </c>
      <c r="M19" s="242">
        <f t="shared" si="6"/>
        <v>0</v>
      </c>
      <c r="N19" s="241">
        <f>'MOE in TANF Summary'!C19</f>
        <v>4079053</v>
      </c>
      <c r="O19" s="80">
        <f>'MOE in TANF Summary'!D19</f>
        <v>571786945</v>
      </c>
      <c r="P19" s="242">
        <f t="shared" si="7"/>
        <v>575865998</v>
      </c>
      <c r="Q19" s="241">
        <f>'MOE SSP Summary'!C19</f>
        <v>0</v>
      </c>
      <c r="R19" s="80">
        <f>'MOE SSP Summary'!D19</f>
        <v>0</v>
      </c>
      <c r="S19" s="80">
        <f t="shared" si="8"/>
        <v>0</v>
      </c>
    </row>
    <row r="20" spans="1:19">
      <c r="A20" s="243" t="s">
        <v>25</v>
      </c>
      <c r="B20" s="241">
        <f t="shared" si="1"/>
        <v>28917287</v>
      </c>
      <c r="C20" s="80">
        <f t="shared" si="2"/>
        <v>188054698</v>
      </c>
      <c r="D20" s="242">
        <f t="shared" si="3"/>
        <v>216971985</v>
      </c>
      <c r="E20" s="241">
        <f>'SFAG Summary'!G20</f>
        <v>24248792</v>
      </c>
      <c r="F20" s="80">
        <f>'SFAG Summary'!H20</f>
        <v>71175694</v>
      </c>
      <c r="G20" s="242">
        <f t="shared" si="4"/>
        <v>95424486</v>
      </c>
      <c r="H20" s="241">
        <f>'Contingency Summary'!G20</f>
        <v>0</v>
      </c>
      <c r="I20" s="80">
        <f>'Contingency Summary'!H20</f>
        <v>0</v>
      </c>
      <c r="J20" s="242">
        <f t="shared" si="5"/>
        <v>0</v>
      </c>
      <c r="K20" s="241">
        <f>'ECF Summary'!G20</f>
        <v>0</v>
      </c>
      <c r="L20" s="80">
        <f>'ECF Summary'!H20</f>
        <v>0</v>
      </c>
      <c r="M20" s="242">
        <f t="shared" si="6"/>
        <v>0</v>
      </c>
      <c r="N20" s="241">
        <f>'MOE in TANF Summary'!C20</f>
        <v>4668495</v>
      </c>
      <c r="O20" s="80">
        <f>'MOE in TANF Summary'!D20</f>
        <v>30356947</v>
      </c>
      <c r="P20" s="242">
        <f t="shared" si="7"/>
        <v>35025442</v>
      </c>
      <c r="Q20" s="241">
        <f>'MOE SSP Summary'!C20</f>
        <v>0</v>
      </c>
      <c r="R20" s="80">
        <f>'MOE SSP Summary'!D20</f>
        <v>86522057</v>
      </c>
      <c r="S20" s="80">
        <f t="shared" si="8"/>
        <v>86522057</v>
      </c>
    </row>
    <row r="21" spans="1:19">
      <c r="A21" s="243" t="s">
        <v>26</v>
      </c>
      <c r="B21" s="241">
        <f t="shared" si="1"/>
        <v>67258003</v>
      </c>
      <c r="C21" s="80">
        <f t="shared" si="2"/>
        <v>107781509</v>
      </c>
      <c r="D21" s="242">
        <f t="shared" si="3"/>
        <v>175039512</v>
      </c>
      <c r="E21" s="241">
        <f>'SFAG Summary'!G21</f>
        <v>13317163</v>
      </c>
      <c r="F21" s="80">
        <f>'SFAG Summary'!H21</f>
        <v>77488915</v>
      </c>
      <c r="G21" s="242">
        <f t="shared" si="4"/>
        <v>90806078</v>
      </c>
      <c r="H21" s="241">
        <f>'Contingency Summary'!G21</f>
        <v>0</v>
      </c>
      <c r="I21" s="80">
        <f>'Contingency Summary'!H21</f>
        <v>0</v>
      </c>
      <c r="J21" s="242">
        <f t="shared" si="5"/>
        <v>0</v>
      </c>
      <c r="K21" s="241">
        <f>'ECF Summary'!G21</f>
        <v>-559653</v>
      </c>
      <c r="L21" s="80">
        <f>'ECF Summary'!H21</f>
        <v>0</v>
      </c>
      <c r="M21" s="242">
        <f t="shared" si="6"/>
        <v>-559653</v>
      </c>
      <c r="N21" s="241">
        <f>'MOE in TANF Summary'!C21</f>
        <v>41353781</v>
      </c>
      <c r="O21" s="80">
        <f>'MOE in TANF Summary'!D21</f>
        <v>8816584</v>
      </c>
      <c r="P21" s="242">
        <f t="shared" si="7"/>
        <v>50170365</v>
      </c>
      <c r="Q21" s="241">
        <f>'MOE SSP Summary'!C21</f>
        <v>13146712</v>
      </c>
      <c r="R21" s="80">
        <f>'MOE SSP Summary'!D21</f>
        <v>21476010</v>
      </c>
      <c r="S21" s="80">
        <f t="shared" si="8"/>
        <v>34622722</v>
      </c>
    </row>
    <row r="22" spans="1:19">
      <c r="A22" s="243" t="s">
        <v>27</v>
      </c>
      <c r="B22" s="241">
        <f t="shared" si="1"/>
        <v>55284656</v>
      </c>
      <c r="C22" s="80">
        <f t="shared" si="2"/>
        <v>91434727</v>
      </c>
      <c r="D22" s="242">
        <f t="shared" si="3"/>
        <v>146719383</v>
      </c>
      <c r="E22" s="241">
        <f>'SFAG Summary'!G22</f>
        <v>39898956</v>
      </c>
      <c r="F22" s="80">
        <f>'SFAG Summary'!H22</f>
        <v>30231728</v>
      </c>
      <c r="G22" s="242">
        <f t="shared" si="4"/>
        <v>70130684</v>
      </c>
      <c r="H22" s="241">
        <f>'Contingency Summary'!G22</f>
        <v>0</v>
      </c>
      <c r="I22" s="80">
        <f>'Contingency Summary'!H22</f>
        <v>0</v>
      </c>
      <c r="J22" s="242">
        <f t="shared" si="5"/>
        <v>0</v>
      </c>
      <c r="K22" s="241">
        <f>'ECF Summary'!G22</f>
        <v>2304716</v>
      </c>
      <c r="L22" s="80">
        <f>'ECF Summary'!H22</f>
        <v>0</v>
      </c>
      <c r="M22" s="242">
        <f t="shared" si="6"/>
        <v>2304716</v>
      </c>
      <c r="N22" s="241">
        <f>'MOE in TANF Summary'!C22</f>
        <v>13080984</v>
      </c>
      <c r="O22" s="80">
        <f>'MOE in TANF Summary'!D22</f>
        <v>61202999</v>
      </c>
      <c r="P22" s="242">
        <f t="shared" si="7"/>
        <v>74283983</v>
      </c>
      <c r="Q22" s="241">
        <f>'MOE SSP Summary'!C22</f>
        <v>0</v>
      </c>
      <c r="R22" s="80">
        <f>'MOE SSP Summary'!D22</f>
        <v>0</v>
      </c>
      <c r="S22" s="80">
        <f t="shared" si="8"/>
        <v>0</v>
      </c>
    </row>
    <row r="23" spans="1:19">
      <c r="A23" s="243" t="s">
        <v>28</v>
      </c>
      <c r="B23" s="241">
        <f t="shared" si="1"/>
        <v>150796339</v>
      </c>
      <c r="C23" s="80">
        <f t="shared" si="2"/>
        <v>102220184</v>
      </c>
      <c r="D23" s="242">
        <f t="shared" si="3"/>
        <v>253016523</v>
      </c>
      <c r="E23" s="241">
        <f>'SFAG Summary'!G23</f>
        <v>73919972</v>
      </c>
      <c r="F23" s="80">
        <f>'SFAG Summary'!H23</f>
        <v>83715282</v>
      </c>
      <c r="G23" s="242">
        <f t="shared" si="4"/>
        <v>157635254</v>
      </c>
      <c r="H23" s="241">
        <f>'Contingency Summary'!G23</f>
        <v>0</v>
      </c>
      <c r="I23" s="80">
        <f>'Contingency Summary'!H23</f>
        <v>0</v>
      </c>
      <c r="J23" s="242">
        <f t="shared" si="5"/>
        <v>0</v>
      </c>
      <c r="K23" s="241">
        <f>'ECF Summary'!G23</f>
        <v>0</v>
      </c>
      <c r="L23" s="80">
        <f>'ECF Summary'!H23</f>
        <v>0</v>
      </c>
      <c r="M23" s="242">
        <f t="shared" si="6"/>
        <v>0</v>
      </c>
      <c r="N23" s="241">
        <f>'MOE in TANF Summary'!C23</f>
        <v>57673413</v>
      </c>
      <c r="O23" s="80">
        <f>'MOE in TANF Summary'!D23</f>
        <v>15240008</v>
      </c>
      <c r="P23" s="242">
        <f t="shared" si="7"/>
        <v>72913421</v>
      </c>
      <c r="Q23" s="241">
        <f>'MOE SSP Summary'!C23</f>
        <v>19202954</v>
      </c>
      <c r="R23" s="80">
        <f>'MOE SSP Summary'!D23</f>
        <v>3264894</v>
      </c>
      <c r="S23" s="80">
        <f t="shared" si="8"/>
        <v>22467848</v>
      </c>
    </row>
    <row r="24" spans="1:19">
      <c r="A24" s="243" t="s">
        <v>29</v>
      </c>
      <c r="B24" s="241">
        <f t="shared" si="1"/>
        <v>26272078</v>
      </c>
      <c r="C24" s="80">
        <f t="shared" si="2"/>
        <v>179015306</v>
      </c>
      <c r="D24" s="242">
        <f t="shared" si="3"/>
        <v>205287384</v>
      </c>
      <c r="E24" s="241">
        <f>'SFAG Summary'!G24</f>
        <v>26272078</v>
      </c>
      <c r="F24" s="80">
        <f>'SFAG Summary'!H24</f>
        <v>121439530</v>
      </c>
      <c r="G24" s="242">
        <f t="shared" si="4"/>
        <v>147711608</v>
      </c>
      <c r="H24" s="241">
        <f>'Contingency Summary'!G24</f>
        <v>0</v>
      </c>
      <c r="I24" s="80">
        <f>'Contingency Summary'!H24</f>
        <v>0</v>
      </c>
      <c r="J24" s="242">
        <f t="shared" si="5"/>
        <v>0</v>
      </c>
      <c r="K24" s="241">
        <f>'ECF Summary'!G24</f>
        <v>0</v>
      </c>
      <c r="L24" s="80">
        <f>'ECF Summary'!H24</f>
        <v>0</v>
      </c>
      <c r="M24" s="242">
        <f t="shared" si="6"/>
        <v>0</v>
      </c>
      <c r="N24" s="241">
        <f>'MOE in TANF Summary'!C24</f>
        <v>0</v>
      </c>
      <c r="O24" s="80">
        <f>'MOE in TANF Summary'!D24</f>
        <v>57575776</v>
      </c>
      <c r="P24" s="242">
        <f t="shared" si="7"/>
        <v>57575776</v>
      </c>
      <c r="Q24" s="241">
        <f>'MOE SSP Summary'!C24</f>
        <v>0</v>
      </c>
      <c r="R24" s="80">
        <f>'MOE SSP Summary'!D24</f>
        <v>0</v>
      </c>
      <c r="S24" s="80">
        <f t="shared" si="8"/>
        <v>0</v>
      </c>
    </row>
    <row r="25" spans="1:19">
      <c r="A25" s="243" t="s">
        <v>30</v>
      </c>
      <c r="B25" s="241">
        <f t="shared" si="1"/>
        <v>63343244</v>
      </c>
      <c r="C25" s="80">
        <f t="shared" si="2"/>
        <v>22780545</v>
      </c>
      <c r="D25" s="242">
        <f t="shared" si="3"/>
        <v>86123789</v>
      </c>
      <c r="E25" s="241">
        <f>'SFAG Summary'!G25</f>
        <v>26750193</v>
      </c>
      <c r="F25" s="80">
        <f>'SFAG Summary'!H25</f>
        <v>19077558</v>
      </c>
      <c r="G25" s="242">
        <f t="shared" si="4"/>
        <v>45827751</v>
      </c>
      <c r="H25" s="241">
        <f>'Contingency Summary'!G25</f>
        <v>0</v>
      </c>
      <c r="I25" s="80">
        <f>'Contingency Summary'!H25</f>
        <v>0</v>
      </c>
      <c r="J25" s="242">
        <f t="shared" si="5"/>
        <v>0</v>
      </c>
      <c r="K25" s="241">
        <f>'ECF Summary'!G25</f>
        <v>0</v>
      </c>
      <c r="L25" s="80">
        <f>'ECF Summary'!H25</f>
        <v>0</v>
      </c>
      <c r="M25" s="242">
        <f t="shared" si="6"/>
        <v>0</v>
      </c>
      <c r="N25" s="241">
        <f>'MOE in TANF Summary'!C25</f>
        <v>19396917</v>
      </c>
      <c r="O25" s="80">
        <f>'MOE in TANF Summary'!D25</f>
        <v>0</v>
      </c>
      <c r="P25" s="242">
        <f t="shared" si="7"/>
        <v>19396917</v>
      </c>
      <c r="Q25" s="241">
        <f>'MOE SSP Summary'!C25</f>
        <v>17196134</v>
      </c>
      <c r="R25" s="80">
        <f>'MOE SSP Summary'!D25</f>
        <v>3702987</v>
      </c>
      <c r="S25" s="80">
        <f t="shared" si="8"/>
        <v>20899121</v>
      </c>
    </row>
    <row r="26" spans="1:19">
      <c r="A26" s="243" t="s">
        <v>31</v>
      </c>
      <c r="B26" s="241">
        <f t="shared" si="1"/>
        <v>139192074</v>
      </c>
      <c r="C26" s="80">
        <f t="shared" si="2"/>
        <v>422106416</v>
      </c>
      <c r="D26" s="242">
        <f t="shared" si="3"/>
        <v>561298490</v>
      </c>
      <c r="E26" s="241">
        <f>'SFAG Summary'!G26</f>
        <v>93981968</v>
      </c>
      <c r="F26" s="80">
        <f>'SFAG Summary'!H26</f>
        <v>107268948</v>
      </c>
      <c r="G26" s="242">
        <f t="shared" si="4"/>
        <v>201250916</v>
      </c>
      <c r="H26" s="241">
        <f>'Contingency Summary'!G26</f>
        <v>20035728</v>
      </c>
      <c r="I26" s="80">
        <f>'Contingency Summary'!H26</f>
        <v>0</v>
      </c>
      <c r="J26" s="242">
        <f t="shared" si="5"/>
        <v>20035728</v>
      </c>
      <c r="K26" s="241">
        <f>'ECF Summary'!G26</f>
        <v>0</v>
      </c>
      <c r="L26" s="80">
        <f>'ECF Summary'!H26</f>
        <v>0</v>
      </c>
      <c r="M26" s="242">
        <f t="shared" si="6"/>
        <v>0</v>
      </c>
      <c r="N26" s="241">
        <f>'MOE in TANF Summary'!C26</f>
        <v>25125170</v>
      </c>
      <c r="O26" s="80">
        <f>'MOE in TANF Summary'!D26</f>
        <v>314837468</v>
      </c>
      <c r="P26" s="242">
        <f t="shared" si="7"/>
        <v>339962638</v>
      </c>
      <c r="Q26" s="241">
        <f>'MOE SSP Summary'!C26</f>
        <v>49208</v>
      </c>
      <c r="R26" s="80">
        <f>'MOE SSP Summary'!D26</f>
        <v>0</v>
      </c>
      <c r="S26" s="80">
        <f t="shared" si="8"/>
        <v>49208</v>
      </c>
    </row>
    <row r="27" spans="1:19">
      <c r="A27" s="243" t="s">
        <v>32</v>
      </c>
      <c r="B27" s="241">
        <f t="shared" si="1"/>
        <v>338713000</v>
      </c>
      <c r="C27" s="80">
        <f t="shared" si="2"/>
        <v>661847290</v>
      </c>
      <c r="D27" s="242">
        <f t="shared" si="3"/>
        <v>1000560290</v>
      </c>
      <c r="E27" s="241">
        <f>'SFAG Summary'!G27</f>
        <v>15014168</v>
      </c>
      <c r="F27" s="80">
        <f>'SFAG Summary'!H27</f>
        <v>306545611</v>
      </c>
      <c r="G27" s="242">
        <f t="shared" si="4"/>
        <v>321559779</v>
      </c>
      <c r="H27" s="241">
        <f>'Contingency Summary'!G27</f>
        <v>7787351</v>
      </c>
      <c r="I27" s="80">
        <f>'Contingency Summary'!H27</f>
        <v>32386864</v>
      </c>
      <c r="J27" s="242">
        <f t="shared" si="5"/>
        <v>40174215</v>
      </c>
      <c r="K27" s="241">
        <f>'ECF Summary'!G27</f>
        <v>0</v>
      </c>
      <c r="L27" s="80">
        <f>'ECF Summary'!H27</f>
        <v>0</v>
      </c>
      <c r="M27" s="242">
        <f t="shared" si="6"/>
        <v>0</v>
      </c>
      <c r="N27" s="241">
        <f>'MOE in TANF Summary'!C27</f>
        <v>314745406</v>
      </c>
      <c r="O27" s="80">
        <f>'MOE in TANF Summary'!D27</f>
        <v>322914815</v>
      </c>
      <c r="P27" s="242">
        <f t="shared" si="7"/>
        <v>637660221</v>
      </c>
      <c r="Q27" s="241">
        <f>'MOE SSP Summary'!C27</f>
        <v>1166075</v>
      </c>
      <c r="R27" s="80">
        <f>'MOE SSP Summary'!D27</f>
        <v>0</v>
      </c>
      <c r="S27" s="80">
        <f t="shared" si="8"/>
        <v>1166075</v>
      </c>
    </row>
    <row r="28" spans="1:19">
      <c r="A28" s="243" t="s">
        <v>33</v>
      </c>
      <c r="B28" s="241">
        <f t="shared" si="1"/>
        <v>206580424</v>
      </c>
      <c r="C28" s="80">
        <f t="shared" si="2"/>
        <v>1145434291</v>
      </c>
      <c r="D28" s="242">
        <f t="shared" si="3"/>
        <v>1352014715</v>
      </c>
      <c r="E28" s="241">
        <f>'SFAG Summary'!G28</f>
        <v>144460802</v>
      </c>
      <c r="F28" s="80">
        <f>'SFAG Summary'!H28</f>
        <v>629912517</v>
      </c>
      <c r="G28" s="242">
        <f t="shared" si="4"/>
        <v>774373319</v>
      </c>
      <c r="H28" s="241">
        <f>'Contingency Summary'!G28</f>
        <v>0</v>
      </c>
      <c r="I28" s="80">
        <f>'Contingency Summary'!H28</f>
        <v>0</v>
      </c>
      <c r="J28" s="242">
        <f t="shared" si="5"/>
        <v>0</v>
      </c>
      <c r="K28" s="241">
        <f>'ECF Summary'!G28</f>
        <v>0</v>
      </c>
      <c r="L28" s="80">
        <f>'ECF Summary'!H28</f>
        <v>0</v>
      </c>
      <c r="M28" s="242">
        <f t="shared" si="6"/>
        <v>0</v>
      </c>
      <c r="N28" s="241">
        <f>'MOE in TANF Summary'!C28</f>
        <v>62119622</v>
      </c>
      <c r="O28" s="80">
        <f>'MOE in TANF Summary'!D28</f>
        <v>515521774</v>
      </c>
      <c r="P28" s="242">
        <f t="shared" si="7"/>
        <v>577641396</v>
      </c>
      <c r="Q28" s="241">
        <f>'MOE SSP Summary'!C28</f>
        <v>0</v>
      </c>
      <c r="R28" s="80">
        <f>'MOE SSP Summary'!D28</f>
        <v>0</v>
      </c>
      <c r="S28" s="80">
        <f t="shared" si="8"/>
        <v>0</v>
      </c>
    </row>
    <row r="29" spans="1:19">
      <c r="A29" s="243" t="s">
        <v>34</v>
      </c>
      <c r="B29" s="241">
        <f t="shared" si="1"/>
        <v>94097884</v>
      </c>
      <c r="C29" s="80">
        <f t="shared" si="2"/>
        <v>338086164</v>
      </c>
      <c r="D29" s="242">
        <f t="shared" si="3"/>
        <v>432184048</v>
      </c>
      <c r="E29" s="241">
        <f>'SFAG Summary'!G29</f>
        <v>71162579</v>
      </c>
      <c r="F29" s="80">
        <f>'SFAG Summary'!H29</f>
        <v>150018430</v>
      </c>
      <c r="G29" s="242">
        <f t="shared" si="4"/>
        <v>221181009</v>
      </c>
      <c r="H29" s="241">
        <f>'Contingency Summary'!G29</f>
        <v>0</v>
      </c>
      <c r="I29" s="80">
        <f>'Contingency Summary'!H29</f>
        <v>0</v>
      </c>
      <c r="J29" s="242">
        <f t="shared" si="5"/>
        <v>0</v>
      </c>
      <c r="K29" s="241">
        <f>'ECF Summary'!G29</f>
        <v>0</v>
      </c>
      <c r="L29" s="80">
        <f>'ECF Summary'!H29</f>
        <v>336896</v>
      </c>
      <c r="M29" s="242">
        <f t="shared" si="6"/>
        <v>336896</v>
      </c>
      <c r="N29" s="241">
        <f>'MOE in TANF Summary'!C29</f>
        <v>22935305</v>
      </c>
      <c r="O29" s="80">
        <f>'MOE in TANF Summary'!D29</f>
        <v>187730838</v>
      </c>
      <c r="P29" s="242">
        <f t="shared" si="7"/>
        <v>210666143</v>
      </c>
      <c r="Q29" s="241">
        <f>'MOE SSP Summary'!C29</f>
        <v>0</v>
      </c>
      <c r="R29" s="80">
        <f>'MOE SSP Summary'!D29</f>
        <v>0</v>
      </c>
      <c r="S29" s="80">
        <f t="shared" si="8"/>
        <v>0</v>
      </c>
    </row>
    <row r="30" spans="1:19">
      <c r="A30" s="243" t="s">
        <v>35</v>
      </c>
      <c r="B30" s="241">
        <f t="shared" si="1"/>
        <v>23676046</v>
      </c>
      <c r="C30" s="80">
        <f t="shared" si="2"/>
        <v>56671859</v>
      </c>
      <c r="D30" s="242">
        <f t="shared" si="3"/>
        <v>80347905</v>
      </c>
      <c r="E30" s="241">
        <f>'SFAG Summary'!G30</f>
        <v>17928585</v>
      </c>
      <c r="F30" s="80">
        <f>'SFAG Summary'!H30</f>
        <v>40740400</v>
      </c>
      <c r="G30" s="242">
        <f t="shared" si="4"/>
        <v>58668985</v>
      </c>
      <c r="H30" s="241">
        <f>'Contingency Summary'!G30</f>
        <v>0</v>
      </c>
      <c r="I30" s="80">
        <f>'Contingency Summary'!H30</f>
        <v>0</v>
      </c>
      <c r="J30" s="242">
        <f t="shared" si="5"/>
        <v>0</v>
      </c>
      <c r="K30" s="241">
        <f>'ECF Summary'!G30</f>
        <v>-45388</v>
      </c>
      <c r="L30" s="80">
        <f>'ECF Summary'!H30</f>
        <v>0</v>
      </c>
      <c r="M30" s="242">
        <f t="shared" si="6"/>
        <v>-45388</v>
      </c>
      <c r="N30" s="241">
        <f>'MOE in TANF Summary'!C30</f>
        <v>5792849</v>
      </c>
      <c r="O30" s="80">
        <f>'MOE in TANF Summary'!D30</f>
        <v>15931459</v>
      </c>
      <c r="P30" s="242">
        <f t="shared" si="7"/>
        <v>21724308</v>
      </c>
      <c r="Q30" s="241">
        <f>'MOE SSP Summary'!C30</f>
        <v>0</v>
      </c>
      <c r="R30" s="80">
        <f>'MOE SSP Summary'!D30</f>
        <v>0</v>
      </c>
      <c r="S30" s="80">
        <f t="shared" si="8"/>
        <v>0</v>
      </c>
    </row>
    <row r="31" spans="1:19">
      <c r="A31" s="243" t="s">
        <v>36</v>
      </c>
      <c r="B31" s="241">
        <f t="shared" si="1"/>
        <v>101324094</v>
      </c>
      <c r="C31" s="80">
        <f t="shared" si="2"/>
        <v>272768698</v>
      </c>
      <c r="D31" s="242">
        <f t="shared" si="3"/>
        <v>374092792</v>
      </c>
      <c r="E31" s="241">
        <f>'SFAG Summary'!G31</f>
        <v>30409037</v>
      </c>
      <c r="F31" s="80">
        <f>'SFAG Summary'!H31</f>
        <v>148224110</v>
      </c>
      <c r="G31" s="242">
        <f t="shared" si="4"/>
        <v>178633147</v>
      </c>
      <c r="H31" s="241">
        <f>'Contingency Summary'!G31</f>
        <v>0</v>
      </c>
      <c r="I31" s="80">
        <f>'Contingency Summary'!H31</f>
        <v>18982220</v>
      </c>
      <c r="J31" s="242">
        <f t="shared" si="5"/>
        <v>18982220</v>
      </c>
      <c r="K31" s="241">
        <f>'ECF Summary'!G31</f>
        <v>0</v>
      </c>
      <c r="L31" s="80">
        <f>'ECF Summary'!H31</f>
        <v>0</v>
      </c>
      <c r="M31" s="242">
        <f t="shared" si="6"/>
        <v>0</v>
      </c>
      <c r="N31" s="241">
        <f>'MOE in TANF Summary'!C31</f>
        <v>70915057</v>
      </c>
      <c r="O31" s="80">
        <f>'MOE in TANF Summary'!D31</f>
        <v>105562368</v>
      </c>
      <c r="P31" s="242">
        <f t="shared" si="7"/>
        <v>176477425</v>
      </c>
      <c r="Q31" s="241">
        <f>'MOE SSP Summary'!C31</f>
        <v>0</v>
      </c>
      <c r="R31" s="80">
        <f>'MOE SSP Summary'!D31</f>
        <v>0</v>
      </c>
      <c r="S31" s="80">
        <f t="shared" si="8"/>
        <v>0</v>
      </c>
    </row>
    <row r="32" spans="1:19">
      <c r="A32" s="243" t="s">
        <v>37</v>
      </c>
      <c r="B32" s="241">
        <f t="shared" si="1"/>
        <v>18364534</v>
      </c>
      <c r="C32" s="80">
        <f t="shared" si="2"/>
        <v>25248302</v>
      </c>
      <c r="D32" s="242">
        <f t="shared" si="3"/>
        <v>43612836</v>
      </c>
      <c r="E32" s="241">
        <f>'SFAG Summary'!G32</f>
        <v>17050544</v>
      </c>
      <c r="F32" s="80">
        <f>'SFAG Summary'!H32</f>
        <v>11697637</v>
      </c>
      <c r="G32" s="242">
        <f t="shared" si="4"/>
        <v>28748181</v>
      </c>
      <c r="H32" s="241">
        <f>'Contingency Summary'!G32</f>
        <v>0</v>
      </c>
      <c r="I32" s="80">
        <f>'Contingency Summary'!H32</f>
        <v>0</v>
      </c>
      <c r="J32" s="242">
        <f t="shared" si="5"/>
        <v>0</v>
      </c>
      <c r="K32" s="241">
        <f>'ECF Summary'!G32</f>
        <v>0</v>
      </c>
      <c r="L32" s="80">
        <f>'ECF Summary'!H32</f>
        <v>0</v>
      </c>
      <c r="M32" s="242">
        <f t="shared" si="6"/>
        <v>0</v>
      </c>
      <c r="N32" s="241">
        <f>'MOE in TANF Summary'!C32</f>
        <v>1313990</v>
      </c>
      <c r="O32" s="80">
        <f>'MOE in TANF Summary'!D32</f>
        <v>13550665</v>
      </c>
      <c r="P32" s="242">
        <f t="shared" si="7"/>
        <v>14864655</v>
      </c>
      <c r="Q32" s="241">
        <f>'MOE SSP Summary'!C32</f>
        <v>0</v>
      </c>
      <c r="R32" s="80">
        <f>'MOE SSP Summary'!D32</f>
        <v>0</v>
      </c>
      <c r="S32" s="80">
        <f t="shared" si="8"/>
        <v>0</v>
      </c>
    </row>
    <row r="33" spans="1:19">
      <c r="A33" s="243" t="s">
        <v>38</v>
      </c>
      <c r="B33" s="241">
        <f t="shared" si="1"/>
        <v>24242137</v>
      </c>
      <c r="C33" s="80">
        <f t="shared" si="2"/>
        <v>67671569</v>
      </c>
      <c r="D33" s="242">
        <f t="shared" si="3"/>
        <v>91913706</v>
      </c>
      <c r="E33" s="241">
        <f>'SFAG Summary'!G33</f>
        <v>16229363</v>
      </c>
      <c r="F33" s="80">
        <f>'SFAG Summary'!H33</f>
        <v>21081705</v>
      </c>
      <c r="G33" s="242">
        <f t="shared" si="4"/>
        <v>37311068</v>
      </c>
      <c r="H33" s="241">
        <f>'Contingency Summary'!G33</f>
        <v>0</v>
      </c>
      <c r="I33" s="80">
        <f>'Contingency Summary'!H33</f>
        <v>0</v>
      </c>
      <c r="J33" s="242">
        <f t="shared" si="5"/>
        <v>0</v>
      </c>
      <c r="K33" s="241">
        <f>'ECF Summary'!G33</f>
        <v>0</v>
      </c>
      <c r="L33" s="80">
        <f>'ECF Summary'!H33</f>
        <v>4289</v>
      </c>
      <c r="M33" s="242">
        <f t="shared" si="6"/>
        <v>4289</v>
      </c>
      <c r="N33" s="241">
        <f>'MOE in TANF Summary'!C33</f>
        <v>4739589</v>
      </c>
      <c r="O33" s="80">
        <f>'MOE in TANF Summary'!D33</f>
        <v>10316901</v>
      </c>
      <c r="P33" s="242">
        <f t="shared" si="7"/>
        <v>15056490</v>
      </c>
      <c r="Q33" s="241">
        <f>'MOE SSP Summary'!C33</f>
        <v>3273185</v>
      </c>
      <c r="R33" s="80">
        <f>'MOE SSP Summary'!D33</f>
        <v>36268674</v>
      </c>
      <c r="S33" s="80">
        <f t="shared" si="8"/>
        <v>39541859</v>
      </c>
    </row>
    <row r="34" spans="1:19">
      <c r="A34" s="243" t="s">
        <v>39</v>
      </c>
      <c r="B34" s="241">
        <f t="shared" si="1"/>
        <v>44067031</v>
      </c>
      <c r="C34" s="80">
        <f t="shared" si="2"/>
        <v>46071029</v>
      </c>
      <c r="D34" s="242">
        <f t="shared" si="3"/>
        <v>90138060</v>
      </c>
      <c r="E34" s="241">
        <f>'SFAG Summary'!G34</f>
        <v>14545818</v>
      </c>
      <c r="F34" s="80">
        <f>'SFAG Summary'!H34</f>
        <v>25612108</v>
      </c>
      <c r="G34" s="242">
        <f t="shared" si="4"/>
        <v>40157926</v>
      </c>
      <c r="H34" s="241">
        <f>'Contingency Summary'!G34</f>
        <v>3839924</v>
      </c>
      <c r="I34" s="80">
        <f>'Contingency Summary'!H34</f>
        <v>0</v>
      </c>
      <c r="J34" s="242">
        <f t="shared" si="5"/>
        <v>3839924</v>
      </c>
      <c r="K34" s="241">
        <f>'ECF Summary'!G34</f>
        <v>0</v>
      </c>
      <c r="L34" s="80">
        <f>'ECF Summary'!H34</f>
        <v>0</v>
      </c>
      <c r="M34" s="242">
        <f t="shared" si="6"/>
        <v>0</v>
      </c>
      <c r="N34" s="241">
        <f>'MOE in TANF Summary'!C34</f>
        <v>25681289</v>
      </c>
      <c r="O34" s="80">
        <f>'MOE in TANF Summary'!D34</f>
        <v>20458921</v>
      </c>
      <c r="P34" s="242">
        <f t="shared" si="7"/>
        <v>46140210</v>
      </c>
      <c r="Q34" s="241">
        <f>'MOE SSP Summary'!C34</f>
        <v>0</v>
      </c>
      <c r="R34" s="80">
        <f>'MOE SSP Summary'!D34</f>
        <v>0</v>
      </c>
      <c r="S34" s="80">
        <f t="shared" si="8"/>
        <v>0</v>
      </c>
    </row>
    <row r="35" spans="1:19">
      <c r="A35" s="243" t="s">
        <v>40</v>
      </c>
      <c r="B35" s="241">
        <f t="shared" si="1"/>
        <v>31209774</v>
      </c>
      <c r="C35" s="80">
        <f t="shared" si="2"/>
        <v>36631719</v>
      </c>
      <c r="D35" s="242">
        <f t="shared" si="3"/>
        <v>67841493</v>
      </c>
      <c r="E35" s="241">
        <f>'SFAG Summary'!G35</f>
        <v>9068068</v>
      </c>
      <c r="F35" s="80">
        <f>'SFAG Summary'!H35</f>
        <v>16055700</v>
      </c>
      <c r="G35" s="242">
        <f t="shared" si="4"/>
        <v>25123768</v>
      </c>
      <c r="H35" s="241">
        <f>'Contingency Summary'!G35</f>
        <v>0</v>
      </c>
      <c r="I35" s="80">
        <f>'Contingency Summary'!H35</f>
        <v>0</v>
      </c>
      <c r="J35" s="242">
        <f t="shared" si="5"/>
        <v>0</v>
      </c>
      <c r="K35" s="241">
        <f>'ECF Summary'!G35</f>
        <v>0</v>
      </c>
      <c r="L35" s="80">
        <f>'ECF Summary'!H35</f>
        <v>0</v>
      </c>
      <c r="M35" s="242">
        <f t="shared" si="6"/>
        <v>0</v>
      </c>
      <c r="N35" s="241">
        <f>'MOE in TANF Summary'!C35</f>
        <v>18845574</v>
      </c>
      <c r="O35" s="80">
        <f>'MOE in TANF Summary'!D35</f>
        <v>15008382</v>
      </c>
      <c r="P35" s="242">
        <f t="shared" si="7"/>
        <v>33853956</v>
      </c>
      <c r="Q35" s="241">
        <f>'MOE SSP Summary'!C35</f>
        <v>3296132</v>
      </c>
      <c r="R35" s="80">
        <f>'MOE SSP Summary'!D35</f>
        <v>5567637</v>
      </c>
      <c r="S35" s="80">
        <f t="shared" si="8"/>
        <v>8863769</v>
      </c>
    </row>
    <row r="36" spans="1:19">
      <c r="A36" s="243" t="s">
        <v>41</v>
      </c>
      <c r="B36" s="241">
        <f t="shared" si="1"/>
        <v>332186815</v>
      </c>
      <c r="C36" s="80">
        <f t="shared" si="2"/>
        <v>879181714</v>
      </c>
      <c r="D36" s="242">
        <f t="shared" si="3"/>
        <v>1211368529</v>
      </c>
      <c r="E36" s="241">
        <f>'SFAG Summary'!G36</f>
        <v>238343775</v>
      </c>
      <c r="F36" s="80">
        <f>'SFAG Summary'!H36</f>
        <v>183864748</v>
      </c>
      <c r="G36" s="242">
        <f t="shared" si="4"/>
        <v>422208523</v>
      </c>
      <c r="H36" s="241">
        <f>'Contingency Summary'!G36</f>
        <v>0</v>
      </c>
      <c r="I36" s="80">
        <f>'Contingency Summary'!H36</f>
        <v>0</v>
      </c>
      <c r="J36" s="242">
        <f t="shared" si="5"/>
        <v>0</v>
      </c>
      <c r="K36" s="241">
        <f>'ECF Summary'!G36</f>
        <v>0</v>
      </c>
      <c r="L36" s="80">
        <f>'ECF Summary'!H36</f>
        <v>0</v>
      </c>
      <c r="M36" s="242">
        <f t="shared" si="6"/>
        <v>0</v>
      </c>
      <c r="N36" s="241">
        <f>'MOE in TANF Summary'!C36</f>
        <v>93843040</v>
      </c>
      <c r="O36" s="80">
        <f>'MOE in TANF Summary'!D36</f>
        <v>217928522</v>
      </c>
      <c r="P36" s="242">
        <f t="shared" si="7"/>
        <v>311771562</v>
      </c>
      <c r="Q36" s="241">
        <f>'MOE SSP Summary'!C36</f>
        <v>0</v>
      </c>
      <c r="R36" s="80">
        <f>'MOE SSP Summary'!D36</f>
        <v>477388444</v>
      </c>
      <c r="S36" s="80">
        <f t="shared" si="8"/>
        <v>477388444</v>
      </c>
    </row>
    <row r="37" spans="1:19">
      <c r="A37" s="243" t="s">
        <v>42</v>
      </c>
      <c r="B37" s="241">
        <f t="shared" si="1"/>
        <v>53263261</v>
      </c>
      <c r="C37" s="80">
        <f t="shared" si="2"/>
        <v>135561826</v>
      </c>
      <c r="D37" s="242">
        <f t="shared" si="3"/>
        <v>188825087</v>
      </c>
      <c r="E37" s="241">
        <f>'SFAG Summary'!G37</f>
        <v>42669662</v>
      </c>
      <c r="F37" s="80">
        <f>'SFAG Summary'!H37</f>
        <v>20933932</v>
      </c>
      <c r="G37" s="242">
        <f t="shared" si="4"/>
        <v>63603594</v>
      </c>
      <c r="H37" s="241">
        <f>'Contingency Summary'!G37</f>
        <v>9666827</v>
      </c>
      <c r="I37" s="80">
        <f>'Contingency Summary'!H37</f>
        <v>0</v>
      </c>
      <c r="J37" s="242">
        <f t="shared" si="5"/>
        <v>9666827</v>
      </c>
      <c r="K37" s="241">
        <f>'ECF Summary'!G37</f>
        <v>0</v>
      </c>
      <c r="L37" s="80">
        <f>'ECF Summary'!H37</f>
        <v>0</v>
      </c>
      <c r="M37" s="242">
        <f t="shared" si="6"/>
        <v>0</v>
      </c>
      <c r="N37" s="241">
        <f>'MOE in TANF Summary'!C37</f>
        <v>926772</v>
      </c>
      <c r="O37" s="80">
        <f>'MOE in TANF Summary'!D37</f>
        <v>114627894</v>
      </c>
      <c r="P37" s="242">
        <f t="shared" si="7"/>
        <v>115554666</v>
      </c>
      <c r="Q37" s="241">
        <f>'MOE SSP Summary'!C37</f>
        <v>0</v>
      </c>
      <c r="R37" s="80">
        <f>'MOE SSP Summary'!D37</f>
        <v>0</v>
      </c>
      <c r="S37" s="80">
        <f t="shared" si="8"/>
        <v>0</v>
      </c>
    </row>
    <row r="38" spans="1:19">
      <c r="A38" s="243" t="s">
        <v>43</v>
      </c>
      <c r="B38" s="241">
        <f t="shared" si="1"/>
        <v>1869146207</v>
      </c>
      <c r="C38" s="80">
        <f t="shared" si="2"/>
        <v>3115041459</v>
      </c>
      <c r="D38" s="242">
        <f t="shared" si="3"/>
        <v>4984187666</v>
      </c>
      <c r="E38" s="241">
        <f>'SFAG Summary'!G38</f>
        <v>1099962504</v>
      </c>
      <c r="F38" s="80">
        <f>'SFAG Summary'!H38</f>
        <v>862601012</v>
      </c>
      <c r="G38" s="242">
        <f t="shared" si="4"/>
        <v>1962563516</v>
      </c>
      <c r="H38" s="241">
        <f>'Contingency Summary'!G38</f>
        <v>213646044</v>
      </c>
      <c r="I38" s="80">
        <f>'Contingency Summary'!H38</f>
        <v>0</v>
      </c>
      <c r="J38" s="242">
        <f t="shared" si="5"/>
        <v>213646044</v>
      </c>
      <c r="K38" s="241">
        <f>'ECF Summary'!G38</f>
        <v>0</v>
      </c>
      <c r="L38" s="80">
        <f>'ECF Summary'!H38</f>
        <v>0</v>
      </c>
      <c r="M38" s="242">
        <f t="shared" si="6"/>
        <v>0</v>
      </c>
      <c r="N38" s="241">
        <f>'MOE in TANF Summary'!C38</f>
        <v>453553661</v>
      </c>
      <c r="O38" s="80">
        <f>'MOE in TANF Summary'!D38</f>
        <v>2252440447</v>
      </c>
      <c r="P38" s="242">
        <f t="shared" si="7"/>
        <v>2705994108</v>
      </c>
      <c r="Q38" s="241">
        <f>'MOE SSP Summary'!C38</f>
        <v>101983998</v>
      </c>
      <c r="R38" s="80">
        <f>'MOE SSP Summary'!D38</f>
        <v>0</v>
      </c>
      <c r="S38" s="80">
        <f t="shared" si="8"/>
        <v>101983998</v>
      </c>
    </row>
    <row r="39" spans="1:19">
      <c r="A39" s="243" t="s">
        <v>44</v>
      </c>
      <c r="B39" s="241">
        <f t="shared" si="1"/>
        <v>59566438</v>
      </c>
      <c r="C39" s="80">
        <f t="shared" si="2"/>
        <v>479667230</v>
      </c>
      <c r="D39" s="242">
        <f t="shared" si="3"/>
        <v>539233668</v>
      </c>
      <c r="E39" s="241">
        <f>'SFAG Summary'!G39</f>
        <v>52381596</v>
      </c>
      <c r="F39" s="80">
        <f>'SFAG Summary'!H39</f>
        <v>160111592</v>
      </c>
      <c r="G39" s="242">
        <f t="shared" si="4"/>
        <v>212493188</v>
      </c>
      <c r="H39" s="241">
        <f>'Contingency Summary'!G39</f>
        <v>4655846</v>
      </c>
      <c r="I39" s="80">
        <f>'Contingency Summary'!H39</f>
        <v>21706098</v>
      </c>
      <c r="J39" s="242">
        <f t="shared" si="5"/>
        <v>26361944</v>
      </c>
      <c r="K39" s="241">
        <f>'ECF Summary'!G39</f>
        <v>0</v>
      </c>
      <c r="L39" s="80">
        <f>'ECF Summary'!H39</f>
        <v>704</v>
      </c>
      <c r="M39" s="242">
        <f t="shared" si="6"/>
        <v>704</v>
      </c>
      <c r="N39" s="241">
        <f>'MOE in TANF Summary'!C39</f>
        <v>2528996</v>
      </c>
      <c r="O39" s="80">
        <f>'MOE in TANF Summary'!D39</f>
        <v>297848836</v>
      </c>
      <c r="P39" s="242">
        <f t="shared" si="7"/>
        <v>300377832</v>
      </c>
      <c r="Q39" s="241">
        <f>'MOE SSP Summary'!C39</f>
        <v>0</v>
      </c>
      <c r="R39" s="80">
        <f>'MOE SSP Summary'!D39</f>
        <v>0</v>
      </c>
      <c r="S39" s="80">
        <f t="shared" si="8"/>
        <v>0</v>
      </c>
    </row>
    <row r="40" spans="1:19">
      <c r="A40" s="243" t="s">
        <v>45</v>
      </c>
      <c r="B40" s="241">
        <f t="shared" si="1"/>
        <v>19396462</v>
      </c>
      <c r="C40" s="80">
        <f t="shared" si="2"/>
        <v>14525339</v>
      </c>
      <c r="D40" s="242">
        <f t="shared" si="3"/>
        <v>33921801</v>
      </c>
      <c r="E40" s="241">
        <f>'SFAG Summary'!G40</f>
        <v>13055049</v>
      </c>
      <c r="F40" s="80">
        <f>'SFAG Summary'!H40</f>
        <v>11797466</v>
      </c>
      <c r="G40" s="242">
        <f t="shared" si="4"/>
        <v>24852515</v>
      </c>
      <c r="H40" s="241">
        <f>'Contingency Summary'!G40</f>
        <v>0</v>
      </c>
      <c r="I40" s="80">
        <f>'Contingency Summary'!H40</f>
        <v>0</v>
      </c>
      <c r="J40" s="242">
        <f t="shared" si="5"/>
        <v>0</v>
      </c>
      <c r="K40" s="241">
        <f>'ECF Summary'!G40</f>
        <v>0</v>
      </c>
      <c r="L40" s="80">
        <f>'ECF Summary'!H40</f>
        <v>0</v>
      </c>
      <c r="M40" s="242">
        <f t="shared" si="6"/>
        <v>0</v>
      </c>
      <c r="N40" s="241">
        <f>'MOE in TANF Summary'!C40</f>
        <v>6341413</v>
      </c>
      <c r="O40" s="80">
        <f>'MOE in TANF Summary'!D40</f>
        <v>2727873</v>
      </c>
      <c r="P40" s="242">
        <f t="shared" si="7"/>
        <v>9069286</v>
      </c>
      <c r="Q40" s="241">
        <f>'MOE SSP Summary'!C40</f>
        <v>0</v>
      </c>
      <c r="R40" s="80">
        <f>'MOE SSP Summary'!D40</f>
        <v>0</v>
      </c>
      <c r="S40" s="80">
        <f t="shared" si="8"/>
        <v>0</v>
      </c>
    </row>
    <row r="41" spans="1:19">
      <c r="A41" s="243" t="s">
        <v>46</v>
      </c>
      <c r="B41" s="241">
        <f t="shared" si="1"/>
        <v>305738487</v>
      </c>
      <c r="C41" s="80">
        <f t="shared" si="2"/>
        <v>658049329</v>
      </c>
      <c r="D41" s="242">
        <f t="shared" si="3"/>
        <v>963787816</v>
      </c>
      <c r="E41" s="241">
        <f>'SFAG Summary'!G41</f>
        <v>153976833</v>
      </c>
      <c r="F41" s="80">
        <f>'SFAG Summary'!H41</f>
        <v>359930037</v>
      </c>
      <c r="G41" s="242">
        <f t="shared" si="4"/>
        <v>513906870</v>
      </c>
      <c r="H41" s="241">
        <f>'Contingency Summary'!G41</f>
        <v>0</v>
      </c>
      <c r="I41" s="80">
        <f>'Contingency Summary'!H41</f>
        <v>0</v>
      </c>
      <c r="J41" s="242">
        <f t="shared" si="5"/>
        <v>0</v>
      </c>
      <c r="K41" s="241">
        <f>'ECF Summary'!G41</f>
        <v>0</v>
      </c>
      <c r="L41" s="80">
        <f>'ECF Summary'!H41</f>
        <v>0</v>
      </c>
      <c r="M41" s="242">
        <f t="shared" si="6"/>
        <v>0</v>
      </c>
      <c r="N41" s="241">
        <f>'MOE in TANF Summary'!C41</f>
        <v>151761654</v>
      </c>
      <c r="O41" s="80">
        <f>'MOE in TANF Summary'!D41</f>
        <v>242274873</v>
      </c>
      <c r="P41" s="242">
        <f t="shared" si="7"/>
        <v>394036527</v>
      </c>
      <c r="Q41" s="241">
        <f>'MOE SSP Summary'!C41</f>
        <v>0</v>
      </c>
      <c r="R41" s="80">
        <f>'MOE SSP Summary'!D41</f>
        <v>55844419</v>
      </c>
      <c r="S41" s="80">
        <f t="shared" si="8"/>
        <v>55844419</v>
      </c>
    </row>
    <row r="42" spans="1:19">
      <c r="A42" s="243" t="s">
        <v>47</v>
      </c>
      <c r="B42" s="241">
        <f t="shared" si="1"/>
        <v>61595982</v>
      </c>
      <c r="C42" s="80">
        <f t="shared" si="2"/>
        <v>93826763</v>
      </c>
      <c r="D42" s="242">
        <f t="shared" si="3"/>
        <v>155422745</v>
      </c>
      <c r="E42" s="241">
        <f>'SFAG Summary'!G42</f>
        <v>28415868</v>
      </c>
      <c r="F42" s="80">
        <f>'SFAG Summary'!H42</f>
        <v>66887165</v>
      </c>
      <c r="G42" s="242">
        <f t="shared" si="4"/>
        <v>95303033</v>
      </c>
      <c r="H42" s="241">
        <f>'Contingency Summary'!G42</f>
        <v>0</v>
      </c>
      <c r="I42" s="80">
        <f>'Contingency Summary'!H42</f>
        <v>0</v>
      </c>
      <c r="J42" s="242">
        <f t="shared" si="5"/>
        <v>0</v>
      </c>
      <c r="K42" s="241">
        <f>'ECF Summary'!G42</f>
        <v>0</v>
      </c>
      <c r="L42" s="80">
        <f>'ECF Summary'!H42</f>
        <v>-2</v>
      </c>
      <c r="M42" s="242">
        <f t="shared" si="6"/>
        <v>-2</v>
      </c>
      <c r="N42" s="241">
        <f>'MOE in TANF Summary'!C42</f>
        <v>33180114</v>
      </c>
      <c r="O42" s="80">
        <f>'MOE in TANF Summary'!D42</f>
        <v>26939600</v>
      </c>
      <c r="P42" s="242">
        <f t="shared" si="7"/>
        <v>60119714</v>
      </c>
      <c r="Q42" s="241">
        <f>'MOE SSP Summary'!C42</f>
        <v>0</v>
      </c>
      <c r="R42" s="80">
        <f>'MOE SSP Summary'!D42</f>
        <v>0</v>
      </c>
      <c r="S42" s="80">
        <f t="shared" si="8"/>
        <v>0</v>
      </c>
    </row>
    <row r="43" spans="1:19">
      <c r="A43" s="243" t="s">
        <v>48</v>
      </c>
      <c r="B43" s="241">
        <f t="shared" si="1"/>
        <v>163441407</v>
      </c>
      <c r="C43" s="80">
        <f t="shared" si="2"/>
        <v>160519431</v>
      </c>
      <c r="D43" s="242">
        <f t="shared" si="3"/>
        <v>323960838</v>
      </c>
      <c r="E43" s="241">
        <f>'SFAG Summary'!G43</f>
        <v>63577457</v>
      </c>
      <c r="F43" s="80">
        <f>'SFAG Summary'!H43</f>
        <v>85492365</v>
      </c>
      <c r="G43" s="242">
        <f t="shared" si="4"/>
        <v>149069822</v>
      </c>
      <c r="H43" s="241">
        <f>'Contingency Summary'!G43</f>
        <v>14476189</v>
      </c>
      <c r="I43" s="80">
        <f>'Contingency Summary'!H43</f>
        <v>0</v>
      </c>
      <c r="J43" s="242">
        <f t="shared" si="5"/>
        <v>14476189</v>
      </c>
      <c r="K43" s="241">
        <f>'ECF Summary'!G43</f>
        <v>0</v>
      </c>
      <c r="L43" s="80">
        <f>'ECF Summary'!H43</f>
        <v>0</v>
      </c>
      <c r="M43" s="242">
        <f t="shared" si="6"/>
        <v>0</v>
      </c>
      <c r="N43" s="241">
        <f>'MOE in TANF Summary'!C43</f>
        <v>70688509</v>
      </c>
      <c r="O43" s="80">
        <f>'MOE in TANF Summary'!D43</f>
        <v>74005728</v>
      </c>
      <c r="P43" s="242">
        <f t="shared" si="7"/>
        <v>144694237</v>
      </c>
      <c r="Q43" s="241">
        <f>'MOE SSP Summary'!C43</f>
        <v>14699252</v>
      </c>
      <c r="R43" s="80">
        <f>'MOE SSP Summary'!D43</f>
        <v>1021338</v>
      </c>
      <c r="S43" s="80">
        <f t="shared" si="8"/>
        <v>15720590</v>
      </c>
    </row>
    <row r="44" spans="1:19">
      <c r="A44" s="243" t="s">
        <v>49</v>
      </c>
      <c r="B44" s="241">
        <f t="shared" si="1"/>
        <v>278965301</v>
      </c>
      <c r="C44" s="80">
        <f t="shared" si="2"/>
        <v>591007495</v>
      </c>
      <c r="D44" s="242">
        <f t="shared" si="3"/>
        <v>869972796</v>
      </c>
      <c r="E44" s="241">
        <f>'SFAG Summary'!G44</f>
        <v>227749197</v>
      </c>
      <c r="F44" s="80">
        <f>'SFAG Summary'!H44</f>
        <v>231121869</v>
      </c>
      <c r="G44" s="242">
        <f t="shared" si="4"/>
        <v>458871066</v>
      </c>
      <c r="H44" s="241">
        <f>'Contingency Summary'!G44</f>
        <v>0</v>
      </c>
      <c r="I44" s="80">
        <f>'Contingency Summary'!H44</f>
        <v>0</v>
      </c>
      <c r="J44" s="242">
        <f t="shared" si="5"/>
        <v>0</v>
      </c>
      <c r="K44" s="241">
        <f>'ECF Summary'!G44</f>
        <v>0</v>
      </c>
      <c r="L44" s="80">
        <f>'ECF Summary'!H44</f>
        <v>0</v>
      </c>
      <c r="M44" s="242">
        <f t="shared" si="6"/>
        <v>0</v>
      </c>
      <c r="N44" s="241">
        <f>'MOE in TANF Summary'!C44</f>
        <v>51216104</v>
      </c>
      <c r="O44" s="80">
        <f>'MOE in TANF Summary'!D44</f>
        <v>359885626</v>
      </c>
      <c r="P44" s="242">
        <f t="shared" si="7"/>
        <v>411101730</v>
      </c>
      <c r="Q44" s="241">
        <f>'MOE SSP Summary'!C44</f>
        <v>0</v>
      </c>
      <c r="R44" s="80">
        <f>'MOE SSP Summary'!D44</f>
        <v>0</v>
      </c>
      <c r="S44" s="80">
        <f t="shared" si="8"/>
        <v>0</v>
      </c>
    </row>
    <row r="45" spans="1:19">
      <c r="A45" s="243" t="s">
        <v>50</v>
      </c>
      <c r="B45" s="241">
        <f t="shared" si="1"/>
        <v>44566890</v>
      </c>
      <c r="C45" s="80">
        <f t="shared" si="2"/>
        <v>121154662</v>
      </c>
      <c r="D45" s="242">
        <f t="shared" si="3"/>
        <v>165721552</v>
      </c>
      <c r="E45" s="241">
        <f>'SFAG Summary'!G45</f>
        <v>42442614</v>
      </c>
      <c r="F45" s="80">
        <f>'SFAG Summary'!H45</f>
        <v>44206882</v>
      </c>
      <c r="G45" s="242">
        <f t="shared" si="4"/>
        <v>86649496</v>
      </c>
      <c r="H45" s="241">
        <f>'Contingency Summary'!G45</f>
        <v>0</v>
      </c>
      <c r="I45" s="80">
        <f>'Contingency Summary'!H45</f>
        <v>0</v>
      </c>
      <c r="J45" s="242">
        <f t="shared" si="5"/>
        <v>0</v>
      </c>
      <c r="K45" s="241">
        <f>'ECF Summary'!G45</f>
        <v>745584</v>
      </c>
      <c r="L45" s="80">
        <f>'ECF Summary'!H45</f>
        <v>596517</v>
      </c>
      <c r="M45" s="242">
        <f t="shared" si="6"/>
        <v>1342101</v>
      </c>
      <c r="N45" s="241">
        <f>'MOE in TANF Summary'!C45</f>
        <v>1378692</v>
      </c>
      <c r="O45" s="80">
        <f>'MOE in TANF Summary'!D45</f>
        <v>37133794</v>
      </c>
      <c r="P45" s="242">
        <f t="shared" si="7"/>
        <v>38512486</v>
      </c>
      <c r="Q45" s="241">
        <f>'MOE SSP Summary'!C45</f>
        <v>0</v>
      </c>
      <c r="R45" s="80">
        <f>'MOE SSP Summary'!D45</f>
        <v>39217469</v>
      </c>
      <c r="S45" s="80">
        <f t="shared" si="8"/>
        <v>39217469</v>
      </c>
    </row>
    <row r="46" spans="1:19">
      <c r="A46" s="243" t="s">
        <v>51</v>
      </c>
      <c r="B46" s="241">
        <f t="shared" si="1"/>
        <v>36681985</v>
      </c>
      <c r="C46" s="80">
        <f t="shared" si="2"/>
        <v>193544522</v>
      </c>
      <c r="D46" s="242">
        <f t="shared" si="3"/>
        <v>230226507</v>
      </c>
      <c r="E46" s="241">
        <f>'SFAG Summary'!G46</f>
        <v>27040514</v>
      </c>
      <c r="F46" s="80">
        <f>'SFAG Summary'!H46</f>
        <v>72700427</v>
      </c>
      <c r="G46" s="242">
        <f t="shared" si="4"/>
        <v>99740941</v>
      </c>
      <c r="H46" s="241">
        <f>'Contingency Summary'!G46</f>
        <v>8742665</v>
      </c>
      <c r="I46" s="80">
        <f>'Contingency Summary'!H46</f>
        <v>0</v>
      </c>
      <c r="J46" s="242">
        <f t="shared" si="5"/>
        <v>8742665</v>
      </c>
      <c r="K46" s="241">
        <f>'ECF Summary'!G46</f>
        <v>0</v>
      </c>
      <c r="L46" s="80">
        <f>'ECF Summary'!H46</f>
        <v>0</v>
      </c>
      <c r="M46" s="242">
        <f t="shared" si="6"/>
        <v>0</v>
      </c>
      <c r="N46" s="241">
        <f>'MOE in TANF Summary'!C46</f>
        <v>898806</v>
      </c>
      <c r="O46" s="80">
        <f>'MOE in TANF Summary'!D46</f>
        <v>120844095</v>
      </c>
      <c r="P46" s="242">
        <f t="shared" si="7"/>
        <v>121742901</v>
      </c>
      <c r="Q46" s="241">
        <f>'MOE SSP Summary'!C46</f>
        <v>0</v>
      </c>
      <c r="R46" s="80">
        <f>'MOE SSP Summary'!D46</f>
        <v>0</v>
      </c>
      <c r="S46" s="80">
        <f t="shared" si="8"/>
        <v>0</v>
      </c>
    </row>
    <row r="47" spans="1:19">
      <c r="A47" s="243" t="s">
        <v>52</v>
      </c>
      <c r="B47" s="241">
        <f t="shared" si="1"/>
        <v>17551004</v>
      </c>
      <c r="C47" s="80">
        <f t="shared" si="2"/>
        <v>7916176</v>
      </c>
      <c r="D47" s="242">
        <f t="shared" si="3"/>
        <v>25467180</v>
      </c>
      <c r="E47" s="241">
        <f>'SFAG Summary'!G47</f>
        <v>11490417</v>
      </c>
      <c r="F47" s="80">
        <f>'SFAG Summary'!H47</f>
        <v>5436763</v>
      </c>
      <c r="G47" s="242">
        <f t="shared" si="4"/>
        <v>16927180</v>
      </c>
      <c r="H47" s="241">
        <f>'Contingency Summary'!G47</f>
        <v>0</v>
      </c>
      <c r="I47" s="80">
        <f>'Contingency Summary'!H47</f>
        <v>0</v>
      </c>
      <c r="J47" s="242">
        <f t="shared" si="5"/>
        <v>0</v>
      </c>
      <c r="K47" s="241">
        <f>'ECF Summary'!G47</f>
        <v>0</v>
      </c>
      <c r="L47" s="80">
        <f>'ECF Summary'!H47</f>
        <v>0</v>
      </c>
      <c r="M47" s="242">
        <f t="shared" si="6"/>
        <v>0</v>
      </c>
      <c r="N47" s="241">
        <f>'MOE in TANF Summary'!C47</f>
        <v>6060587</v>
      </c>
      <c r="O47" s="80">
        <f>'MOE in TANF Summary'!D47</f>
        <v>2479413</v>
      </c>
      <c r="P47" s="242">
        <f t="shared" si="7"/>
        <v>8540000</v>
      </c>
      <c r="Q47" s="241">
        <f>'MOE SSP Summary'!C47</f>
        <v>0</v>
      </c>
      <c r="R47" s="80">
        <f>'MOE SSP Summary'!D47</f>
        <v>0</v>
      </c>
      <c r="S47" s="80">
        <f t="shared" si="8"/>
        <v>0</v>
      </c>
    </row>
    <row r="48" spans="1:19">
      <c r="A48" s="243" t="s">
        <v>53</v>
      </c>
      <c r="B48" s="241">
        <f t="shared" si="1"/>
        <v>123934948</v>
      </c>
      <c r="C48" s="80">
        <f t="shared" si="2"/>
        <v>184534513</v>
      </c>
      <c r="D48" s="242">
        <f t="shared" si="3"/>
        <v>308469461</v>
      </c>
      <c r="E48" s="241">
        <f>'SFAG Summary'!G48</f>
        <v>76243610</v>
      </c>
      <c r="F48" s="80">
        <f>'SFAG Summary'!H48</f>
        <v>66819447</v>
      </c>
      <c r="G48" s="242">
        <f t="shared" si="4"/>
        <v>143063057</v>
      </c>
      <c r="H48" s="241">
        <f>'Contingency Summary'!G48</f>
        <v>16749677</v>
      </c>
      <c r="I48" s="80">
        <f>'Contingency Summary'!H48</f>
        <v>0</v>
      </c>
      <c r="J48" s="242">
        <f t="shared" si="5"/>
        <v>16749677</v>
      </c>
      <c r="K48" s="241">
        <f>'ECF Summary'!G48</f>
        <v>0</v>
      </c>
      <c r="L48" s="80">
        <f>'ECF Summary'!H48</f>
        <v>0</v>
      </c>
      <c r="M48" s="242">
        <f t="shared" si="6"/>
        <v>0</v>
      </c>
      <c r="N48" s="241">
        <f>'MOE in TANF Summary'!C48</f>
        <v>30941661</v>
      </c>
      <c r="O48" s="80">
        <f>'MOE in TANF Summary'!D48</f>
        <v>117715066</v>
      </c>
      <c r="P48" s="242">
        <f t="shared" si="7"/>
        <v>148656727</v>
      </c>
      <c r="Q48" s="241">
        <f>'MOE SSP Summary'!C48</f>
        <v>0</v>
      </c>
      <c r="R48" s="80">
        <f>'MOE SSP Summary'!D48</f>
        <v>0</v>
      </c>
      <c r="S48" s="80">
        <f t="shared" si="8"/>
        <v>0</v>
      </c>
    </row>
    <row r="49" spans="1:19">
      <c r="A49" s="243" t="s">
        <v>54</v>
      </c>
      <c r="B49" s="241">
        <f t="shared" si="1"/>
        <v>130883105</v>
      </c>
      <c r="C49" s="80">
        <f t="shared" si="2"/>
        <v>690418404</v>
      </c>
      <c r="D49" s="242">
        <f t="shared" si="3"/>
        <v>821301509</v>
      </c>
      <c r="E49" s="241">
        <f>'SFAG Summary'!G49</f>
        <v>65227472</v>
      </c>
      <c r="F49" s="80">
        <f>'SFAG Summary'!H49</f>
        <v>324363579</v>
      </c>
      <c r="G49" s="242">
        <f t="shared" si="4"/>
        <v>389591051</v>
      </c>
      <c r="H49" s="241">
        <f>'Contingency Summary'!G49</f>
        <v>2755328</v>
      </c>
      <c r="I49" s="80">
        <f>'Contingency Summary'!H49</f>
        <v>39770165</v>
      </c>
      <c r="J49" s="242">
        <f t="shared" si="5"/>
        <v>42525493</v>
      </c>
      <c r="K49" s="241">
        <f>'ECF Summary'!G49</f>
        <v>0</v>
      </c>
      <c r="L49" s="80">
        <f>'ECF Summary'!H49</f>
        <v>2800000</v>
      </c>
      <c r="M49" s="242">
        <f t="shared" si="6"/>
        <v>2800000</v>
      </c>
      <c r="N49" s="241">
        <f>'MOE in TANF Summary'!C49</f>
        <v>62900305</v>
      </c>
      <c r="O49" s="80">
        <f>'MOE in TANF Summary'!D49</f>
        <v>323484660</v>
      </c>
      <c r="P49" s="242">
        <f t="shared" si="7"/>
        <v>386384965</v>
      </c>
      <c r="Q49" s="241">
        <f>'MOE SSP Summary'!C49</f>
        <v>0</v>
      </c>
      <c r="R49" s="80">
        <f>'MOE SSP Summary'!D49</f>
        <v>0</v>
      </c>
      <c r="S49" s="80">
        <f t="shared" si="8"/>
        <v>0</v>
      </c>
    </row>
    <row r="50" spans="1:19">
      <c r="A50" s="243" t="s">
        <v>55</v>
      </c>
      <c r="B50" s="241">
        <f t="shared" si="1"/>
        <v>29447215</v>
      </c>
      <c r="C50" s="80">
        <f t="shared" si="2"/>
        <v>40545377</v>
      </c>
      <c r="D50" s="242">
        <f t="shared" si="3"/>
        <v>69992592</v>
      </c>
      <c r="E50" s="241">
        <f>'SFAG Summary'!G50</f>
        <v>27618119</v>
      </c>
      <c r="F50" s="80">
        <f>'SFAG Summary'!H50</f>
        <v>17485438</v>
      </c>
      <c r="G50" s="242">
        <f t="shared" si="4"/>
        <v>45103557</v>
      </c>
      <c r="H50" s="241">
        <f>'Contingency Summary'!G50</f>
        <v>0</v>
      </c>
      <c r="I50" s="80">
        <f>'Contingency Summary'!H50</f>
        <v>0</v>
      </c>
      <c r="J50" s="242">
        <f t="shared" si="5"/>
        <v>0</v>
      </c>
      <c r="K50" s="241">
        <f>'ECF Summary'!G50</f>
        <v>0</v>
      </c>
      <c r="L50" s="80">
        <f>'ECF Summary'!H50</f>
        <v>0</v>
      </c>
      <c r="M50" s="242">
        <f t="shared" si="6"/>
        <v>0</v>
      </c>
      <c r="N50" s="241">
        <f>'MOE in TANF Summary'!C50</f>
        <v>1829096</v>
      </c>
      <c r="O50" s="80">
        <f>'MOE in TANF Summary'!D50</f>
        <v>23059939</v>
      </c>
      <c r="P50" s="242">
        <f t="shared" si="7"/>
        <v>24889035</v>
      </c>
      <c r="Q50" s="241">
        <f>'MOE SSP Summary'!C50</f>
        <v>0</v>
      </c>
      <c r="R50" s="80">
        <f>'MOE SSP Summary'!D50</f>
        <v>0</v>
      </c>
      <c r="S50" s="80">
        <f t="shared" si="8"/>
        <v>0</v>
      </c>
    </row>
    <row r="51" spans="1:19">
      <c r="A51" s="243" t="s">
        <v>56</v>
      </c>
      <c r="B51" s="241">
        <f t="shared" si="1"/>
        <v>28061324</v>
      </c>
      <c r="C51" s="80">
        <f t="shared" si="2"/>
        <v>50461228</v>
      </c>
      <c r="D51" s="242">
        <f t="shared" si="3"/>
        <v>78522552</v>
      </c>
      <c r="E51" s="241">
        <f>'SFAG Summary'!G51</f>
        <v>6924679</v>
      </c>
      <c r="F51" s="80">
        <f>'SFAG Summary'!H51</f>
        <v>26469110</v>
      </c>
      <c r="G51" s="242">
        <f t="shared" si="4"/>
        <v>33393789</v>
      </c>
      <c r="H51" s="241">
        <f>'Contingency Summary'!G51</f>
        <v>0</v>
      </c>
      <c r="I51" s="80">
        <f>'Contingency Summary'!H51</f>
        <v>0</v>
      </c>
      <c r="J51" s="242">
        <f t="shared" si="5"/>
        <v>0</v>
      </c>
      <c r="K51" s="241">
        <f>'ECF Summary'!G51</f>
        <v>0</v>
      </c>
      <c r="L51" s="80">
        <f>'ECF Summary'!H51</f>
        <v>0</v>
      </c>
      <c r="M51" s="242">
        <f t="shared" si="6"/>
        <v>0</v>
      </c>
      <c r="N51" s="241">
        <f>'MOE in TANF Summary'!C51</f>
        <v>19958494</v>
      </c>
      <c r="O51" s="80">
        <f>'MOE in TANF Summary'!D51</f>
        <v>7794917</v>
      </c>
      <c r="P51" s="242">
        <f t="shared" si="7"/>
        <v>27753411</v>
      </c>
      <c r="Q51" s="241">
        <f>'MOE SSP Summary'!C51</f>
        <v>1178151</v>
      </c>
      <c r="R51" s="80">
        <f>'MOE SSP Summary'!D51</f>
        <v>16197201</v>
      </c>
      <c r="S51" s="80">
        <f t="shared" si="8"/>
        <v>17375352</v>
      </c>
    </row>
    <row r="52" spans="1:19">
      <c r="A52" s="243" t="s">
        <v>57</v>
      </c>
      <c r="B52" s="241">
        <f t="shared" si="1"/>
        <v>100541744</v>
      </c>
      <c r="C52" s="80">
        <f t="shared" si="2"/>
        <v>157198925</v>
      </c>
      <c r="D52" s="242">
        <f t="shared" si="3"/>
        <v>257740669</v>
      </c>
      <c r="E52" s="241">
        <f>'SFAG Summary'!G52</f>
        <v>47992242</v>
      </c>
      <c r="F52" s="80">
        <f>'SFAG Summary'!H52</f>
        <v>73894357</v>
      </c>
      <c r="G52" s="242">
        <f t="shared" si="4"/>
        <v>121886599</v>
      </c>
      <c r="H52" s="241">
        <f>'Contingency Summary'!G52</f>
        <v>0</v>
      </c>
      <c r="I52" s="80">
        <f>'Contingency Summary'!H52</f>
        <v>0</v>
      </c>
      <c r="J52" s="242">
        <f t="shared" si="5"/>
        <v>0</v>
      </c>
      <c r="K52" s="241">
        <f>'ECF Summary'!G52</f>
        <v>-262273</v>
      </c>
      <c r="L52" s="80">
        <f>'ECF Summary'!H52</f>
        <v>0</v>
      </c>
      <c r="M52" s="242">
        <f t="shared" si="6"/>
        <v>-262273</v>
      </c>
      <c r="N52" s="241">
        <f>'MOE in TANF Summary'!C52</f>
        <v>52811775</v>
      </c>
      <c r="O52" s="80">
        <f>'MOE in TANF Summary'!D52</f>
        <v>83304568</v>
      </c>
      <c r="P52" s="242">
        <f t="shared" si="7"/>
        <v>136116343</v>
      </c>
      <c r="Q52" s="241">
        <f>'MOE SSP Summary'!C52</f>
        <v>0</v>
      </c>
      <c r="R52" s="80">
        <f>'MOE SSP Summary'!D52</f>
        <v>0</v>
      </c>
      <c r="S52" s="80">
        <f t="shared" si="8"/>
        <v>0</v>
      </c>
    </row>
    <row r="53" spans="1:19">
      <c r="A53" s="243" t="s">
        <v>58</v>
      </c>
      <c r="B53" s="241">
        <f t="shared" si="1"/>
        <v>201701974</v>
      </c>
      <c r="C53" s="80">
        <f t="shared" si="2"/>
        <v>574787863</v>
      </c>
      <c r="D53" s="242">
        <f t="shared" si="3"/>
        <v>776489837</v>
      </c>
      <c r="E53" s="241">
        <f>'SFAG Summary'!G53</f>
        <v>95696881</v>
      </c>
      <c r="F53" s="80">
        <f>'SFAG Summary'!H53</f>
        <v>128482026</v>
      </c>
      <c r="G53" s="242">
        <f t="shared" si="4"/>
        <v>224178907</v>
      </c>
      <c r="H53" s="241">
        <f>'Contingency Summary'!G53</f>
        <v>32472422</v>
      </c>
      <c r="I53" s="80">
        <f>'Contingency Summary'!H53</f>
        <v>0</v>
      </c>
      <c r="J53" s="242">
        <f t="shared" si="5"/>
        <v>32472422</v>
      </c>
      <c r="K53" s="241">
        <f>'ECF Summary'!G53</f>
        <v>0</v>
      </c>
      <c r="L53" s="80">
        <f>'ECF Summary'!H53</f>
        <v>0</v>
      </c>
      <c r="M53" s="242">
        <f t="shared" si="6"/>
        <v>0</v>
      </c>
      <c r="N53" s="241">
        <f>'MOE in TANF Summary'!C53</f>
        <v>73532671</v>
      </c>
      <c r="O53" s="80">
        <f>'MOE in TANF Summary'!D53</f>
        <v>446305837</v>
      </c>
      <c r="P53" s="242">
        <f t="shared" si="7"/>
        <v>519838508</v>
      </c>
      <c r="Q53" s="241">
        <f>'MOE SSP Summary'!C53</f>
        <v>0</v>
      </c>
      <c r="R53" s="80">
        <f>'MOE SSP Summary'!D53</f>
        <v>0</v>
      </c>
      <c r="S53" s="80">
        <f t="shared" si="8"/>
        <v>0</v>
      </c>
    </row>
    <row r="54" spans="1:19">
      <c r="A54" s="243" t="s">
        <v>59</v>
      </c>
      <c r="B54" s="241">
        <f t="shared" si="1"/>
        <v>82383834</v>
      </c>
      <c r="C54" s="80">
        <f t="shared" si="2"/>
        <v>51221291</v>
      </c>
      <c r="D54" s="242">
        <f t="shared" si="3"/>
        <v>133605125</v>
      </c>
      <c r="E54" s="241">
        <f>'SFAG Summary'!G54</f>
        <v>53104354</v>
      </c>
      <c r="F54" s="80">
        <f>'SFAG Summary'!H54</f>
        <v>46054325</v>
      </c>
      <c r="G54" s="242">
        <f t="shared" si="4"/>
        <v>99158679</v>
      </c>
      <c r="H54" s="241">
        <f>'Contingency Summary'!G54</f>
        <v>0</v>
      </c>
      <c r="I54" s="80">
        <f>'Contingency Summary'!H54</f>
        <v>0</v>
      </c>
      <c r="J54" s="242">
        <f t="shared" si="5"/>
        <v>0</v>
      </c>
      <c r="K54" s="241">
        <f>'ECF Summary'!G54</f>
        <v>0</v>
      </c>
      <c r="L54" s="80">
        <f>'ECF Summary'!H54</f>
        <v>0</v>
      </c>
      <c r="M54" s="242">
        <f t="shared" si="6"/>
        <v>0</v>
      </c>
      <c r="N54" s="241">
        <f>'MOE in TANF Summary'!C54</f>
        <v>29279480</v>
      </c>
      <c r="O54" s="80">
        <f>'MOE in TANF Summary'!D54</f>
        <v>5166966</v>
      </c>
      <c r="P54" s="242">
        <f t="shared" si="7"/>
        <v>34446446</v>
      </c>
      <c r="Q54" s="241">
        <f>'MOE SSP Summary'!C54</f>
        <v>0</v>
      </c>
      <c r="R54" s="80">
        <f>'MOE SSP Summary'!D54</f>
        <v>0</v>
      </c>
      <c r="S54" s="80">
        <f t="shared" si="8"/>
        <v>0</v>
      </c>
    </row>
    <row r="55" spans="1:19">
      <c r="A55" s="243" t="s">
        <v>60</v>
      </c>
      <c r="B55" s="241">
        <f t="shared" si="1"/>
        <v>134203467</v>
      </c>
      <c r="C55" s="80">
        <f t="shared" si="2"/>
        <v>391498425</v>
      </c>
      <c r="D55" s="242">
        <f t="shared" si="3"/>
        <v>525701892</v>
      </c>
      <c r="E55" s="241">
        <f>'SFAG Summary'!G55</f>
        <v>26033464</v>
      </c>
      <c r="F55" s="80">
        <f>'SFAG Summary'!H55</f>
        <v>201833894</v>
      </c>
      <c r="G55" s="242">
        <f t="shared" si="4"/>
        <v>227867358</v>
      </c>
      <c r="H55" s="241">
        <f>'Contingency Summary'!G55</f>
        <v>26398979</v>
      </c>
      <c r="I55" s="80">
        <f>'Contingency Summary'!H55</f>
        <v>0</v>
      </c>
      <c r="J55" s="242">
        <f t="shared" si="5"/>
        <v>26398979</v>
      </c>
      <c r="K55" s="241">
        <f>'ECF Summary'!G55</f>
        <v>0</v>
      </c>
      <c r="L55" s="80">
        <f>'ECF Summary'!H55</f>
        <v>0</v>
      </c>
      <c r="M55" s="242">
        <f t="shared" si="6"/>
        <v>0</v>
      </c>
      <c r="N55" s="241">
        <f>'MOE in TANF Summary'!C55</f>
        <v>81771024</v>
      </c>
      <c r="O55" s="80">
        <f>'MOE in TANF Summary'!D55</f>
        <v>189664531</v>
      </c>
      <c r="P55" s="242">
        <f t="shared" si="7"/>
        <v>271435555</v>
      </c>
      <c r="Q55" s="241">
        <f>'MOE SSP Summary'!C55</f>
        <v>0</v>
      </c>
      <c r="R55" s="80">
        <f>'MOE SSP Summary'!D55</f>
        <v>0</v>
      </c>
      <c r="S55" s="80">
        <f t="shared" si="8"/>
        <v>0</v>
      </c>
    </row>
    <row r="56" spans="1:19">
      <c r="A56" s="243" t="s">
        <v>61</v>
      </c>
      <c r="B56" s="241">
        <f t="shared" si="1"/>
        <v>4012898</v>
      </c>
      <c r="C56" s="80">
        <f t="shared" si="2"/>
        <v>26922827</v>
      </c>
      <c r="D56" s="242">
        <f t="shared" si="3"/>
        <v>30935725</v>
      </c>
      <c r="E56" s="241">
        <f>'SFAG Summary'!G56</f>
        <v>523853</v>
      </c>
      <c r="F56" s="80">
        <f>'SFAG Summary'!H56</f>
        <v>20738723</v>
      </c>
      <c r="G56" s="242">
        <f t="shared" si="4"/>
        <v>21262576</v>
      </c>
      <c r="H56" s="241">
        <f>'Contingency Summary'!G56</f>
        <v>0</v>
      </c>
      <c r="I56" s="80">
        <f>'Contingency Summary'!H56</f>
        <v>0</v>
      </c>
      <c r="J56" s="242">
        <f t="shared" si="5"/>
        <v>0</v>
      </c>
      <c r="K56" s="241">
        <f>'ECF Summary'!G56</f>
        <v>0</v>
      </c>
      <c r="L56" s="80">
        <f>'ECF Summary'!H56</f>
        <v>0</v>
      </c>
      <c r="M56" s="242">
        <f t="shared" si="6"/>
        <v>0</v>
      </c>
      <c r="N56" s="241">
        <f>'MOE in TANF Summary'!C56</f>
        <v>3489045</v>
      </c>
      <c r="O56" s="80">
        <f>'MOE in TANF Summary'!D56</f>
        <v>6184104</v>
      </c>
      <c r="P56" s="242">
        <f t="shared" si="7"/>
        <v>9673149</v>
      </c>
      <c r="Q56" s="241">
        <f>'MOE SSP Summary'!C56</f>
        <v>0</v>
      </c>
      <c r="R56" s="80">
        <f>'MOE SSP Summary'!D56</f>
        <v>0</v>
      </c>
      <c r="S56" s="80">
        <f t="shared" si="8"/>
        <v>0</v>
      </c>
    </row>
  </sheetData>
  <mergeCells count="7">
    <mergeCell ref="A1:S1"/>
    <mergeCell ref="B2:D2"/>
    <mergeCell ref="E2:G2"/>
    <mergeCell ref="H2:J2"/>
    <mergeCell ref="K2:M2"/>
    <mergeCell ref="N2:P2"/>
    <mergeCell ref="Q2:S2"/>
  </mergeCells>
  <pageMargins left="0.7" right="0.7" top="0.75" bottom="0.75" header="0.3" footer="0.3"/>
  <pageSetup scale="37"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L58"/>
  <sheetViews>
    <sheetView zoomScale="85" zoomScaleNormal="85" workbookViewId="0">
      <selection activeCell="J20" sqref="J20"/>
    </sheetView>
  </sheetViews>
  <sheetFormatPr defaultRowHeight="14.4"/>
  <cols>
    <col min="1" max="1" width="21" customWidth="1"/>
    <col min="2" max="3" width="18.44140625" customWidth="1"/>
    <col min="4" max="4" width="16.88671875" customWidth="1"/>
    <col min="5" max="5" width="20.33203125" customWidth="1"/>
    <col min="6" max="6" width="20.109375" customWidth="1"/>
    <col min="7" max="10" width="18.44140625" customWidth="1"/>
  </cols>
  <sheetData>
    <row r="1" spans="1:12" ht="26.25" customHeight="1">
      <c r="A1" s="538" t="s">
        <v>227</v>
      </c>
      <c r="B1" s="539"/>
      <c r="C1" s="539"/>
      <c r="D1" s="539"/>
      <c r="E1" s="539"/>
      <c r="F1" s="539"/>
      <c r="G1" s="539"/>
      <c r="H1" s="539"/>
      <c r="I1" s="539"/>
      <c r="J1" s="539"/>
    </row>
    <row r="2" spans="1:12" ht="42" customHeight="1">
      <c r="A2" s="41"/>
      <c r="B2" s="352"/>
      <c r="C2" s="353"/>
      <c r="D2" s="67"/>
      <c r="E2" s="540" t="s">
        <v>300</v>
      </c>
      <c r="F2" s="541"/>
      <c r="G2" s="354"/>
      <c r="H2" s="43"/>
      <c r="I2" s="40"/>
      <c r="J2" s="40"/>
    </row>
    <row r="3" spans="1:12" ht="30.75" customHeight="1">
      <c r="A3" s="40" t="s">
        <v>10</v>
      </c>
      <c r="B3" s="389" t="s">
        <v>292</v>
      </c>
      <c r="C3" s="210" t="s">
        <v>101</v>
      </c>
      <c r="D3" s="239" t="s">
        <v>163</v>
      </c>
      <c r="E3" s="542" t="s">
        <v>93</v>
      </c>
      <c r="F3" s="547" t="s">
        <v>94</v>
      </c>
      <c r="G3" s="355" t="s">
        <v>164</v>
      </c>
      <c r="H3" s="43" t="s">
        <v>181</v>
      </c>
      <c r="I3" s="412" t="s">
        <v>95</v>
      </c>
      <c r="J3" s="412" t="s">
        <v>96</v>
      </c>
    </row>
    <row r="4" spans="1:12" ht="70.5" customHeight="1">
      <c r="A4" s="40"/>
      <c r="B4" s="442" t="s">
        <v>293</v>
      </c>
      <c r="C4" s="411" t="s">
        <v>187</v>
      </c>
      <c r="D4" s="356" t="s">
        <v>294</v>
      </c>
      <c r="E4" s="543"/>
      <c r="F4" s="548"/>
      <c r="G4" s="357" t="s">
        <v>165</v>
      </c>
      <c r="H4" s="44" t="s">
        <v>182</v>
      </c>
      <c r="I4" s="358"/>
      <c r="J4" s="358"/>
    </row>
    <row r="5" spans="1:12">
      <c r="A5" s="73" t="s">
        <v>77</v>
      </c>
      <c r="B5" s="80">
        <f>'SFAG Summary'!B5+'Contingency Summary'!B5+'ECF Summary'!B5</f>
        <v>16601251891</v>
      </c>
      <c r="C5" s="80">
        <f>'SFAG Summary'!C5+'ECF Summary'!C5</f>
        <v>3096413741</v>
      </c>
      <c r="D5" s="242">
        <f>B5+C5</f>
        <v>19697665632</v>
      </c>
      <c r="E5" s="212">
        <f>'SFAG Summary'!E5</f>
        <v>1367276004</v>
      </c>
      <c r="F5" s="242">
        <f>'SFAG Summary'!F5</f>
        <v>1134838715</v>
      </c>
      <c r="G5" s="359">
        <f>D5-(E5+F5)</f>
        <v>17195550913</v>
      </c>
      <c r="H5" s="80">
        <f>'Total Federal Expenditures'!B5</f>
        <v>14151847731</v>
      </c>
      <c r="I5" s="80">
        <f>'SFAG Summary'!K5+'ECF Summary'!J5</f>
        <v>1518725644</v>
      </c>
      <c r="J5" s="80">
        <f>'SFAG Summary'!L5+'ECF Summary'!K5</f>
        <v>1524977538</v>
      </c>
    </row>
    <row r="6" spans="1:12">
      <c r="A6" s="79" t="s">
        <v>11</v>
      </c>
      <c r="B6" s="483">
        <f>'SFAG Summary'!B6+'Contingency Summary'!B6+'ECF Summary'!B6</f>
        <v>92984144</v>
      </c>
      <c r="C6" s="80">
        <f>'SFAG Summary'!C6+'ECF Summary'!C6</f>
        <v>9157044</v>
      </c>
      <c r="D6" s="242">
        <f t="shared" ref="D6:D56" si="0">B6+C6</f>
        <v>102141188</v>
      </c>
      <c r="E6" s="212">
        <f>'SFAG Summary'!E6</f>
        <v>0</v>
      </c>
      <c r="F6" s="242">
        <f>'SFAG Summary'!F6</f>
        <v>5000000</v>
      </c>
      <c r="G6" s="359">
        <f t="shared" ref="G6:G56" si="1">D6-(E6+F6)</f>
        <v>97141188</v>
      </c>
      <c r="H6" s="80">
        <f>'Total Federal Expenditures'!B6</f>
        <v>82880292</v>
      </c>
      <c r="I6" s="80">
        <f>'SFAG Summary'!K6+'ECF Summary'!J6</f>
        <v>3658471</v>
      </c>
      <c r="J6" s="80">
        <f>'SFAG Summary'!L6+'ECF Summary'!K6</f>
        <v>10602425</v>
      </c>
      <c r="L6" s="50"/>
    </row>
    <row r="7" spans="1:12">
      <c r="A7" s="79" t="s">
        <v>12</v>
      </c>
      <c r="B7" s="483">
        <f>'SFAG Summary'!B7+'Contingency Summary'!B7+'ECF Summary'!B7</f>
        <v>44965572</v>
      </c>
      <c r="C7" s="80">
        <f>'SFAG Summary'!C7+'ECF Summary'!C7</f>
        <v>76838418</v>
      </c>
      <c r="D7" s="242">
        <f t="shared" si="0"/>
        <v>121803990</v>
      </c>
      <c r="E7" s="212">
        <f>'SFAG Summary'!E7</f>
        <v>9963344</v>
      </c>
      <c r="F7" s="242">
        <f>'SFAG Summary'!F7</f>
        <v>4981673</v>
      </c>
      <c r="G7" s="359">
        <f t="shared" si="1"/>
        <v>106858973</v>
      </c>
      <c r="H7" s="80">
        <f>'Total Federal Expenditures'!B7</f>
        <v>37128652</v>
      </c>
      <c r="I7" s="80">
        <f>'SFAG Summary'!K7+'ECF Summary'!J7</f>
        <v>0</v>
      </c>
      <c r="J7" s="80">
        <f>'SFAG Summary'!L7+'ECF Summary'!K7</f>
        <v>69730321</v>
      </c>
      <c r="L7" s="50"/>
    </row>
    <row r="8" spans="1:12">
      <c r="A8" s="79" t="s">
        <v>13</v>
      </c>
      <c r="B8" s="483">
        <f>'SFAG Summary'!B8+'Contingency Summary'!B8+'ECF Summary'!B8</f>
        <v>226715845</v>
      </c>
      <c r="C8" s="80">
        <f>'SFAG Summary'!C8+'ECF Summary'!C8</f>
        <v>24753746</v>
      </c>
      <c r="D8" s="242">
        <f t="shared" si="0"/>
        <v>251469591</v>
      </c>
      <c r="E8" s="212">
        <f>'SFAG Summary'!E8</f>
        <v>0</v>
      </c>
      <c r="F8" s="242">
        <f>'SFAG Summary'!F8</f>
        <v>20014131</v>
      </c>
      <c r="G8" s="359">
        <f t="shared" si="1"/>
        <v>231455460</v>
      </c>
      <c r="H8" s="80">
        <f>'Total Federal Expenditures'!B8</f>
        <v>228720908</v>
      </c>
      <c r="I8" s="80">
        <f>'SFAG Summary'!K8+'ECF Summary'!J8</f>
        <v>2734551</v>
      </c>
      <c r="J8" s="80">
        <f>'SFAG Summary'!L8+'ECF Summary'!K8</f>
        <v>1</v>
      </c>
      <c r="L8" s="50"/>
    </row>
    <row r="9" spans="1:12">
      <c r="A9" s="79" t="s">
        <v>14</v>
      </c>
      <c r="B9" s="483">
        <f>'SFAG Summary'!B9+'Contingency Summary'!B9+'ECF Summary'!B9</f>
        <v>60159849</v>
      </c>
      <c r="C9" s="80">
        <f>'SFAG Summary'!C9+'ECF Summary'!C9</f>
        <v>42106620</v>
      </c>
      <c r="D9" s="242">
        <f t="shared" si="0"/>
        <v>102266469</v>
      </c>
      <c r="E9" s="212">
        <f>'SFAG Summary'!E9</f>
        <v>0</v>
      </c>
      <c r="F9" s="242">
        <f>'SFAG Summary'!F9</f>
        <v>0</v>
      </c>
      <c r="G9" s="359">
        <f t="shared" si="1"/>
        <v>102266469</v>
      </c>
      <c r="H9" s="80">
        <f>'Total Federal Expenditures'!B9</f>
        <v>67947643</v>
      </c>
      <c r="I9" s="80">
        <f>'SFAG Summary'!K9+'ECF Summary'!J9</f>
        <v>18291503</v>
      </c>
      <c r="J9" s="80">
        <f>'SFAG Summary'!L9+'ECF Summary'!K9</f>
        <v>16027323</v>
      </c>
      <c r="L9" s="50"/>
    </row>
    <row r="10" spans="1:12">
      <c r="A10" s="79" t="s">
        <v>15</v>
      </c>
      <c r="B10" s="483">
        <f>'SFAG Summary'!B10+'Contingency Summary'!B10+'ECF Summary'!B10</f>
        <v>3659376553</v>
      </c>
      <c r="C10" s="80">
        <f>'SFAG Summary'!C10+'ECF Summary'!C10</f>
        <v>141157399</v>
      </c>
      <c r="D10" s="242">
        <f t="shared" si="0"/>
        <v>3800533952</v>
      </c>
      <c r="E10" s="212">
        <f>'SFAG Summary'!E10</f>
        <v>0</v>
      </c>
      <c r="F10" s="242">
        <f>'SFAG Summary'!F10</f>
        <v>364445461</v>
      </c>
      <c r="G10" s="359">
        <f t="shared" si="1"/>
        <v>3436088491</v>
      </c>
      <c r="H10" s="80">
        <f>'Total Federal Expenditures'!B10</f>
        <v>3427694627</v>
      </c>
      <c r="I10" s="80">
        <f>'SFAG Summary'!K10+'ECF Summary'!J10</f>
        <v>8393864</v>
      </c>
      <c r="J10" s="80">
        <f>'SFAG Summary'!L10+'ECF Summary'!K10</f>
        <v>0</v>
      </c>
      <c r="L10" s="50"/>
    </row>
    <row r="11" spans="1:12">
      <c r="A11" s="79" t="s">
        <v>16</v>
      </c>
      <c r="B11" s="483">
        <f>'SFAG Summary'!B11+'Contingency Summary'!B11+'ECF Summary'!B11</f>
        <v>147955505</v>
      </c>
      <c r="C11" s="80">
        <f>'SFAG Summary'!C11+'ECF Summary'!C11</f>
        <v>17584441</v>
      </c>
      <c r="D11" s="242">
        <f t="shared" si="0"/>
        <v>165539946</v>
      </c>
      <c r="E11" s="212">
        <f>'SFAG Summary'!E11</f>
        <v>1058223</v>
      </c>
      <c r="F11" s="242">
        <f>'SFAG Summary'!F11</f>
        <v>1093643</v>
      </c>
      <c r="G11" s="359">
        <f t="shared" si="1"/>
        <v>163388080</v>
      </c>
      <c r="H11" s="80">
        <f>'Total Federal Expenditures'!B11</f>
        <v>144286603</v>
      </c>
      <c r="I11" s="80">
        <f>'SFAG Summary'!K11+'ECF Summary'!J11</f>
        <v>0</v>
      </c>
      <c r="J11" s="80">
        <f>'SFAG Summary'!L11+'ECF Summary'!K11</f>
        <v>19101477</v>
      </c>
      <c r="L11" s="50"/>
    </row>
    <row r="12" spans="1:12">
      <c r="A12" s="79" t="s">
        <v>17</v>
      </c>
      <c r="B12" s="483">
        <f>'SFAG Summary'!B12+'Contingency Summary'!B12+'ECF Summary'!B12</f>
        <v>266788107</v>
      </c>
      <c r="C12" s="80">
        <f>'SFAG Summary'!C12+'ECF Summary'!C12</f>
        <v>6261171</v>
      </c>
      <c r="D12" s="242">
        <f t="shared" si="0"/>
        <v>273049278</v>
      </c>
      <c r="E12" s="212">
        <f>'SFAG Summary'!E12</f>
        <v>0</v>
      </c>
      <c r="F12" s="242">
        <f>'SFAG Summary'!F12</f>
        <v>26678810</v>
      </c>
      <c r="G12" s="359">
        <f t="shared" si="1"/>
        <v>246370468</v>
      </c>
      <c r="H12" s="80">
        <f>'Total Federal Expenditures'!B12</f>
        <v>240109297</v>
      </c>
      <c r="I12" s="80">
        <f>'SFAG Summary'!K12+'ECF Summary'!J12</f>
        <v>0</v>
      </c>
      <c r="J12" s="80">
        <f>'SFAG Summary'!L12+'ECF Summary'!K12</f>
        <v>6261171</v>
      </c>
      <c r="L12" s="50"/>
    </row>
    <row r="13" spans="1:12">
      <c r="A13" s="79" t="s">
        <v>18</v>
      </c>
      <c r="B13" s="483">
        <f>'SFAG Summary'!B13+'Contingency Summary'!B13+'ECF Summary'!B13</f>
        <v>35114983</v>
      </c>
      <c r="C13" s="80">
        <f>'SFAG Summary'!C13+'ECF Summary'!C13</f>
        <v>9575993</v>
      </c>
      <c r="D13" s="242">
        <f t="shared" si="0"/>
        <v>44690976</v>
      </c>
      <c r="E13" s="212">
        <f>'SFAG Summary'!E13</f>
        <v>0</v>
      </c>
      <c r="F13" s="242">
        <f>'SFAG Summary'!F13</f>
        <v>0</v>
      </c>
      <c r="G13" s="359">
        <f t="shared" si="1"/>
        <v>44690976</v>
      </c>
      <c r="H13" s="80">
        <f>'Total Federal Expenditures'!B13</f>
        <v>24682722</v>
      </c>
      <c r="I13" s="80">
        <f>'SFAG Summary'!K13+'ECF Summary'!J13</f>
        <v>9575228</v>
      </c>
      <c r="J13" s="80">
        <f>'SFAG Summary'!L13+'ECF Summary'!K13</f>
        <v>10433026</v>
      </c>
      <c r="L13" s="50"/>
    </row>
    <row r="14" spans="1:12">
      <c r="A14" s="79" t="s">
        <v>19</v>
      </c>
      <c r="B14" s="483">
        <f>'SFAG Summary'!B14+'Contingency Summary'!B14+'ECF Summary'!B14</f>
        <v>100708990</v>
      </c>
      <c r="C14" s="80">
        <f>'SFAG Summary'!C14+'ECF Summary'!C14</f>
        <v>69214304</v>
      </c>
      <c r="D14" s="242">
        <f t="shared" si="0"/>
        <v>169923294</v>
      </c>
      <c r="E14" s="212">
        <f>'SFAG Summary'!E14</f>
        <v>0</v>
      </c>
      <c r="F14" s="242">
        <f>'SFAG Summary'!F14</f>
        <v>3935917</v>
      </c>
      <c r="G14" s="359">
        <f t="shared" si="1"/>
        <v>165987377</v>
      </c>
      <c r="H14" s="80">
        <f>'Total Federal Expenditures'!B14</f>
        <v>105120211</v>
      </c>
      <c r="I14" s="80">
        <f>'SFAG Summary'!K14+'ECF Summary'!J14</f>
        <v>6458557</v>
      </c>
      <c r="J14" s="80">
        <f>'SFAG Summary'!L14+'ECF Summary'!K14</f>
        <v>54408609</v>
      </c>
      <c r="L14" s="50"/>
    </row>
    <row r="15" spans="1:12">
      <c r="A15" s="79" t="s">
        <v>20</v>
      </c>
      <c r="B15" s="483">
        <f>'SFAG Summary'!B15+'Contingency Summary'!B15+'ECF Summary'!B15</f>
        <v>475366962</v>
      </c>
      <c r="C15" s="80">
        <f>'SFAG Summary'!C15+'ECF Summary'!C15</f>
        <v>136577971</v>
      </c>
      <c r="D15" s="242">
        <f t="shared" si="0"/>
        <v>611944933</v>
      </c>
      <c r="E15" s="212">
        <f>'SFAG Summary'!E15</f>
        <v>115375443</v>
      </c>
      <c r="F15" s="242">
        <f>'SFAG Summary'!F15</f>
        <v>55604763</v>
      </c>
      <c r="G15" s="359">
        <f t="shared" si="1"/>
        <v>440964727</v>
      </c>
      <c r="H15" s="80">
        <f>'Total Federal Expenditures'!B15</f>
        <v>410889769</v>
      </c>
      <c r="I15" s="80">
        <f>'SFAG Summary'!K15+'ECF Summary'!J15</f>
        <v>29581095</v>
      </c>
      <c r="J15" s="80">
        <f>'SFAG Summary'!L15+'ECF Summary'!K15</f>
        <v>493863</v>
      </c>
      <c r="L15" s="50"/>
    </row>
    <row r="16" spans="1:12">
      <c r="A16" s="79" t="s">
        <v>21</v>
      </c>
      <c r="B16" s="483">
        <f>'SFAG Summary'!B16+'Contingency Summary'!B16+'ECF Summary'!B16</f>
        <v>313680335</v>
      </c>
      <c r="C16" s="80">
        <f>'SFAG Summary'!C16+'ECF Summary'!C16</f>
        <v>89040882</v>
      </c>
      <c r="D16" s="242">
        <f t="shared" si="0"/>
        <v>402721217</v>
      </c>
      <c r="E16" s="212">
        <f>'SFAG Summary'!E16</f>
        <v>0</v>
      </c>
      <c r="F16" s="242">
        <f>'SFAG Summary'!F16</f>
        <v>0</v>
      </c>
      <c r="G16" s="359">
        <f t="shared" si="1"/>
        <v>402721217</v>
      </c>
      <c r="H16" s="80">
        <f>'Total Federal Expenditures'!B16</f>
        <v>320578117</v>
      </c>
      <c r="I16" s="80">
        <f>'SFAG Summary'!K16+'ECF Summary'!J16</f>
        <v>21230385</v>
      </c>
      <c r="J16" s="80">
        <f>'SFAG Summary'!L16+'ECF Summary'!K16</f>
        <v>60912715</v>
      </c>
      <c r="L16" s="50"/>
    </row>
    <row r="17" spans="1:12">
      <c r="A17" s="79" t="s">
        <v>22</v>
      </c>
      <c r="B17" s="483">
        <f>'SFAG Summary'!B17+'Contingency Summary'!B17+'ECF Summary'!B17</f>
        <v>107554487</v>
      </c>
      <c r="C17" s="80">
        <f>'SFAG Summary'!C17+'ECF Summary'!C17</f>
        <v>42028014</v>
      </c>
      <c r="D17" s="242">
        <f t="shared" si="0"/>
        <v>149582501</v>
      </c>
      <c r="E17" s="212">
        <f>'SFAG Summary'!E17</f>
        <v>8000000</v>
      </c>
      <c r="F17" s="242">
        <f>'SFAG Summary'!F17</f>
        <v>7417500</v>
      </c>
      <c r="G17" s="359">
        <f t="shared" si="1"/>
        <v>134165001</v>
      </c>
      <c r="H17" s="80">
        <f>'Total Federal Expenditures'!B17</f>
        <v>68916534</v>
      </c>
      <c r="I17" s="80">
        <f>'SFAG Summary'!K17+'ECF Summary'!J17</f>
        <v>5755975</v>
      </c>
      <c r="J17" s="80">
        <f>'SFAG Summary'!L17+'ECF Summary'!K17</f>
        <v>59492492</v>
      </c>
      <c r="L17" s="50"/>
    </row>
    <row r="18" spans="1:12">
      <c r="A18" s="79" t="s">
        <v>23</v>
      </c>
      <c r="B18" s="483">
        <f>'SFAG Summary'!B18+'Contingency Summary'!B18+'ECF Summary'!B18</f>
        <v>32214361</v>
      </c>
      <c r="C18" s="80">
        <f>'SFAG Summary'!C18+'ECF Summary'!C18</f>
        <v>31398712</v>
      </c>
      <c r="D18" s="242">
        <f t="shared" si="0"/>
        <v>63613073</v>
      </c>
      <c r="E18" s="212">
        <f>'SFAG Summary'!E18</f>
        <v>7831200</v>
      </c>
      <c r="F18" s="242">
        <f>'SFAG Summary'!F18</f>
        <v>1292534</v>
      </c>
      <c r="G18" s="359">
        <f t="shared" si="1"/>
        <v>54489339</v>
      </c>
      <c r="H18" s="80">
        <f>'Total Federal Expenditures'!B18</f>
        <v>22802403</v>
      </c>
      <c r="I18" s="80">
        <f>'SFAG Summary'!K18+'ECF Summary'!J18</f>
        <v>31686936</v>
      </c>
      <c r="J18" s="80">
        <f>'SFAG Summary'!L18+'ECF Summary'!K18</f>
        <v>0</v>
      </c>
      <c r="L18" s="50"/>
    </row>
    <row r="19" spans="1:12">
      <c r="A19" s="79" t="s">
        <v>24</v>
      </c>
      <c r="B19" s="483">
        <f>'SFAG Summary'!B19+'Contingency Summary'!B19+'ECF Summary'!B19</f>
        <v>543683687</v>
      </c>
      <c r="C19" s="80">
        <f>'SFAG Summary'!C19+'ECF Summary'!C19</f>
        <v>57328745</v>
      </c>
      <c r="D19" s="242">
        <f t="shared" si="0"/>
        <v>601012432</v>
      </c>
      <c r="E19" s="212">
        <f>'SFAG Summary'!E19</f>
        <v>0</v>
      </c>
      <c r="F19" s="242">
        <f>'SFAG Summary'!F19</f>
        <v>1200000</v>
      </c>
      <c r="G19" s="359">
        <f t="shared" si="1"/>
        <v>599812432</v>
      </c>
      <c r="H19" s="80">
        <f>'Total Federal Expenditures'!B19</f>
        <v>583856960</v>
      </c>
      <c r="I19" s="80">
        <f>'SFAG Summary'!K19+'ECF Summary'!J19</f>
        <v>0</v>
      </c>
      <c r="J19" s="80">
        <f>'SFAG Summary'!L19+'ECF Summary'!K19</f>
        <v>15955472</v>
      </c>
      <c r="L19" s="50"/>
    </row>
    <row r="20" spans="1:12">
      <c r="A20" s="79" t="s">
        <v>25</v>
      </c>
      <c r="B20" s="483">
        <f>'SFAG Summary'!B20+'Contingency Summary'!B20+'ECF Summary'!B20</f>
        <v>206799109</v>
      </c>
      <c r="C20" s="80">
        <f>'SFAG Summary'!C20+'ECF Summary'!C20</f>
        <v>210683855</v>
      </c>
      <c r="D20" s="242">
        <f t="shared" si="0"/>
        <v>417482964</v>
      </c>
      <c r="E20" s="212">
        <f>'SFAG Summary'!E20</f>
        <v>62342053</v>
      </c>
      <c r="F20" s="242">
        <f>'SFAG Summary'!F20</f>
        <v>0</v>
      </c>
      <c r="G20" s="359">
        <f t="shared" si="1"/>
        <v>355140911</v>
      </c>
      <c r="H20" s="80">
        <f>'Total Federal Expenditures'!B20</f>
        <v>95424486</v>
      </c>
      <c r="I20" s="80">
        <f>'SFAG Summary'!K20+'ECF Summary'!J20</f>
        <v>238051238</v>
      </c>
      <c r="J20" s="80">
        <f>'SFAG Summary'!L20+'ECF Summary'!K20</f>
        <v>21665187</v>
      </c>
      <c r="L20" s="50"/>
    </row>
    <row r="21" spans="1:12">
      <c r="A21" s="79" t="s">
        <v>26</v>
      </c>
      <c r="B21" s="483">
        <f>'SFAG Summary'!B21+'Contingency Summary'!B21+'ECF Summary'!B21</f>
        <v>130470741</v>
      </c>
      <c r="C21" s="80">
        <f>'SFAG Summary'!C21+'ECF Summary'!C21</f>
        <v>12539925</v>
      </c>
      <c r="D21" s="242">
        <f t="shared" si="0"/>
        <v>143010666</v>
      </c>
      <c r="E21" s="212">
        <f>'SFAG Summary'!E21</f>
        <v>22732687</v>
      </c>
      <c r="F21" s="242">
        <f>'SFAG Summary'!F21</f>
        <v>12962008</v>
      </c>
      <c r="G21" s="359">
        <f t="shared" si="1"/>
        <v>107315971</v>
      </c>
      <c r="H21" s="80">
        <f>'Total Federal Expenditures'!B21</f>
        <v>90246425</v>
      </c>
      <c r="I21" s="80">
        <f>'SFAG Summary'!K21+'ECF Summary'!J21</f>
        <v>14074858</v>
      </c>
      <c r="J21" s="80">
        <f>'SFAG Summary'!L21+'ECF Summary'!K21</f>
        <v>2994688</v>
      </c>
      <c r="L21" s="50"/>
    </row>
    <row r="22" spans="1:12">
      <c r="A22" s="79" t="s">
        <v>27</v>
      </c>
      <c r="B22" s="483">
        <f>'SFAG Summary'!B22+'Contingency Summary'!B22+'ECF Summary'!B22</f>
        <v>104235777</v>
      </c>
      <c r="C22" s="80">
        <f>'SFAG Summary'!C22+'ECF Summary'!C22</f>
        <v>38938179</v>
      </c>
      <c r="D22" s="242">
        <f t="shared" si="0"/>
        <v>143173956</v>
      </c>
      <c r="E22" s="212">
        <f>'SFAG Summary'!E22</f>
        <v>16662987</v>
      </c>
      <c r="F22" s="242">
        <f>'SFAG Summary'!F22</f>
        <v>10193106</v>
      </c>
      <c r="G22" s="359">
        <f t="shared" si="1"/>
        <v>116317863</v>
      </c>
      <c r="H22" s="80">
        <f>'Total Federal Expenditures'!B22</f>
        <v>72435400</v>
      </c>
      <c r="I22" s="80">
        <f>'SFAG Summary'!K22+'ECF Summary'!J22</f>
        <v>11618935</v>
      </c>
      <c r="J22" s="80">
        <f>'SFAG Summary'!L22+'ECF Summary'!K22</f>
        <v>32263528</v>
      </c>
      <c r="L22" s="50"/>
    </row>
    <row r="23" spans="1:12">
      <c r="A23" s="79" t="s">
        <v>28</v>
      </c>
      <c r="B23" s="483">
        <f>'SFAG Summary'!B23+'Contingency Summary'!B23+'ECF Summary'!B23</f>
        <v>176215477</v>
      </c>
      <c r="C23" s="80">
        <f>'SFAG Summary'!C23+'ECF Summary'!C23</f>
        <v>9635353</v>
      </c>
      <c r="D23" s="242">
        <f t="shared" si="0"/>
        <v>185850830</v>
      </c>
      <c r="E23" s="212">
        <f>'SFAG Summary'!E23</f>
        <v>24693150</v>
      </c>
      <c r="F23" s="242">
        <f>'SFAG Summary'!F23</f>
        <v>0</v>
      </c>
      <c r="G23" s="359">
        <f t="shared" si="1"/>
        <v>161157680</v>
      </c>
      <c r="H23" s="80">
        <f>'Total Federal Expenditures'!B23</f>
        <v>157635254</v>
      </c>
      <c r="I23" s="80">
        <f>'SFAG Summary'!K23+'ECF Summary'!J23</f>
        <v>0</v>
      </c>
      <c r="J23" s="80">
        <f>'SFAG Summary'!L23+'ECF Summary'!K23</f>
        <v>3522426</v>
      </c>
      <c r="L23" s="50"/>
    </row>
    <row r="24" spans="1:12">
      <c r="A24" s="79" t="s">
        <v>29</v>
      </c>
      <c r="B24" s="483">
        <f>'SFAG Summary'!B24+'Contingency Summary'!B24+'ECF Summary'!B24</f>
        <v>163971985</v>
      </c>
      <c r="C24" s="80">
        <f>'SFAG Summary'!C24+'ECF Summary'!C24</f>
        <v>171426</v>
      </c>
      <c r="D24" s="242">
        <f t="shared" si="0"/>
        <v>164143411</v>
      </c>
      <c r="E24" s="212">
        <f>'SFAG Summary'!E24</f>
        <v>0</v>
      </c>
      <c r="F24" s="242">
        <f>'SFAG Summary'!F24</f>
        <v>16397198</v>
      </c>
      <c r="G24" s="359">
        <f t="shared" si="1"/>
        <v>147746213</v>
      </c>
      <c r="H24" s="80">
        <f>'Total Federal Expenditures'!B24</f>
        <v>147711608</v>
      </c>
      <c r="I24" s="80">
        <f>'SFAG Summary'!K24+'ECF Summary'!J24</f>
        <v>34605</v>
      </c>
      <c r="J24" s="80">
        <f>'SFAG Summary'!L24+'ECF Summary'!K24</f>
        <v>0</v>
      </c>
      <c r="L24" s="50"/>
    </row>
    <row r="25" spans="1:12">
      <c r="A25" s="79" t="s">
        <v>30</v>
      </c>
      <c r="B25" s="483">
        <f>'SFAG Summary'!B25+'Contingency Summary'!B25+'ECF Summary'!B25</f>
        <v>76792429</v>
      </c>
      <c r="C25" s="80">
        <f>'SFAG Summary'!C25+'ECF Summary'!C25</f>
        <v>3418016</v>
      </c>
      <c r="D25" s="242">
        <f t="shared" si="0"/>
        <v>80210445</v>
      </c>
      <c r="E25" s="212">
        <f>'SFAG Summary'!E25</f>
        <v>2000000</v>
      </c>
      <c r="F25" s="242">
        <f>'SFAG Summary'!F25</f>
        <v>7812089</v>
      </c>
      <c r="G25" s="359">
        <f t="shared" si="1"/>
        <v>70398356</v>
      </c>
      <c r="H25" s="80">
        <f>'Total Federal Expenditures'!B25</f>
        <v>45827751</v>
      </c>
      <c r="I25" s="80">
        <f>'SFAG Summary'!K25+'ECF Summary'!J25</f>
        <v>0</v>
      </c>
      <c r="J25" s="80">
        <f>'SFAG Summary'!L25+'ECF Summary'!K25</f>
        <v>24570605</v>
      </c>
      <c r="L25" s="50"/>
    </row>
    <row r="26" spans="1:12">
      <c r="A26" s="79" t="s">
        <v>31</v>
      </c>
      <c r="B26" s="483">
        <f>'SFAG Summary'!B26+'Contingency Summary'!B26+'ECF Summary'!B26</f>
        <v>249133760</v>
      </c>
      <c r="C26" s="80">
        <f>'SFAG Summary'!C26+'ECF Summary'!C26</f>
        <v>0</v>
      </c>
      <c r="D26" s="242">
        <f t="shared" si="0"/>
        <v>249133760</v>
      </c>
      <c r="E26" s="212">
        <f>'SFAG Summary'!E26</f>
        <v>0</v>
      </c>
      <c r="F26" s="242">
        <f>'SFAG Summary'!F26</f>
        <v>22909803</v>
      </c>
      <c r="G26" s="359">
        <f t="shared" si="1"/>
        <v>226223957</v>
      </c>
      <c r="H26" s="80">
        <f>'Total Federal Expenditures'!B26</f>
        <v>221286644</v>
      </c>
      <c r="I26" s="80">
        <f>'SFAG Summary'!K26+'ECF Summary'!J26</f>
        <v>4937313</v>
      </c>
      <c r="J26" s="80">
        <f>'SFAG Summary'!L26+'ECF Summary'!K26</f>
        <v>0</v>
      </c>
      <c r="L26" s="50"/>
    </row>
    <row r="27" spans="1:12">
      <c r="A27" s="79" t="s">
        <v>32</v>
      </c>
      <c r="B27" s="483">
        <f>'SFAG Summary'!B27+'Contingency Summary'!B27+'ECF Summary'!B27</f>
        <v>499545331</v>
      </c>
      <c r="C27" s="80">
        <f>'SFAG Summary'!C27+'ECF Summary'!C27</f>
        <v>0</v>
      </c>
      <c r="D27" s="242">
        <f t="shared" si="0"/>
        <v>499545331</v>
      </c>
      <c r="E27" s="212">
        <f>'SFAG Summary'!E27</f>
        <v>91874225</v>
      </c>
      <c r="F27" s="242">
        <f>'SFAG Summary'!F27</f>
        <v>45937112</v>
      </c>
      <c r="G27" s="359">
        <f t="shared" si="1"/>
        <v>361733994</v>
      </c>
      <c r="H27" s="80">
        <f>'Total Federal Expenditures'!B27</f>
        <v>361733994</v>
      </c>
      <c r="I27" s="80">
        <f>'SFAG Summary'!K27+'ECF Summary'!J27</f>
        <v>0</v>
      </c>
      <c r="J27" s="80">
        <f>'SFAG Summary'!L27+'ECF Summary'!K27</f>
        <v>0</v>
      </c>
      <c r="L27" s="50"/>
    </row>
    <row r="28" spans="1:12">
      <c r="A28" s="79" t="s">
        <v>33</v>
      </c>
      <c r="B28" s="483">
        <f>'SFAG Summary'!B28+'Contingency Summary'!B28+'ECF Summary'!B28</f>
        <v>775352858</v>
      </c>
      <c r="C28" s="80">
        <f>'SFAG Summary'!C28+'ECF Summary'!C28</f>
        <v>118976723</v>
      </c>
      <c r="D28" s="242">
        <f t="shared" si="0"/>
        <v>894329581</v>
      </c>
      <c r="E28" s="212">
        <f>'SFAG Summary'!E28</f>
        <v>0</v>
      </c>
      <c r="F28" s="242">
        <f>'SFAG Summary'!F28</f>
        <v>77535285</v>
      </c>
      <c r="G28" s="359">
        <f t="shared" si="1"/>
        <v>816794296</v>
      </c>
      <c r="H28" s="80">
        <f>'Total Federal Expenditures'!B28</f>
        <v>774373319</v>
      </c>
      <c r="I28" s="80">
        <f>'SFAG Summary'!K28+'ECF Summary'!J28</f>
        <v>0</v>
      </c>
      <c r="J28" s="80">
        <f>'SFAG Summary'!L28+'ECF Summary'!K28</f>
        <v>42420977</v>
      </c>
      <c r="L28" s="50"/>
    </row>
    <row r="29" spans="1:12">
      <c r="A29" s="79" t="s">
        <v>34</v>
      </c>
      <c r="B29" s="483">
        <f>'SFAG Summary'!B29+'Contingency Summary'!B29+'ECF Summary'!B29</f>
        <v>253945174</v>
      </c>
      <c r="C29" s="80">
        <f>'SFAG Summary'!C29+'ECF Summary'!C29</f>
        <v>133769046</v>
      </c>
      <c r="D29" s="242">
        <f t="shared" si="0"/>
        <v>387714220</v>
      </c>
      <c r="E29" s="212">
        <f>'SFAG Summary'!E29</f>
        <v>0</v>
      </c>
      <c r="F29" s="242">
        <f>'SFAG Summary'!F29</f>
        <v>4790000</v>
      </c>
      <c r="G29" s="359">
        <f t="shared" si="1"/>
        <v>382924220</v>
      </c>
      <c r="H29" s="80">
        <f>'Total Federal Expenditures'!B29</f>
        <v>221517905</v>
      </c>
      <c r="I29" s="80">
        <f>'SFAG Summary'!K29+'ECF Summary'!J29</f>
        <v>0</v>
      </c>
      <c r="J29" s="80">
        <f>'SFAG Summary'!L29+'ECF Summary'!K29</f>
        <v>161406315</v>
      </c>
      <c r="L29" s="50"/>
    </row>
    <row r="30" spans="1:12">
      <c r="A30" s="79" t="s">
        <v>35</v>
      </c>
      <c r="B30" s="483">
        <f>'SFAG Summary'!B30+'Contingency Summary'!B30+'ECF Summary'!B30</f>
        <v>78061911</v>
      </c>
      <c r="C30" s="80">
        <f>'SFAG Summary'!C30+'ECF Summary'!C30</f>
        <v>18484990</v>
      </c>
      <c r="D30" s="242">
        <f t="shared" si="0"/>
        <v>96546901</v>
      </c>
      <c r="E30" s="212">
        <f>'SFAG Summary'!E30</f>
        <v>17353516</v>
      </c>
      <c r="F30" s="242">
        <f>'SFAG Summary'!F30</f>
        <v>8676758</v>
      </c>
      <c r="G30" s="359">
        <f t="shared" si="1"/>
        <v>70516627</v>
      </c>
      <c r="H30" s="80">
        <f>'Total Federal Expenditures'!B30</f>
        <v>58623597</v>
      </c>
      <c r="I30" s="80">
        <f>'SFAG Summary'!K30+'ECF Summary'!J30</f>
        <v>4027624</v>
      </c>
      <c r="J30" s="80">
        <f>'SFAG Summary'!L30+'ECF Summary'!K30</f>
        <v>7865405</v>
      </c>
      <c r="L30" s="50"/>
    </row>
    <row r="31" spans="1:12">
      <c r="A31" s="79" t="s">
        <v>36</v>
      </c>
      <c r="B31" s="483">
        <f>'SFAG Summary'!B31+'Contingency Summary'!B31+'ECF Summary'!B31</f>
        <v>229403360</v>
      </c>
      <c r="C31" s="80">
        <f>'SFAG Summary'!C31+'ECF Summary'!C31</f>
        <v>19351150</v>
      </c>
      <c r="D31" s="242">
        <f t="shared" si="0"/>
        <v>248754510</v>
      </c>
      <c r="E31" s="212">
        <f>'SFAG Summary'!E31</f>
        <v>7353328</v>
      </c>
      <c r="F31" s="242">
        <f>'SFAG Summary'!F31</f>
        <v>21701176</v>
      </c>
      <c r="G31" s="359">
        <f t="shared" si="1"/>
        <v>219700006</v>
      </c>
      <c r="H31" s="80">
        <f>'Total Federal Expenditures'!B31</f>
        <v>197615367</v>
      </c>
      <c r="I31" s="80">
        <f>'SFAG Summary'!K31+'ECF Summary'!J31</f>
        <v>22253154</v>
      </c>
      <c r="J31" s="80">
        <f>'SFAG Summary'!L31+'ECF Summary'!K31</f>
        <v>-168515</v>
      </c>
      <c r="L31" s="50"/>
    </row>
    <row r="32" spans="1:12">
      <c r="A32" s="79" t="s">
        <v>37</v>
      </c>
      <c r="B32" s="483">
        <f>'SFAG Summary'!B32+'Contingency Summary'!B32+'ECF Summary'!B32</f>
        <v>36440745</v>
      </c>
      <c r="C32" s="80">
        <f>'SFAG Summary'!C32+'ECF Summary'!C32</f>
        <v>45460405</v>
      </c>
      <c r="D32" s="242">
        <f t="shared" si="0"/>
        <v>81901150</v>
      </c>
      <c r="E32" s="212">
        <f>'SFAG Summary'!E32</f>
        <v>7676010</v>
      </c>
      <c r="F32" s="242">
        <f>'SFAG Summary'!F32</f>
        <v>2354101</v>
      </c>
      <c r="G32" s="359">
        <f t="shared" si="1"/>
        <v>71871039</v>
      </c>
      <c r="H32" s="80">
        <f>'Total Federal Expenditures'!B32</f>
        <v>28748181</v>
      </c>
      <c r="I32" s="80">
        <f>'SFAG Summary'!K32+'ECF Summary'!J32</f>
        <v>400000</v>
      </c>
      <c r="J32" s="80">
        <f>'SFAG Summary'!L32+'ECF Summary'!K32</f>
        <v>42722858</v>
      </c>
      <c r="L32" s="50"/>
    </row>
    <row r="33" spans="1:12">
      <c r="A33" s="79" t="s">
        <v>38</v>
      </c>
      <c r="B33" s="483">
        <f>'SFAG Summary'!B33+'Contingency Summary'!B33+'ECF Summary'!B33</f>
        <v>57817203</v>
      </c>
      <c r="C33" s="80">
        <f>'SFAG Summary'!C33+'ECF Summary'!C33</f>
        <v>56056634</v>
      </c>
      <c r="D33" s="242">
        <f t="shared" si="0"/>
        <v>113873837</v>
      </c>
      <c r="E33" s="212">
        <f>'SFAG Summary'!E33</f>
        <v>17000000</v>
      </c>
      <c r="F33" s="242">
        <f>'SFAG Summary'!F33</f>
        <v>0</v>
      </c>
      <c r="G33" s="359">
        <f t="shared" si="1"/>
        <v>96873837</v>
      </c>
      <c r="H33" s="80">
        <f>'Total Federal Expenditures'!B33</f>
        <v>37315357</v>
      </c>
      <c r="I33" s="80">
        <f>'SFAG Summary'!K33+'ECF Summary'!J33</f>
        <v>0</v>
      </c>
      <c r="J33" s="80">
        <f>'SFAG Summary'!L33+'ECF Summary'!K33</f>
        <v>59558480</v>
      </c>
      <c r="L33" s="50"/>
    </row>
    <row r="34" spans="1:12">
      <c r="A34" s="79" t="s">
        <v>39</v>
      </c>
      <c r="B34" s="483">
        <f>'SFAG Summary'!B34+'Contingency Summary'!B34+'ECF Summary'!B34</f>
        <v>47747443</v>
      </c>
      <c r="C34" s="80">
        <f>'SFAG Summary'!C34+'ECF Summary'!C34</f>
        <v>8970003</v>
      </c>
      <c r="D34" s="242">
        <f t="shared" si="0"/>
        <v>56717446</v>
      </c>
      <c r="E34" s="212">
        <f>'SFAG Summary'!E34</f>
        <v>0</v>
      </c>
      <c r="F34" s="242">
        <f>'SFAG Summary'!F34</f>
        <v>0</v>
      </c>
      <c r="G34" s="359">
        <f t="shared" si="1"/>
        <v>56717446</v>
      </c>
      <c r="H34" s="80">
        <f>'Total Federal Expenditures'!B34</f>
        <v>43997850</v>
      </c>
      <c r="I34" s="80">
        <f>'SFAG Summary'!K34+'ECF Summary'!J34</f>
        <v>0</v>
      </c>
      <c r="J34" s="80">
        <f>'SFAG Summary'!L34+'ECF Summary'!K34</f>
        <v>12719596</v>
      </c>
      <c r="L34" s="50"/>
    </row>
    <row r="35" spans="1:12">
      <c r="A35" s="79" t="s">
        <v>40</v>
      </c>
      <c r="B35" s="483">
        <f>'SFAG Summary'!B35+'Contingency Summary'!B35+'ECF Summary'!B35</f>
        <v>38761588</v>
      </c>
      <c r="C35" s="80">
        <f>'SFAG Summary'!C35+'ECF Summary'!C35</f>
        <v>4727864</v>
      </c>
      <c r="D35" s="242">
        <f t="shared" si="0"/>
        <v>43489452</v>
      </c>
      <c r="E35" s="212">
        <f>'SFAG Summary'!E35</f>
        <v>4200000</v>
      </c>
      <c r="F35" s="242">
        <f>'SFAG Summary'!F35</f>
        <v>936937</v>
      </c>
      <c r="G35" s="359">
        <f t="shared" si="1"/>
        <v>38352515</v>
      </c>
      <c r="H35" s="80">
        <f>'Total Federal Expenditures'!B35</f>
        <v>25123768</v>
      </c>
      <c r="I35" s="80">
        <f>'SFAG Summary'!K35+'ECF Summary'!J35</f>
        <v>0</v>
      </c>
      <c r="J35" s="80">
        <f>'SFAG Summary'!L35+'ECF Summary'!K35</f>
        <v>13228747</v>
      </c>
      <c r="L35" s="50"/>
    </row>
    <row r="36" spans="1:12">
      <c r="A36" s="79" t="s">
        <v>41</v>
      </c>
      <c r="B36" s="483">
        <f>'SFAG Summary'!B36+'Contingency Summary'!B36+'ECF Summary'!B36</f>
        <v>404034823</v>
      </c>
      <c r="C36" s="80">
        <f>'SFAG Summary'!C36+'ECF Summary'!C36</f>
        <v>171714059</v>
      </c>
      <c r="D36" s="242">
        <f t="shared" si="0"/>
        <v>575748882</v>
      </c>
      <c r="E36" s="212">
        <f>'SFAG Summary'!E36</f>
        <v>62472945</v>
      </c>
      <c r="F36" s="242">
        <f>'SFAG Summary'!F36</f>
        <v>21172500</v>
      </c>
      <c r="G36" s="359">
        <f t="shared" si="1"/>
        <v>492103437</v>
      </c>
      <c r="H36" s="80">
        <f>'Total Federal Expenditures'!B36</f>
        <v>422208523</v>
      </c>
      <c r="I36" s="80">
        <f>'SFAG Summary'!K36+'ECF Summary'!J36</f>
        <v>32413932</v>
      </c>
      <c r="J36" s="80">
        <f>'SFAG Summary'!L36+'ECF Summary'!K36</f>
        <v>37480982</v>
      </c>
      <c r="L36" s="50"/>
    </row>
    <row r="37" spans="1:12">
      <c r="A37" s="79" t="s">
        <v>42</v>
      </c>
      <c r="B37" s="483">
        <f>'SFAG Summary'!B37+'Contingency Summary'!B37+'ECF Summary'!B37</f>
        <v>120244927</v>
      </c>
      <c r="C37" s="80">
        <f>'SFAG Summary'!C37+'ECF Summary'!C37</f>
        <v>27847416</v>
      </c>
      <c r="D37" s="242">
        <f t="shared" si="0"/>
        <v>148092343</v>
      </c>
      <c r="E37" s="212">
        <f>'SFAG Summary'!E37</f>
        <v>24652500</v>
      </c>
      <c r="F37" s="242">
        <f>'SFAG Summary'!F37</f>
        <v>0</v>
      </c>
      <c r="G37" s="359">
        <f t="shared" si="1"/>
        <v>123439843</v>
      </c>
      <c r="H37" s="80">
        <f>'Total Federal Expenditures'!B37</f>
        <v>73270421</v>
      </c>
      <c r="I37" s="80">
        <f>'SFAG Summary'!K37+'ECF Summary'!J37</f>
        <v>50169422</v>
      </c>
      <c r="J37" s="80">
        <f>'SFAG Summary'!L37+'ECF Summary'!K37</f>
        <v>0</v>
      </c>
      <c r="L37" s="50"/>
    </row>
    <row r="38" spans="1:12">
      <c r="A38" s="79" t="s">
        <v>43</v>
      </c>
      <c r="B38" s="483">
        <f>'SFAG Summary'!B38+'Contingency Summary'!B38+'ECF Summary'!B38</f>
        <v>2656576646</v>
      </c>
      <c r="C38" s="80">
        <f>'SFAG Summary'!C38+'ECF Summary'!C38</f>
        <v>523530017</v>
      </c>
      <c r="D38" s="242">
        <f t="shared" si="0"/>
        <v>3180106663</v>
      </c>
      <c r="E38" s="212">
        <f>'SFAG Summary'!E38</f>
        <v>434928015</v>
      </c>
      <c r="F38" s="242">
        <f>'SFAG Summary'!F38</f>
        <v>191552283</v>
      </c>
      <c r="G38" s="359">
        <f t="shared" si="1"/>
        <v>2553626365</v>
      </c>
      <c r="H38" s="80">
        <f>'Total Federal Expenditures'!B38</f>
        <v>2176209560</v>
      </c>
      <c r="I38" s="80">
        <f>'SFAG Summary'!K38+'ECF Summary'!J38</f>
        <v>273410052</v>
      </c>
      <c r="J38" s="80">
        <f>'SFAG Summary'!L38+'ECF Summary'!K38</f>
        <v>104006753</v>
      </c>
      <c r="L38" s="50"/>
    </row>
    <row r="39" spans="1:12">
      <c r="A39" s="79" t="s">
        <v>44</v>
      </c>
      <c r="B39" s="483">
        <f>'SFAG Summary'!B39+'Contingency Summary'!B39+'ECF Summary'!B39</f>
        <v>327796962</v>
      </c>
      <c r="C39" s="80">
        <f>'SFAG Summary'!C39+'ECF Summary'!C39</f>
        <v>190879394</v>
      </c>
      <c r="D39" s="242">
        <f t="shared" si="0"/>
        <v>518676356</v>
      </c>
      <c r="E39" s="212">
        <f>'SFAG Summary'!E39</f>
        <v>73656137</v>
      </c>
      <c r="F39" s="242">
        <f>'SFAG Summary'!F39</f>
        <v>10075595</v>
      </c>
      <c r="G39" s="359">
        <f t="shared" si="1"/>
        <v>434944624</v>
      </c>
      <c r="H39" s="80">
        <f>'Total Federal Expenditures'!B39</f>
        <v>238855836</v>
      </c>
      <c r="I39" s="80">
        <f>'SFAG Summary'!K39+'ECF Summary'!J39</f>
        <v>192571136</v>
      </c>
      <c r="J39" s="80">
        <f>'SFAG Summary'!L39+'ECF Summary'!K39</f>
        <v>3517652</v>
      </c>
      <c r="L39" s="50"/>
    </row>
    <row r="40" spans="1:12">
      <c r="A40" s="79" t="s">
        <v>45</v>
      </c>
      <c r="B40" s="483">
        <f>'SFAG Summary'!B40+'Contingency Summary'!B40+'ECF Summary'!B40</f>
        <v>21992880</v>
      </c>
      <c r="C40" s="80">
        <f>'SFAG Summary'!C40+'ECF Summary'!C40</f>
        <v>18677984</v>
      </c>
      <c r="D40" s="242">
        <f t="shared" si="0"/>
        <v>40670864</v>
      </c>
      <c r="E40" s="212">
        <f>'SFAG Summary'!E40</f>
        <v>0</v>
      </c>
      <c r="F40" s="242">
        <f>'SFAG Summary'!F40</f>
        <v>0</v>
      </c>
      <c r="G40" s="359">
        <f t="shared" si="1"/>
        <v>40670864</v>
      </c>
      <c r="H40" s="80">
        <f>'Total Federal Expenditures'!B40</f>
        <v>24852515</v>
      </c>
      <c r="I40" s="80">
        <f>'SFAG Summary'!K40+'ECF Summary'!J40</f>
        <v>0</v>
      </c>
      <c r="J40" s="80">
        <f>'SFAG Summary'!L40+'ECF Summary'!K40</f>
        <v>15818349</v>
      </c>
      <c r="L40" s="50"/>
    </row>
    <row r="41" spans="1:12">
      <c r="A41" s="79" t="s">
        <v>46</v>
      </c>
      <c r="B41" s="483">
        <f>'SFAG Summary'!B41+'Contingency Summary'!B41+'ECF Summary'!B41</f>
        <v>698630611</v>
      </c>
      <c r="C41" s="80">
        <f>'SFAG Summary'!C41+'ECF Summary'!C41</f>
        <v>89185137</v>
      </c>
      <c r="D41" s="242">
        <f t="shared" si="0"/>
        <v>787815748</v>
      </c>
      <c r="E41" s="212">
        <f>'SFAG Summary'!E41</f>
        <v>0</v>
      </c>
      <c r="F41" s="242">
        <f>'SFAG Summary'!F41</f>
        <v>38533876</v>
      </c>
      <c r="G41" s="359">
        <f t="shared" si="1"/>
        <v>749281872</v>
      </c>
      <c r="H41" s="80">
        <f>'Total Federal Expenditures'!B41</f>
        <v>513906870</v>
      </c>
      <c r="I41" s="80">
        <f>'SFAG Summary'!K41+'ECF Summary'!J41</f>
        <v>201340938</v>
      </c>
      <c r="J41" s="80">
        <f>'SFAG Summary'!L41+'ECF Summary'!K41</f>
        <v>34034064</v>
      </c>
      <c r="L41" s="50"/>
    </row>
    <row r="42" spans="1:12">
      <c r="A42" s="79" t="s">
        <v>47</v>
      </c>
      <c r="B42" s="483">
        <f>'SFAG Summary'!B42+'Contingency Summary'!B42+'ECF Summary'!B42</f>
        <v>138532835</v>
      </c>
      <c r="C42" s="80">
        <f>'SFAG Summary'!C42+'ECF Summary'!C42</f>
        <v>53664511</v>
      </c>
      <c r="D42" s="242">
        <f t="shared" si="0"/>
        <v>192197346</v>
      </c>
      <c r="E42" s="212">
        <f>'SFAG Summary'!E42</f>
        <v>29056288</v>
      </c>
      <c r="F42" s="242">
        <f>'SFAG Summary'!F42</f>
        <v>14528144</v>
      </c>
      <c r="G42" s="359">
        <f t="shared" si="1"/>
        <v>148612914</v>
      </c>
      <c r="H42" s="80">
        <f>'Total Federal Expenditures'!B42</f>
        <v>95303031</v>
      </c>
      <c r="I42" s="80">
        <f>'SFAG Summary'!K42+'ECF Summary'!J42</f>
        <v>53309883</v>
      </c>
      <c r="J42" s="80">
        <f>'SFAG Summary'!L42+'ECF Summary'!K42</f>
        <v>0</v>
      </c>
      <c r="L42" s="50"/>
    </row>
    <row r="43" spans="1:12">
      <c r="A43" s="79" t="s">
        <v>48</v>
      </c>
      <c r="B43" s="483">
        <f>'SFAG Summary'!B43+'Contingency Summary'!B43+'ECF Summary'!B43</f>
        <v>181274818</v>
      </c>
      <c r="C43" s="80">
        <f>'SFAG Summary'!C43+'ECF Summary'!C43</f>
        <v>160272</v>
      </c>
      <c r="D43" s="242">
        <f t="shared" si="0"/>
        <v>181435090</v>
      </c>
      <c r="E43" s="212">
        <f>'SFAG Summary'!E43</f>
        <v>0</v>
      </c>
      <c r="F43" s="242">
        <f>'SFAG Summary'!F43</f>
        <v>0</v>
      </c>
      <c r="G43" s="359">
        <f t="shared" si="1"/>
        <v>181435090</v>
      </c>
      <c r="H43" s="80">
        <f>'Total Federal Expenditures'!B43</f>
        <v>163546011</v>
      </c>
      <c r="I43" s="80">
        <f>'SFAG Summary'!K43+'ECF Summary'!J43</f>
        <v>0</v>
      </c>
      <c r="J43" s="80">
        <f>'SFAG Summary'!L43+'ECF Summary'!K43</f>
        <v>17889079</v>
      </c>
      <c r="L43" s="50"/>
    </row>
    <row r="44" spans="1:12">
      <c r="A44" s="79" t="s">
        <v>49</v>
      </c>
      <c r="B44" s="483">
        <f>'SFAG Summary'!B44+'Contingency Summary'!B44+'ECF Summary'!B44</f>
        <v>705394109</v>
      </c>
      <c r="C44" s="80">
        <f>'SFAG Summary'!C44+'ECF Summary'!C44</f>
        <v>278546271</v>
      </c>
      <c r="D44" s="242">
        <f t="shared" si="0"/>
        <v>983940380</v>
      </c>
      <c r="E44" s="212">
        <f>'SFAG Summary'!E44</f>
        <v>141844250</v>
      </c>
      <c r="F44" s="242">
        <f>'SFAG Summary'!F44</f>
        <v>30977000</v>
      </c>
      <c r="G44" s="359">
        <f t="shared" si="1"/>
        <v>811119130</v>
      </c>
      <c r="H44" s="80">
        <f>'Total Federal Expenditures'!B44</f>
        <v>458871066</v>
      </c>
      <c r="I44" s="80">
        <f>'SFAG Summary'!K44+'ECF Summary'!J44</f>
        <v>52146101</v>
      </c>
      <c r="J44" s="80">
        <f>'SFAG Summary'!L44+'ECF Summary'!K44</f>
        <v>300101963</v>
      </c>
      <c r="L44" s="50"/>
    </row>
    <row r="45" spans="1:12">
      <c r="A45" s="79" t="s">
        <v>50</v>
      </c>
      <c r="B45" s="483">
        <f>'SFAG Summary'!B45+'Contingency Summary'!B45+'ECF Summary'!B45</f>
        <v>94760108</v>
      </c>
      <c r="C45" s="80">
        <f>'SFAG Summary'!C45+'ECF Summary'!C45</f>
        <v>13864627</v>
      </c>
      <c r="D45" s="242">
        <f t="shared" si="0"/>
        <v>108624735</v>
      </c>
      <c r="E45" s="212">
        <f>'SFAG Summary'!E45</f>
        <v>11295315</v>
      </c>
      <c r="F45" s="242">
        <f>'SFAG Summary'!F45</f>
        <v>9337823</v>
      </c>
      <c r="G45" s="359">
        <f t="shared" si="1"/>
        <v>87991597</v>
      </c>
      <c r="H45" s="80">
        <f>'Total Federal Expenditures'!B45</f>
        <v>87991597</v>
      </c>
      <c r="I45" s="80">
        <f>'SFAG Summary'!K45+'ECF Summary'!J45</f>
        <v>0</v>
      </c>
      <c r="J45" s="80">
        <f>'SFAG Summary'!L45+'ECF Summary'!K45</f>
        <v>0</v>
      </c>
      <c r="L45" s="50"/>
    </row>
    <row r="46" spans="1:12">
      <c r="A46" s="79" t="s">
        <v>51</v>
      </c>
      <c r="B46" s="483">
        <f>'SFAG Summary'!B46+'Contingency Summary'!B46+'ECF Summary'!B46</f>
        <v>107278665</v>
      </c>
      <c r="C46" s="80">
        <f>'SFAG Summary'!C46+'ECF Summary'!C46</f>
        <v>13574310</v>
      </c>
      <c r="D46" s="242">
        <f t="shared" si="0"/>
        <v>120852975</v>
      </c>
      <c r="E46" s="212">
        <f>'SFAG Summary'!E46</f>
        <v>0</v>
      </c>
      <c r="F46" s="242">
        <f>'SFAG Summary'!F46</f>
        <v>0</v>
      </c>
      <c r="G46" s="359">
        <f t="shared" si="1"/>
        <v>120852975</v>
      </c>
      <c r="H46" s="80">
        <f>'Total Federal Expenditures'!B46</f>
        <v>108483606</v>
      </c>
      <c r="I46" s="80">
        <f>'SFAG Summary'!K46+'ECF Summary'!J46</f>
        <v>0</v>
      </c>
      <c r="J46" s="80">
        <f>'SFAG Summary'!L46+'ECF Summary'!K46</f>
        <v>12369369</v>
      </c>
      <c r="L46" s="50"/>
    </row>
    <row r="47" spans="1:12">
      <c r="A47" s="79" t="s">
        <v>52</v>
      </c>
      <c r="B47" s="483">
        <f>'SFAG Summary'!B47+'Contingency Summary'!B47+'ECF Summary'!B47</f>
        <v>18011035</v>
      </c>
      <c r="C47" s="80">
        <f>'SFAG Summary'!C47+'ECF Summary'!C47</f>
        <v>15982979</v>
      </c>
      <c r="D47" s="242">
        <f t="shared" si="0"/>
        <v>33994014</v>
      </c>
      <c r="E47" s="212">
        <f>'SFAG Summary'!E47</f>
        <v>0</v>
      </c>
      <c r="F47" s="242">
        <f>'SFAG Summary'!F47</f>
        <v>2127965</v>
      </c>
      <c r="G47" s="359">
        <f t="shared" si="1"/>
        <v>31866049</v>
      </c>
      <c r="H47" s="80">
        <f>'Total Federal Expenditures'!B47</f>
        <v>16927180</v>
      </c>
      <c r="I47" s="80">
        <f>'SFAG Summary'!K47+'ECF Summary'!J47</f>
        <v>0</v>
      </c>
      <c r="J47" s="80">
        <f>'SFAG Summary'!L47+'ECF Summary'!K47</f>
        <v>14938870</v>
      </c>
      <c r="L47" s="50"/>
    </row>
    <row r="48" spans="1:12">
      <c r="A48" s="79" t="s">
        <v>53</v>
      </c>
      <c r="B48" s="483">
        <f>'SFAG Summary'!B48+'Contingency Summary'!B48+'ECF Summary'!B48</f>
        <v>208273474</v>
      </c>
      <c r="C48" s="80">
        <f>'SFAG Summary'!C48+'ECF Summary'!C48</f>
        <v>20474496</v>
      </c>
      <c r="D48" s="242">
        <f t="shared" si="0"/>
        <v>228747970</v>
      </c>
      <c r="E48" s="212">
        <f>'SFAG Summary'!E48</f>
        <v>9631362</v>
      </c>
      <c r="F48" s="242">
        <f>'SFAG Summary'!F48</f>
        <v>0</v>
      </c>
      <c r="G48" s="359">
        <f t="shared" si="1"/>
        <v>219116608</v>
      </c>
      <c r="H48" s="80">
        <f>'Total Federal Expenditures'!B48</f>
        <v>159812734</v>
      </c>
      <c r="I48" s="80">
        <f>'SFAG Summary'!K48+'ECF Summary'!J48</f>
        <v>0</v>
      </c>
      <c r="J48" s="80">
        <f>'SFAG Summary'!L48+'ECF Summary'!K48</f>
        <v>59303874</v>
      </c>
      <c r="L48" s="50"/>
    </row>
    <row r="49" spans="1:12">
      <c r="A49" s="79" t="s">
        <v>54</v>
      </c>
      <c r="B49" s="483">
        <f>'SFAG Summary'!B49+'Contingency Summary'!B49+'ECF Summary'!B49</f>
        <v>528782245</v>
      </c>
      <c r="C49" s="80">
        <f>'SFAG Summary'!C49+'ECF Summary'!C49</f>
        <v>92383432</v>
      </c>
      <c r="D49" s="242">
        <f t="shared" si="0"/>
        <v>621165677</v>
      </c>
      <c r="E49" s="212">
        <f>'SFAG Summary'!E49</f>
        <v>0</v>
      </c>
      <c r="F49" s="242">
        <f>'SFAG Summary'!F49</f>
        <v>33565875</v>
      </c>
      <c r="G49" s="359">
        <f t="shared" si="1"/>
        <v>587599802</v>
      </c>
      <c r="H49" s="80">
        <f>'Total Federal Expenditures'!B49</f>
        <v>434916544</v>
      </c>
      <c r="I49" s="80">
        <f>'SFAG Summary'!K49+'ECF Summary'!J49</f>
        <v>152683258</v>
      </c>
      <c r="J49" s="80">
        <f>'SFAG Summary'!L49+'ECF Summary'!K49</f>
        <v>0</v>
      </c>
      <c r="L49" s="50"/>
    </row>
    <row r="50" spans="1:12">
      <c r="A50" s="79" t="s">
        <v>55</v>
      </c>
      <c r="B50" s="483">
        <f>'SFAG Summary'!B50+'Contingency Summary'!B50+'ECF Summary'!B50</f>
        <v>75440929</v>
      </c>
      <c r="C50" s="80">
        <f>'SFAG Summary'!C50+'ECF Summary'!C50</f>
        <v>86452547</v>
      </c>
      <c r="D50" s="242">
        <f t="shared" si="0"/>
        <v>161893476</v>
      </c>
      <c r="E50" s="212">
        <f>'SFAG Summary'!E50</f>
        <v>0</v>
      </c>
      <c r="F50" s="242">
        <f>'SFAG Summary'!F50</f>
        <v>7560947</v>
      </c>
      <c r="G50" s="359">
        <f t="shared" si="1"/>
        <v>154332529</v>
      </c>
      <c r="H50" s="80">
        <f>'Total Federal Expenditures'!B50</f>
        <v>45103557</v>
      </c>
      <c r="I50" s="80">
        <f>'SFAG Summary'!K50+'ECF Summary'!J50</f>
        <v>0</v>
      </c>
      <c r="J50" s="80">
        <f>'SFAG Summary'!L50+'ECF Summary'!K50</f>
        <v>109228972</v>
      </c>
      <c r="L50" s="50"/>
    </row>
    <row r="51" spans="1:12">
      <c r="A51" s="79" t="s">
        <v>56</v>
      </c>
      <c r="B51" s="483">
        <f>'SFAG Summary'!B51+'Contingency Summary'!B51+'ECF Summary'!B51</f>
        <v>47353181</v>
      </c>
      <c r="C51" s="80">
        <f>'SFAG Summary'!C51+'ECF Summary'!C51</f>
        <v>13714</v>
      </c>
      <c r="D51" s="242">
        <f t="shared" si="0"/>
        <v>47366895</v>
      </c>
      <c r="E51" s="212">
        <f>'SFAG Summary'!E51</f>
        <v>9224074</v>
      </c>
      <c r="F51" s="242">
        <f>'SFAG Summary'!F51</f>
        <v>4735318</v>
      </c>
      <c r="G51" s="359">
        <f t="shared" si="1"/>
        <v>33407503</v>
      </c>
      <c r="H51" s="80">
        <f>'Total Federal Expenditures'!B51</f>
        <v>33393789</v>
      </c>
      <c r="I51" s="80">
        <f>'SFAG Summary'!K51+'ECF Summary'!J51</f>
        <v>0</v>
      </c>
      <c r="J51" s="80">
        <f>'SFAG Summary'!L51+'ECF Summary'!K51</f>
        <v>13714</v>
      </c>
      <c r="L51" s="50"/>
    </row>
    <row r="52" spans="1:12">
      <c r="A52" s="79" t="s">
        <v>57</v>
      </c>
      <c r="B52" s="483">
        <f>'SFAG Summary'!B52+'Contingency Summary'!B52+'ECF Summary'!B52</f>
        <v>157266839</v>
      </c>
      <c r="C52" s="80">
        <f>'SFAG Summary'!C52+'ECF Summary'!C52</f>
        <v>26667166</v>
      </c>
      <c r="D52" s="242">
        <f t="shared" si="0"/>
        <v>183934005</v>
      </c>
      <c r="E52" s="212">
        <f>'SFAG Summary'!E52</f>
        <v>9467222</v>
      </c>
      <c r="F52" s="242">
        <f>'SFAG Summary'!F52</f>
        <v>13825500</v>
      </c>
      <c r="G52" s="359">
        <f t="shared" si="1"/>
        <v>160641283</v>
      </c>
      <c r="H52" s="80">
        <f>'Total Federal Expenditures'!B52</f>
        <v>121624326</v>
      </c>
      <c r="I52" s="80">
        <f>'SFAG Summary'!K52+'ECF Summary'!J52</f>
        <v>5143266</v>
      </c>
      <c r="J52" s="80">
        <f>'SFAG Summary'!L52+'ECF Summary'!K52</f>
        <v>33873691</v>
      </c>
      <c r="L52" s="50"/>
    </row>
    <row r="53" spans="1:12">
      <c r="A53" s="79" t="s">
        <v>58</v>
      </c>
      <c r="B53" s="483">
        <f>'SFAG Summary'!B53+'Contingency Summary'!B53+'ECF Summary'!B53</f>
        <v>413017390</v>
      </c>
      <c r="C53" s="80">
        <f>'SFAG Summary'!C53+'ECF Summary'!C53</f>
        <v>49648</v>
      </c>
      <c r="D53" s="242">
        <f t="shared" si="0"/>
        <v>413067038</v>
      </c>
      <c r="E53" s="212">
        <f>'SFAG Summary'!E53</f>
        <v>82152530</v>
      </c>
      <c r="F53" s="242">
        <f>'SFAG Summary'!F53</f>
        <v>4675000</v>
      </c>
      <c r="G53" s="359">
        <f t="shared" si="1"/>
        <v>326239508</v>
      </c>
      <c r="H53" s="80">
        <f>'Total Federal Expenditures'!B53</f>
        <v>256651329</v>
      </c>
      <c r="I53" s="80">
        <f>'SFAG Summary'!K53+'ECF Summary'!J53</f>
        <v>69538531</v>
      </c>
      <c r="J53" s="80">
        <f>'SFAG Summary'!L53+'ECF Summary'!K53</f>
        <v>49648</v>
      </c>
      <c r="L53" s="50"/>
    </row>
    <row r="54" spans="1:12">
      <c r="A54" s="79" t="s">
        <v>59</v>
      </c>
      <c r="B54" s="483">
        <f>'SFAG Summary'!B54+'Contingency Summary'!B54+'ECF Summary'!B54</f>
        <v>100787162</v>
      </c>
      <c r="C54" s="80">
        <f>'SFAG Summary'!C54+'ECF Summary'!C54</f>
        <v>9454424</v>
      </c>
      <c r="D54" s="242">
        <f t="shared" si="0"/>
        <v>110241586</v>
      </c>
      <c r="E54" s="212">
        <f>'SFAG Summary'!E54</f>
        <v>0</v>
      </c>
      <c r="F54" s="242">
        <f>'SFAG Summary'!F54</f>
        <v>11017631</v>
      </c>
      <c r="G54" s="359">
        <f t="shared" si="1"/>
        <v>99223955</v>
      </c>
      <c r="H54" s="80">
        <f>'Total Federal Expenditures'!B54</f>
        <v>99158679</v>
      </c>
      <c r="I54" s="80">
        <f>'SFAG Summary'!K54+'ECF Summary'!J54</f>
        <v>0</v>
      </c>
      <c r="J54" s="80">
        <f>'SFAG Summary'!L54+'ECF Summary'!K54</f>
        <v>65276</v>
      </c>
      <c r="L54" s="50"/>
    </row>
    <row r="55" spans="1:12">
      <c r="A55" s="79" t="s">
        <v>60</v>
      </c>
      <c r="B55" s="483">
        <f>'SFAG Summary'!B55+'Contingency Summary'!B55+'ECF Summary'!B55</f>
        <v>345337451</v>
      </c>
      <c r="C55" s="80">
        <f>'SFAG Summary'!C55+'ECF Summary'!C55</f>
        <v>0</v>
      </c>
      <c r="D55" s="242">
        <f t="shared" si="0"/>
        <v>345337451</v>
      </c>
      <c r="E55" s="212">
        <f>'SFAG Summary'!E55</f>
        <v>62779200</v>
      </c>
      <c r="F55" s="242">
        <f>'SFAG Summary'!F55</f>
        <v>15433200</v>
      </c>
      <c r="G55" s="359">
        <f t="shared" si="1"/>
        <v>267125051</v>
      </c>
      <c r="H55" s="80">
        <f>'Total Federal Expenditures'!B55</f>
        <v>254266337</v>
      </c>
      <c r="I55" s="80">
        <f>'SFAG Summary'!K55+'ECF Summary'!J55</f>
        <v>0</v>
      </c>
      <c r="J55" s="80">
        <f>'SFAG Summary'!L55+'ECF Summary'!K55</f>
        <v>12858714</v>
      </c>
      <c r="L55" s="50"/>
    </row>
    <row r="56" spans="1:12">
      <c r="A56" s="79" t="s">
        <v>61</v>
      </c>
      <c r="B56" s="483">
        <f>'SFAG Summary'!B56+'Contingency Summary'!B56+'ECF Summary'!B56</f>
        <v>18500530</v>
      </c>
      <c r="C56" s="80">
        <f>'SFAG Summary'!C56+'ECF Summary'!C56</f>
        <v>29084308</v>
      </c>
      <c r="D56" s="242">
        <f t="shared" si="0"/>
        <v>47584838</v>
      </c>
      <c r="E56" s="212">
        <f>'SFAG Summary'!E56</f>
        <v>0</v>
      </c>
      <c r="F56" s="242">
        <f>'SFAG Summary'!F56</f>
        <v>1850053</v>
      </c>
      <c r="G56" s="359">
        <f t="shared" si="1"/>
        <v>45734785</v>
      </c>
      <c r="H56" s="80">
        <f>'Total Federal Expenditures'!B56</f>
        <v>21262576</v>
      </c>
      <c r="I56" s="80">
        <f>'SFAG Summary'!K56+'ECF Summary'!J56</f>
        <v>3234833</v>
      </c>
      <c r="J56" s="80">
        <f>'SFAG Summary'!L56+'ECF Summary'!K56</f>
        <v>21237376</v>
      </c>
      <c r="L56" s="50"/>
    </row>
    <row r="57" spans="1:12" s="50" customFormat="1">
      <c r="A57" s="433"/>
      <c r="B57" s="434"/>
      <c r="C57" s="434"/>
      <c r="D57" s="434"/>
      <c r="E57" s="435"/>
      <c r="F57" s="434"/>
      <c r="G57" s="435"/>
      <c r="H57" s="434"/>
      <c r="I57" s="434"/>
      <c r="J57" s="434"/>
    </row>
    <row r="58" spans="1:12" ht="92.25" customHeight="1">
      <c r="A58" s="544" t="s">
        <v>299</v>
      </c>
      <c r="B58" s="545"/>
      <c r="C58" s="545"/>
      <c r="D58" s="545"/>
      <c r="E58" s="545"/>
      <c r="F58" s="545"/>
      <c r="G58" s="545"/>
      <c r="H58" s="545"/>
      <c r="I58" s="545"/>
      <c r="J58" s="546"/>
    </row>
  </sheetData>
  <mergeCells count="5">
    <mergeCell ref="A1:J1"/>
    <mergeCell ref="E2:F2"/>
    <mergeCell ref="E3:E4"/>
    <mergeCell ref="A58:J58"/>
    <mergeCell ref="F3:F4"/>
  </mergeCells>
  <printOptions horizontalCentered="1"/>
  <pageMargins left="0.2" right="0.2" top="0.25" bottom="0.25" header="0" footer="0"/>
  <pageSetup scale="57" orientation="landscape"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
  <sheetViews>
    <sheetView workbookViewId="0"/>
  </sheetViews>
  <sheetFormatPr defaultRowHeight="14.4"/>
  <sheetData/>
  <pageMargins left="0.7" right="0.7" top="0.75" bottom="0.75" header="0.3" footer="0.3"/>
  <pageSetup orientation="landscape"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0"/>
  <sheetViews>
    <sheetView zoomScale="70" zoomScaleNormal="70" workbookViewId="0">
      <selection activeCell="A59" sqref="A59"/>
    </sheetView>
  </sheetViews>
  <sheetFormatPr defaultRowHeight="14.4"/>
  <cols>
    <col min="1" max="1" width="20.6640625" customWidth="1"/>
    <col min="2" max="2" width="18.88671875" customWidth="1"/>
    <col min="3" max="3" width="16.44140625" customWidth="1"/>
    <col min="4" max="4" width="19.33203125" customWidth="1"/>
    <col min="5" max="5" width="17.109375" customWidth="1"/>
    <col min="6" max="6" width="17.33203125" customWidth="1"/>
    <col min="7" max="7" width="17.6640625" customWidth="1"/>
    <col min="8" max="8" width="18.109375" customWidth="1"/>
    <col min="9" max="10" width="19.5546875" bestFit="1" customWidth="1"/>
    <col min="11" max="11" width="16" customWidth="1"/>
    <col min="12" max="12" width="17.44140625" bestFit="1" customWidth="1"/>
  </cols>
  <sheetData>
    <row r="1" spans="1:13">
      <c r="A1" s="549" t="s">
        <v>191</v>
      </c>
      <c r="B1" s="549"/>
      <c r="C1" s="549"/>
      <c r="D1" s="549"/>
      <c r="E1" s="563"/>
      <c r="F1" s="563"/>
      <c r="G1" s="563"/>
      <c r="H1" s="563"/>
      <c r="I1" s="563"/>
      <c r="J1" s="534"/>
      <c r="K1" s="534"/>
      <c r="L1" s="534"/>
    </row>
    <row r="2" spans="1:13">
      <c r="A2" s="41"/>
      <c r="B2" s="46"/>
      <c r="C2" s="64"/>
      <c r="D2" s="209"/>
      <c r="E2" s="593" t="s">
        <v>91</v>
      </c>
      <c r="F2" s="594"/>
      <c r="G2" s="595" t="s">
        <v>9</v>
      </c>
      <c r="H2" s="596"/>
      <c r="I2" s="597"/>
      <c r="J2" s="598" t="s">
        <v>97</v>
      </c>
      <c r="K2" s="43"/>
      <c r="L2" s="40"/>
    </row>
    <row r="3" spans="1:13" ht="84.75" customHeight="1">
      <c r="A3" s="40" t="s">
        <v>10</v>
      </c>
      <c r="B3" s="43" t="s">
        <v>301</v>
      </c>
      <c r="C3" s="492" t="s">
        <v>302</v>
      </c>
      <c r="D3" s="159" t="s">
        <v>115</v>
      </c>
      <c r="E3" s="43" t="s">
        <v>93</v>
      </c>
      <c r="F3" s="67" t="s">
        <v>94</v>
      </c>
      <c r="G3" s="43" t="s">
        <v>7</v>
      </c>
      <c r="H3" s="40" t="s">
        <v>8</v>
      </c>
      <c r="I3" s="67" t="s">
        <v>1</v>
      </c>
      <c r="J3" s="599"/>
      <c r="K3" s="43" t="s">
        <v>95</v>
      </c>
      <c r="L3" s="40" t="s">
        <v>96</v>
      </c>
    </row>
    <row r="4" spans="1:13">
      <c r="A4" s="40"/>
      <c r="B4" s="43"/>
      <c r="C4" s="43"/>
      <c r="D4" s="159"/>
      <c r="E4" s="44"/>
      <c r="F4" s="70"/>
      <c r="G4" s="44"/>
      <c r="H4" s="41"/>
      <c r="I4" s="70"/>
      <c r="J4" s="599"/>
      <c r="K4" s="71"/>
      <c r="L4" s="72"/>
    </row>
    <row r="5" spans="1:13">
      <c r="A5" s="211" t="s">
        <v>77</v>
      </c>
      <c r="B5" s="494">
        <f t="shared" ref="B5:F5" si="0">SUM(B6:B56)</f>
        <v>16305567259</v>
      </c>
      <c r="C5" s="495">
        <f t="shared" si="0"/>
        <v>2688018750</v>
      </c>
      <c r="D5" s="495">
        <f t="shared" si="0"/>
        <v>18993586009</v>
      </c>
      <c r="E5" s="510">
        <f t="shared" si="0"/>
        <v>1367276004</v>
      </c>
      <c r="F5" s="497">
        <f t="shared" si="0"/>
        <v>1134838715</v>
      </c>
      <c r="G5" s="496">
        <f>IF((SUM(G6:G56)='SFAG Assistance'!B5),SUM(G6:G56),ERROR)</f>
        <v>4858914069</v>
      </c>
      <c r="H5" s="498">
        <f>IF((SUM(H6:H56)='SFAG Non-Assistance'!B5),SUM(H6:H56),ERROR)</f>
        <v>8685553366</v>
      </c>
      <c r="I5" s="291">
        <f>IF((G5+H5)='SFAG Assistance'!B5+'SFAG Non-Assistance'!B5,('SFAG Summary'!G5+'SFAG Summary'!H5), "ERROR")</f>
        <v>13544467435</v>
      </c>
      <c r="J5" s="499">
        <f>SUM(J6:J56)</f>
        <v>16046582154</v>
      </c>
      <c r="K5" s="500">
        <f>SUM(K6:K56)</f>
        <v>1479150997</v>
      </c>
      <c r="L5" s="501">
        <f>SUM(L6:L56)</f>
        <v>1467852858</v>
      </c>
      <c r="M5" s="92"/>
    </row>
    <row r="6" spans="1:13">
      <c r="A6" s="213" t="s">
        <v>11</v>
      </c>
      <c r="B6" s="502">
        <v>93315207</v>
      </c>
      <c r="C6" s="503">
        <v>8561635</v>
      </c>
      <c r="D6" s="504">
        <f>B6+C6</f>
        <v>101876842</v>
      </c>
      <c r="E6" s="513">
        <v>0</v>
      </c>
      <c r="F6" s="504">
        <v>5000000</v>
      </c>
      <c r="G6" s="505">
        <v>46611339</v>
      </c>
      <c r="H6" s="506">
        <v>36004607</v>
      </c>
      <c r="I6" s="291">
        <f>IF((G6+H6)='SFAG Assistance'!B6+'SFAG Non-Assistance'!B6,('SFAG Summary'!G6+'SFAG Summary'!H6), "ERROR")</f>
        <v>82615946</v>
      </c>
      <c r="J6" s="499">
        <f>I6+E6+F6</f>
        <v>87615946</v>
      </c>
      <c r="K6" s="505">
        <v>3658471</v>
      </c>
      <c r="L6" s="506">
        <v>10602425</v>
      </c>
      <c r="M6" s="92"/>
    </row>
    <row r="7" spans="1:13">
      <c r="A7" s="213" t="s">
        <v>12</v>
      </c>
      <c r="B7" s="502">
        <v>45260334</v>
      </c>
      <c r="C7" s="503">
        <v>76838418</v>
      </c>
      <c r="D7" s="504">
        <f t="shared" ref="D7:D56" si="1">B7+C7</f>
        <v>122098752</v>
      </c>
      <c r="E7" s="513">
        <v>9963344</v>
      </c>
      <c r="F7" s="504">
        <v>4981673</v>
      </c>
      <c r="G7" s="505">
        <v>13437815</v>
      </c>
      <c r="H7" s="506">
        <v>23985599</v>
      </c>
      <c r="I7" s="291">
        <f>IF((G7+H7)='SFAG Assistance'!B7+'SFAG Non-Assistance'!B7,('SFAG Summary'!G7+'SFAG Summary'!H7), "ERROR")</f>
        <v>37423414</v>
      </c>
      <c r="J7" s="499">
        <f t="shared" ref="J7:J56" si="2">I7+E7+F7</f>
        <v>52368431</v>
      </c>
      <c r="K7" s="505">
        <v>0</v>
      </c>
      <c r="L7" s="506">
        <v>69730321</v>
      </c>
      <c r="M7" s="92"/>
    </row>
    <row r="8" spans="1:13">
      <c r="A8" s="214" t="s">
        <v>13</v>
      </c>
      <c r="B8" s="507">
        <v>200141310</v>
      </c>
      <c r="C8" s="503">
        <v>24753746</v>
      </c>
      <c r="D8" s="504">
        <f t="shared" si="1"/>
        <v>224895056</v>
      </c>
      <c r="E8" s="513">
        <v>0</v>
      </c>
      <c r="F8" s="504">
        <v>20014131</v>
      </c>
      <c r="G8" s="505">
        <v>-42535050</v>
      </c>
      <c r="H8" s="506">
        <v>244681423</v>
      </c>
      <c r="I8" s="291">
        <f>IF((G8+H8)='SFAG Assistance'!B8+'SFAG Non-Assistance'!B8,('SFAG Summary'!G8+'SFAG Summary'!H8), "ERROR")</f>
        <v>202146373</v>
      </c>
      <c r="J8" s="499">
        <f t="shared" si="2"/>
        <v>222160504</v>
      </c>
      <c r="K8" s="505">
        <v>2734551</v>
      </c>
      <c r="L8" s="506">
        <v>1</v>
      </c>
      <c r="M8" s="92"/>
    </row>
    <row r="9" spans="1:13">
      <c r="A9" s="215" t="s">
        <v>14</v>
      </c>
      <c r="B9" s="498">
        <v>56732858</v>
      </c>
      <c r="C9" s="503">
        <v>40572047</v>
      </c>
      <c r="D9" s="504">
        <f t="shared" si="1"/>
        <v>97304905</v>
      </c>
      <c r="E9" s="513">
        <v>0</v>
      </c>
      <c r="F9" s="504">
        <v>0</v>
      </c>
      <c r="G9" s="505">
        <v>13186751</v>
      </c>
      <c r="H9" s="506">
        <v>49799328</v>
      </c>
      <c r="I9" s="291">
        <f>IF((G9+H9)='SFAG Assistance'!B9+'SFAG Non-Assistance'!B9,('SFAG Summary'!G9+'SFAG Summary'!H9), "ERROR")</f>
        <v>62986079</v>
      </c>
      <c r="J9" s="499">
        <f t="shared" si="2"/>
        <v>62986079</v>
      </c>
      <c r="K9" s="505">
        <v>18291503</v>
      </c>
      <c r="L9" s="506">
        <v>16027323</v>
      </c>
      <c r="M9" s="92"/>
    </row>
    <row r="10" spans="1:13">
      <c r="A10" s="217" t="s">
        <v>15</v>
      </c>
      <c r="B10" s="508">
        <v>3659376553</v>
      </c>
      <c r="C10" s="503">
        <v>88725295</v>
      </c>
      <c r="D10" s="504">
        <f t="shared" si="1"/>
        <v>3748101848</v>
      </c>
      <c r="E10" s="513">
        <v>0</v>
      </c>
      <c r="F10" s="504">
        <v>364445461</v>
      </c>
      <c r="G10" s="505">
        <v>1484678363</v>
      </c>
      <c r="H10" s="506">
        <v>1893618285</v>
      </c>
      <c r="I10" s="291">
        <f>IF((G10+H10)='SFAG Assistance'!B10+'SFAG Non-Assistance'!B10,('SFAG Summary'!G10+'SFAG Summary'!H10), "ERROR")</f>
        <v>3378296648</v>
      </c>
      <c r="J10" s="499">
        <f t="shared" si="2"/>
        <v>3742742109</v>
      </c>
      <c r="K10" s="505">
        <v>5359739</v>
      </c>
      <c r="L10" s="506">
        <v>0</v>
      </c>
      <c r="M10" s="92"/>
    </row>
    <row r="11" spans="1:13">
      <c r="A11" s="213" t="s">
        <v>16</v>
      </c>
      <c r="B11" s="502">
        <v>136056690</v>
      </c>
      <c r="C11" s="503">
        <v>17584441</v>
      </c>
      <c r="D11" s="504">
        <f t="shared" si="1"/>
        <v>153641131</v>
      </c>
      <c r="E11" s="513">
        <v>1058223</v>
      </c>
      <c r="F11" s="504">
        <v>1093643</v>
      </c>
      <c r="G11" s="505">
        <v>53636743</v>
      </c>
      <c r="H11" s="506">
        <v>78751045</v>
      </c>
      <c r="I11" s="291">
        <f>IF((G11+H11)='SFAG Assistance'!B11+'SFAG Non-Assistance'!B11,('SFAG Summary'!G11+'SFAG Summary'!H11), "ERROR")</f>
        <v>132387788</v>
      </c>
      <c r="J11" s="499">
        <f t="shared" si="2"/>
        <v>134539654</v>
      </c>
      <c r="K11" s="505">
        <v>0</v>
      </c>
      <c r="L11" s="506">
        <v>19101477</v>
      </c>
      <c r="M11" s="92"/>
    </row>
    <row r="12" spans="1:13">
      <c r="A12" s="213" t="s">
        <v>17</v>
      </c>
      <c r="B12" s="502">
        <v>266788107</v>
      </c>
      <c r="C12" s="503">
        <v>0</v>
      </c>
      <c r="D12" s="504">
        <f t="shared" si="1"/>
        <v>266788107</v>
      </c>
      <c r="E12" s="513">
        <v>0</v>
      </c>
      <c r="F12" s="504">
        <v>26678810</v>
      </c>
      <c r="G12" s="505">
        <v>14154905</v>
      </c>
      <c r="H12" s="506">
        <v>225954392</v>
      </c>
      <c r="I12" s="291">
        <f>IF((G12+H12)='SFAG Assistance'!B12+'SFAG Non-Assistance'!B12,('SFAG Summary'!G12+'SFAG Summary'!H12), "ERROR")</f>
        <v>240109297</v>
      </c>
      <c r="J12" s="499">
        <f t="shared" si="2"/>
        <v>266788107</v>
      </c>
      <c r="K12" s="505">
        <v>0</v>
      </c>
      <c r="L12" s="506">
        <v>0</v>
      </c>
      <c r="M12" s="92"/>
    </row>
    <row r="13" spans="1:13">
      <c r="A13" s="213" t="s">
        <v>18</v>
      </c>
      <c r="B13" s="502">
        <v>32290981</v>
      </c>
      <c r="C13" s="503">
        <v>9575993</v>
      </c>
      <c r="D13" s="504">
        <f t="shared" si="1"/>
        <v>41866974</v>
      </c>
      <c r="E13" s="513">
        <v>0</v>
      </c>
      <c r="F13" s="504">
        <v>0</v>
      </c>
      <c r="G13" s="505">
        <v>3871671</v>
      </c>
      <c r="H13" s="506">
        <v>17987049</v>
      </c>
      <c r="I13" s="291">
        <f>IF((G13+H13)='SFAG Assistance'!B13+'SFAG Non-Assistance'!B13,('SFAG Summary'!G13+'SFAG Summary'!H13), "ERROR")</f>
        <v>21858720</v>
      </c>
      <c r="J13" s="499">
        <f t="shared" si="2"/>
        <v>21858720</v>
      </c>
      <c r="K13" s="505">
        <v>9575228</v>
      </c>
      <c r="L13" s="506">
        <v>10433026</v>
      </c>
      <c r="M13" s="92"/>
    </row>
    <row r="14" spans="1:13">
      <c r="A14" s="213" t="s">
        <v>19</v>
      </c>
      <c r="B14" s="502">
        <v>92609815</v>
      </c>
      <c r="C14" s="503">
        <v>47992394</v>
      </c>
      <c r="D14" s="504">
        <f t="shared" si="1"/>
        <v>140602209</v>
      </c>
      <c r="E14" s="513">
        <v>0</v>
      </c>
      <c r="F14" s="504">
        <v>3935917</v>
      </c>
      <c r="G14" s="505">
        <v>0</v>
      </c>
      <c r="H14" s="506">
        <v>81293514</v>
      </c>
      <c r="I14" s="291">
        <f>IF((G14+H14)='SFAG Assistance'!B14+'SFAG Non-Assistance'!B14,('SFAG Summary'!G14+'SFAG Summary'!H14), "ERROR")</f>
        <v>81293514</v>
      </c>
      <c r="J14" s="499">
        <f t="shared" si="2"/>
        <v>85229431</v>
      </c>
      <c r="K14" s="505">
        <v>6458557</v>
      </c>
      <c r="L14" s="506">
        <v>48914221</v>
      </c>
      <c r="M14" s="92"/>
    </row>
    <row r="15" spans="1:13">
      <c r="A15" s="213" t="s">
        <v>20</v>
      </c>
      <c r="B15" s="502">
        <v>562340120</v>
      </c>
      <c r="C15" s="503">
        <v>49111150</v>
      </c>
      <c r="D15" s="504">
        <f t="shared" si="1"/>
        <v>611451270</v>
      </c>
      <c r="E15" s="513">
        <v>115375443</v>
      </c>
      <c r="F15" s="504">
        <v>55604763</v>
      </c>
      <c r="G15" s="505">
        <v>59938456</v>
      </c>
      <c r="H15" s="506">
        <v>350951513</v>
      </c>
      <c r="I15" s="291">
        <f>IF((G15+H15)='SFAG Assistance'!B15+'SFAG Non-Assistance'!B15,('SFAG Summary'!G15+'SFAG Summary'!H15), "ERROR")</f>
        <v>410889969</v>
      </c>
      <c r="J15" s="499">
        <f t="shared" si="2"/>
        <v>581870175</v>
      </c>
      <c r="K15" s="505">
        <v>29581095</v>
      </c>
      <c r="L15" s="506">
        <v>0</v>
      </c>
      <c r="M15" s="92"/>
    </row>
    <row r="16" spans="1:13">
      <c r="A16" s="213" t="s">
        <v>21</v>
      </c>
      <c r="B16" s="502">
        <v>330741739</v>
      </c>
      <c r="C16" s="503">
        <v>72687364</v>
      </c>
      <c r="D16" s="504">
        <f t="shared" si="1"/>
        <v>403429103</v>
      </c>
      <c r="E16" s="513">
        <v>0</v>
      </c>
      <c r="F16" s="504">
        <v>0</v>
      </c>
      <c r="G16" s="505">
        <v>52894571</v>
      </c>
      <c r="H16" s="506">
        <v>268399642</v>
      </c>
      <c r="I16" s="291">
        <f>IF((G16+H16)='SFAG Assistance'!B16+'SFAG Non-Assistance'!B16,('SFAG Summary'!G16+'SFAG Summary'!H16), "ERROR")</f>
        <v>321294213</v>
      </c>
      <c r="J16" s="499">
        <f t="shared" si="2"/>
        <v>321294213</v>
      </c>
      <c r="K16" s="505">
        <v>21230385</v>
      </c>
      <c r="L16" s="506">
        <v>60904505</v>
      </c>
      <c r="M16" s="92"/>
    </row>
    <row r="17" spans="1:13">
      <c r="A17" s="213" t="s">
        <v>22</v>
      </c>
      <c r="B17" s="502">
        <v>98904788</v>
      </c>
      <c r="C17" s="503">
        <v>42028014</v>
      </c>
      <c r="D17" s="504">
        <f t="shared" si="1"/>
        <v>140932802</v>
      </c>
      <c r="E17" s="513">
        <v>8000000</v>
      </c>
      <c r="F17" s="504">
        <v>7417500</v>
      </c>
      <c r="G17" s="505">
        <v>37826147</v>
      </c>
      <c r="H17" s="506">
        <v>22440688</v>
      </c>
      <c r="I17" s="291">
        <f>IF((G17+H17)='SFAG Assistance'!B17+'SFAG Non-Assistance'!B17,('SFAG Summary'!G17+'SFAG Summary'!H17), "ERROR")</f>
        <v>60266835</v>
      </c>
      <c r="J17" s="499">
        <f t="shared" si="2"/>
        <v>75684335</v>
      </c>
      <c r="K17" s="505">
        <v>5755975</v>
      </c>
      <c r="L17" s="506">
        <v>59492492</v>
      </c>
      <c r="M17" s="92"/>
    </row>
    <row r="18" spans="1:13">
      <c r="A18" s="213" t="s">
        <v>23</v>
      </c>
      <c r="B18" s="502">
        <v>30412562</v>
      </c>
      <c r="C18" s="503">
        <v>31398712</v>
      </c>
      <c r="D18" s="504">
        <f t="shared" si="1"/>
        <v>61811274</v>
      </c>
      <c r="E18" s="513">
        <v>7831200</v>
      </c>
      <c r="F18" s="504">
        <v>1292534</v>
      </c>
      <c r="G18" s="505">
        <v>4417743</v>
      </c>
      <c r="H18" s="506">
        <v>18384660</v>
      </c>
      <c r="I18" s="291">
        <f>IF((G18+H18)='SFAG Assistance'!B18+'SFAG Non-Assistance'!B18,('SFAG Summary'!G18+'SFAG Summary'!H18), "ERROR")</f>
        <v>22802403</v>
      </c>
      <c r="J18" s="499">
        <f t="shared" si="2"/>
        <v>31926137</v>
      </c>
      <c r="K18" s="505">
        <v>29885137</v>
      </c>
      <c r="L18" s="506">
        <v>0</v>
      </c>
      <c r="M18" s="92"/>
    </row>
    <row r="19" spans="1:13">
      <c r="A19" s="213" t="s">
        <v>24</v>
      </c>
      <c r="B19" s="502">
        <v>585056960</v>
      </c>
      <c r="C19" s="503">
        <v>0</v>
      </c>
      <c r="D19" s="504">
        <f t="shared" si="1"/>
        <v>585056960</v>
      </c>
      <c r="E19" s="513">
        <v>0</v>
      </c>
      <c r="F19" s="504">
        <v>1200000</v>
      </c>
      <c r="G19" s="505">
        <v>82066369</v>
      </c>
      <c r="H19" s="506">
        <v>501790591</v>
      </c>
      <c r="I19" s="291">
        <f>IF((G19+H19)='SFAG Assistance'!B19+'SFAG Non-Assistance'!B19,('SFAG Summary'!G19+'SFAG Summary'!H19), "ERROR")</f>
        <v>583856960</v>
      </c>
      <c r="J19" s="499">
        <f t="shared" si="2"/>
        <v>585056960</v>
      </c>
      <c r="K19" s="505">
        <v>0</v>
      </c>
      <c r="L19" s="506">
        <v>0</v>
      </c>
      <c r="M19" s="92"/>
    </row>
    <row r="20" spans="1:13">
      <c r="A20" s="213" t="s">
        <v>25</v>
      </c>
      <c r="B20" s="502">
        <v>206799109</v>
      </c>
      <c r="C20" s="503">
        <v>189018670</v>
      </c>
      <c r="D20" s="504">
        <f t="shared" si="1"/>
        <v>395817779</v>
      </c>
      <c r="E20" s="513">
        <v>62342053</v>
      </c>
      <c r="F20" s="504">
        <v>0</v>
      </c>
      <c r="G20" s="505">
        <v>24248792</v>
      </c>
      <c r="H20" s="506">
        <v>71175694</v>
      </c>
      <c r="I20" s="291">
        <f>IF((G20+H20)='SFAG Assistance'!B20+'SFAG Non-Assistance'!B20,('SFAG Summary'!G20+'SFAG Summary'!H20), "ERROR")</f>
        <v>95424486</v>
      </c>
      <c r="J20" s="499">
        <f t="shared" si="2"/>
        <v>157766539</v>
      </c>
      <c r="K20" s="505">
        <v>238051238</v>
      </c>
      <c r="L20" s="506">
        <v>2</v>
      </c>
      <c r="M20" s="92"/>
    </row>
    <row r="21" spans="1:13">
      <c r="A21" s="213" t="s">
        <v>26</v>
      </c>
      <c r="B21" s="502">
        <v>131030394</v>
      </c>
      <c r="C21" s="503">
        <v>12539925</v>
      </c>
      <c r="D21" s="504">
        <f t="shared" si="1"/>
        <v>143570319</v>
      </c>
      <c r="E21" s="513">
        <v>22732687</v>
      </c>
      <c r="F21" s="504">
        <v>12962008</v>
      </c>
      <c r="G21" s="505">
        <v>13317163</v>
      </c>
      <c r="H21" s="506">
        <v>77488915</v>
      </c>
      <c r="I21" s="291">
        <f>IF((G21+H21)='SFAG Assistance'!B21+'SFAG Non-Assistance'!B21,('SFAG Summary'!G21+'SFAG Summary'!H21), "ERROR")</f>
        <v>90806078</v>
      </c>
      <c r="J21" s="499">
        <f t="shared" si="2"/>
        <v>126500773</v>
      </c>
      <c r="K21" s="505">
        <v>14074858</v>
      </c>
      <c r="L21" s="506">
        <v>2994688</v>
      </c>
      <c r="M21" s="92"/>
    </row>
    <row r="22" spans="1:13">
      <c r="A22" s="213" t="s">
        <v>27</v>
      </c>
      <c r="B22" s="502">
        <v>101931061</v>
      </c>
      <c r="C22" s="503">
        <v>38938179</v>
      </c>
      <c r="D22" s="504">
        <f t="shared" si="1"/>
        <v>140869240</v>
      </c>
      <c r="E22" s="513">
        <v>16662987</v>
      </c>
      <c r="F22" s="504">
        <v>10193106</v>
      </c>
      <c r="G22" s="505">
        <v>39898956</v>
      </c>
      <c r="H22" s="506">
        <v>30231728</v>
      </c>
      <c r="I22" s="291">
        <f>IF((G22+H22)='SFAG Assistance'!B22+'SFAG Non-Assistance'!B22,('SFAG Summary'!G22+'SFAG Summary'!H22), "ERROR")</f>
        <v>70130684</v>
      </c>
      <c r="J22" s="499">
        <f t="shared" si="2"/>
        <v>96986777</v>
      </c>
      <c r="K22" s="505">
        <v>11618935</v>
      </c>
      <c r="L22" s="506">
        <v>32263528</v>
      </c>
      <c r="M22" s="92"/>
    </row>
    <row r="23" spans="1:13">
      <c r="A23" s="213" t="s">
        <v>28</v>
      </c>
      <c r="B23" s="502">
        <v>181287669</v>
      </c>
      <c r="C23" s="503">
        <v>1915201</v>
      </c>
      <c r="D23" s="504">
        <f t="shared" si="1"/>
        <v>183202870</v>
      </c>
      <c r="E23" s="513">
        <v>24693150</v>
      </c>
      <c r="F23" s="504">
        <v>0</v>
      </c>
      <c r="G23" s="505">
        <v>73919972</v>
      </c>
      <c r="H23" s="506">
        <v>83715282</v>
      </c>
      <c r="I23" s="291">
        <f>IF((G23+H23)='SFAG Assistance'!B23+'SFAG Non-Assistance'!B23,('SFAG Summary'!G23+'SFAG Summary'!H23), "ERROR")</f>
        <v>157635254</v>
      </c>
      <c r="J23" s="499">
        <f>I23+E23+F23</f>
        <v>182328404</v>
      </c>
      <c r="K23" s="505">
        <v>0</v>
      </c>
      <c r="L23" s="506">
        <v>874466</v>
      </c>
      <c r="M23" s="92"/>
    </row>
    <row r="24" spans="1:13">
      <c r="A24" s="213" t="s">
        <v>29</v>
      </c>
      <c r="B24" s="502">
        <v>163971985</v>
      </c>
      <c r="C24" s="503">
        <v>171426</v>
      </c>
      <c r="D24" s="504">
        <f t="shared" si="1"/>
        <v>164143411</v>
      </c>
      <c r="E24" s="513">
        <v>0</v>
      </c>
      <c r="F24" s="504">
        <v>16397198</v>
      </c>
      <c r="G24" s="505">
        <v>26272078</v>
      </c>
      <c r="H24" s="506">
        <v>121439530</v>
      </c>
      <c r="I24" s="291">
        <f>IF((G24+H24)='SFAG Assistance'!B24+'SFAG Non-Assistance'!B24,('SFAG Summary'!G24+'SFAG Summary'!H24), "ERROR")</f>
        <v>147711608</v>
      </c>
      <c r="J24" s="499">
        <f t="shared" si="2"/>
        <v>164108806</v>
      </c>
      <c r="K24" s="505">
        <v>34605</v>
      </c>
      <c r="L24" s="506">
        <v>0</v>
      </c>
      <c r="M24" s="92"/>
    </row>
    <row r="25" spans="1:13">
      <c r="A25" s="213" t="s">
        <v>30</v>
      </c>
      <c r="B25" s="502">
        <v>78120889</v>
      </c>
      <c r="C25" s="503">
        <v>3418016</v>
      </c>
      <c r="D25" s="504">
        <f t="shared" si="1"/>
        <v>81538905</v>
      </c>
      <c r="E25" s="513">
        <v>2000000</v>
      </c>
      <c r="F25" s="504">
        <v>7812089</v>
      </c>
      <c r="G25" s="505">
        <v>26750193</v>
      </c>
      <c r="H25" s="506">
        <v>19077558</v>
      </c>
      <c r="I25" s="291">
        <f>IF((G25+H25)='SFAG Assistance'!B25+'SFAG Non-Assistance'!B25,('SFAG Summary'!G25+'SFAG Summary'!H25), "ERROR")</f>
        <v>45827751</v>
      </c>
      <c r="J25" s="499">
        <f t="shared" si="2"/>
        <v>55639840</v>
      </c>
      <c r="K25" s="505">
        <v>0</v>
      </c>
      <c r="L25" s="506">
        <v>25899065</v>
      </c>
      <c r="M25" s="92"/>
    </row>
    <row r="26" spans="1:13">
      <c r="A26" s="213" t="s">
        <v>31</v>
      </c>
      <c r="B26" s="502">
        <v>229098032</v>
      </c>
      <c r="C26" s="503">
        <v>0</v>
      </c>
      <c r="D26" s="504">
        <f t="shared" si="1"/>
        <v>229098032</v>
      </c>
      <c r="E26" s="513">
        <v>0</v>
      </c>
      <c r="F26" s="504">
        <v>22909803</v>
      </c>
      <c r="G26" s="505">
        <v>93981968</v>
      </c>
      <c r="H26" s="506">
        <v>107268948</v>
      </c>
      <c r="I26" s="291">
        <f>IF((G26+H26)='SFAG Assistance'!B26+'SFAG Non-Assistance'!B26,('SFAG Summary'!G26+'SFAG Summary'!H26), "ERROR")</f>
        <v>201250916</v>
      </c>
      <c r="J26" s="499">
        <f t="shared" si="2"/>
        <v>224160719</v>
      </c>
      <c r="K26" s="505">
        <v>4937313</v>
      </c>
      <c r="L26" s="506">
        <v>0</v>
      </c>
      <c r="M26" s="92"/>
    </row>
    <row r="27" spans="1:13">
      <c r="A27" s="213" t="s">
        <v>32</v>
      </c>
      <c r="B27" s="502">
        <v>459371116</v>
      </c>
      <c r="C27" s="503">
        <v>0</v>
      </c>
      <c r="D27" s="504">
        <f t="shared" si="1"/>
        <v>459371116</v>
      </c>
      <c r="E27" s="513">
        <v>91874225</v>
      </c>
      <c r="F27" s="504">
        <v>45937112</v>
      </c>
      <c r="G27" s="505">
        <v>15014168</v>
      </c>
      <c r="H27" s="506">
        <v>306545611</v>
      </c>
      <c r="I27" s="291">
        <f>IF((G27+H27)='SFAG Assistance'!B27+'SFAG Non-Assistance'!B27,('SFAG Summary'!G27+'SFAG Summary'!H27), "ERROR")</f>
        <v>321559779</v>
      </c>
      <c r="J27" s="499">
        <f t="shared" si="2"/>
        <v>459371116</v>
      </c>
      <c r="K27" s="505">
        <v>0</v>
      </c>
      <c r="L27" s="506">
        <v>0</v>
      </c>
      <c r="M27" s="92"/>
    </row>
    <row r="28" spans="1:13">
      <c r="A28" s="213" t="s">
        <v>33</v>
      </c>
      <c r="B28" s="502">
        <v>775352858</v>
      </c>
      <c r="C28" s="503">
        <v>118976723</v>
      </c>
      <c r="D28" s="504">
        <f t="shared" si="1"/>
        <v>894329581</v>
      </c>
      <c r="E28" s="513">
        <v>0</v>
      </c>
      <c r="F28" s="504">
        <v>77535285</v>
      </c>
      <c r="G28" s="505">
        <v>144460802</v>
      </c>
      <c r="H28" s="506">
        <v>629912517</v>
      </c>
      <c r="I28" s="291">
        <f>IF((G28+H28)='SFAG Assistance'!B28+'SFAG Non-Assistance'!B28,('SFAG Summary'!G28+'SFAG Summary'!H28), "ERROR")</f>
        <v>774373319</v>
      </c>
      <c r="J28" s="499">
        <f t="shared" si="2"/>
        <v>851908604</v>
      </c>
      <c r="K28" s="505">
        <v>0</v>
      </c>
      <c r="L28" s="506">
        <v>42420977</v>
      </c>
      <c r="M28" s="92"/>
    </row>
    <row r="29" spans="1:13">
      <c r="A29" s="213" t="s">
        <v>34</v>
      </c>
      <c r="B29" s="502">
        <v>263434070</v>
      </c>
      <c r="C29" s="503">
        <v>123943254</v>
      </c>
      <c r="D29" s="504">
        <f t="shared" si="1"/>
        <v>387377324</v>
      </c>
      <c r="E29" s="513">
        <v>0</v>
      </c>
      <c r="F29" s="504">
        <v>4790000</v>
      </c>
      <c r="G29" s="505">
        <v>71162579</v>
      </c>
      <c r="H29" s="506">
        <v>150018430</v>
      </c>
      <c r="I29" s="291">
        <f>IF((G29+H29)='SFAG Assistance'!B29+'SFAG Non-Assistance'!B29,('SFAG Summary'!G29+'SFAG Summary'!H29), "ERROR")</f>
        <v>221181009</v>
      </c>
      <c r="J29" s="499">
        <f t="shared" si="2"/>
        <v>225971009</v>
      </c>
      <c r="K29" s="505">
        <v>0</v>
      </c>
      <c r="L29" s="506">
        <v>161406315</v>
      </c>
      <c r="M29" s="92"/>
    </row>
    <row r="30" spans="1:13">
      <c r="A30" s="213" t="s">
        <v>35</v>
      </c>
      <c r="B30" s="502">
        <v>86767578</v>
      </c>
      <c r="C30" s="503">
        <v>9824710</v>
      </c>
      <c r="D30" s="504">
        <f t="shared" si="1"/>
        <v>96592288</v>
      </c>
      <c r="E30" s="513">
        <v>17353516</v>
      </c>
      <c r="F30" s="504">
        <v>8676758</v>
      </c>
      <c r="G30" s="505">
        <v>17928585</v>
      </c>
      <c r="H30" s="506">
        <v>40740400</v>
      </c>
      <c r="I30" s="291">
        <f>IF((G30+H30)='SFAG Assistance'!B30+'SFAG Non-Assistance'!B30,('SFAG Summary'!G30+'SFAG Summary'!H30), "ERROR")</f>
        <v>58668985</v>
      </c>
      <c r="J30" s="499">
        <f t="shared" si="2"/>
        <v>84699259</v>
      </c>
      <c r="K30" s="505">
        <v>4027624</v>
      </c>
      <c r="L30" s="506">
        <v>7865405</v>
      </c>
      <c r="M30" s="92"/>
    </row>
    <row r="31" spans="1:13">
      <c r="A31" s="213" t="s">
        <v>36</v>
      </c>
      <c r="B31" s="502">
        <v>217051740</v>
      </c>
      <c r="C31" s="503">
        <v>12889065</v>
      </c>
      <c r="D31" s="504">
        <f t="shared" si="1"/>
        <v>229940805</v>
      </c>
      <c r="E31" s="513">
        <v>7353328</v>
      </c>
      <c r="F31" s="504">
        <v>21701176</v>
      </c>
      <c r="G31" s="505">
        <v>30409037</v>
      </c>
      <c r="H31" s="506">
        <v>148224110</v>
      </c>
      <c r="I31" s="291">
        <f>IF((G31+H31)='SFAG Assistance'!B31+'SFAG Non-Assistance'!B31,('SFAG Summary'!G31+'SFAG Summary'!H31), "ERROR")</f>
        <v>178633147</v>
      </c>
      <c r="J31" s="499">
        <f t="shared" si="2"/>
        <v>207687651</v>
      </c>
      <c r="K31" s="505">
        <v>22253154</v>
      </c>
      <c r="L31" s="506">
        <v>0</v>
      </c>
      <c r="M31" s="92"/>
    </row>
    <row r="32" spans="1:13">
      <c r="A32" s="213" t="s">
        <v>37</v>
      </c>
      <c r="B32" s="502">
        <v>38039116</v>
      </c>
      <c r="C32" s="503">
        <v>43862034</v>
      </c>
      <c r="D32" s="504">
        <f t="shared" si="1"/>
        <v>81901150</v>
      </c>
      <c r="E32" s="513">
        <v>7676010</v>
      </c>
      <c r="F32" s="504">
        <v>2354101</v>
      </c>
      <c r="G32" s="505">
        <v>17050544</v>
      </c>
      <c r="H32" s="506">
        <v>11697637</v>
      </c>
      <c r="I32" s="291">
        <f>IF((G32+H32)='SFAG Assistance'!B32+'SFAG Non-Assistance'!B32,('SFAG Summary'!G32+'SFAG Summary'!H32), "ERROR")</f>
        <v>28748181</v>
      </c>
      <c r="J32" s="499">
        <f t="shared" si="2"/>
        <v>38778292</v>
      </c>
      <c r="K32" s="505">
        <v>400000</v>
      </c>
      <c r="L32" s="506">
        <v>42722858</v>
      </c>
      <c r="M32" s="92"/>
    </row>
    <row r="33" spans="1:13">
      <c r="A33" s="213" t="s">
        <v>38</v>
      </c>
      <c r="B33" s="502">
        <v>57513601</v>
      </c>
      <c r="C33" s="503">
        <v>56052345</v>
      </c>
      <c r="D33" s="504">
        <f t="shared" si="1"/>
        <v>113565946</v>
      </c>
      <c r="E33" s="513">
        <v>17000000</v>
      </c>
      <c r="F33" s="504">
        <v>0</v>
      </c>
      <c r="G33" s="505">
        <v>16229363</v>
      </c>
      <c r="H33" s="506">
        <v>21081705</v>
      </c>
      <c r="I33" s="291">
        <f>IF((G33+H33)='SFAG Assistance'!B33+'SFAG Non-Assistance'!B33,('SFAG Summary'!G33+'SFAG Summary'!H33), "ERROR")</f>
        <v>37311068</v>
      </c>
      <c r="J33" s="499">
        <f t="shared" si="2"/>
        <v>54311068</v>
      </c>
      <c r="K33" s="505">
        <v>0</v>
      </c>
      <c r="L33" s="506">
        <v>59254878</v>
      </c>
      <c r="M33" s="92"/>
    </row>
    <row r="34" spans="1:13">
      <c r="A34" s="213" t="s">
        <v>39</v>
      </c>
      <c r="B34" s="502">
        <v>43907519</v>
      </c>
      <c r="C34" s="503">
        <v>8970003</v>
      </c>
      <c r="D34" s="504">
        <f t="shared" si="1"/>
        <v>52877522</v>
      </c>
      <c r="E34" s="513">
        <v>0</v>
      </c>
      <c r="F34" s="504">
        <v>0</v>
      </c>
      <c r="G34" s="505">
        <v>14545818</v>
      </c>
      <c r="H34" s="506">
        <v>25612108</v>
      </c>
      <c r="I34" s="291">
        <f>IF((G34+H34)='SFAG Assistance'!B34+'SFAG Non-Assistance'!B34,('SFAG Summary'!G34+'SFAG Summary'!H34), "ERROR")</f>
        <v>40157926</v>
      </c>
      <c r="J34" s="499">
        <f t="shared" si="2"/>
        <v>40157926</v>
      </c>
      <c r="K34" s="505">
        <v>0</v>
      </c>
      <c r="L34" s="506">
        <v>12719596</v>
      </c>
      <c r="M34" s="92"/>
    </row>
    <row r="35" spans="1:13">
      <c r="A35" s="213" t="s">
        <v>40</v>
      </c>
      <c r="B35" s="502">
        <v>38521261</v>
      </c>
      <c r="C35" s="503">
        <v>4968191</v>
      </c>
      <c r="D35" s="504">
        <f t="shared" si="1"/>
        <v>43489452</v>
      </c>
      <c r="E35" s="513">
        <v>4200000</v>
      </c>
      <c r="F35" s="504">
        <v>936937</v>
      </c>
      <c r="G35" s="505">
        <v>9068068</v>
      </c>
      <c r="H35" s="506">
        <v>16055700</v>
      </c>
      <c r="I35" s="291">
        <f>IF((G35+H35)='SFAG Assistance'!B35+'SFAG Non-Assistance'!B35,('SFAG Summary'!G35+'SFAG Summary'!H35), "ERROR")</f>
        <v>25123768</v>
      </c>
      <c r="J35" s="499">
        <f t="shared" si="2"/>
        <v>30260705</v>
      </c>
      <c r="K35" s="505">
        <v>0</v>
      </c>
      <c r="L35" s="506">
        <v>13228747</v>
      </c>
      <c r="M35" s="92"/>
    </row>
    <row r="36" spans="1:13">
      <c r="A36" s="213" t="s">
        <v>41</v>
      </c>
      <c r="B36" s="502">
        <v>404034823</v>
      </c>
      <c r="C36" s="503">
        <v>171714059</v>
      </c>
      <c r="D36" s="504">
        <f t="shared" si="1"/>
        <v>575748882</v>
      </c>
      <c r="E36" s="513">
        <v>62472945</v>
      </c>
      <c r="F36" s="504">
        <v>21172500</v>
      </c>
      <c r="G36" s="505">
        <v>238343775</v>
      </c>
      <c r="H36" s="506">
        <v>183864748</v>
      </c>
      <c r="I36" s="291">
        <f>IF((G36+H36)='SFAG Assistance'!B36+'SFAG Non-Assistance'!B36,('SFAG Summary'!G36+'SFAG Summary'!H36), "ERROR")</f>
        <v>422208523</v>
      </c>
      <c r="J36" s="499">
        <f t="shared" si="2"/>
        <v>505853968</v>
      </c>
      <c r="K36" s="505">
        <v>32413932</v>
      </c>
      <c r="L36" s="506">
        <v>37480982</v>
      </c>
      <c r="M36" s="92"/>
    </row>
    <row r="37" spans="1:13">
      <c r="A37" s="213" t="s">
        <v>42</v>
      </c>
      <c r="B37" s="502">
        <v>110578100</v>
      </c>
      <c r="C37" s="503">
        <v>27847416</v>
      </c>
      <c r="D37" s="504">
        <f t="shared" si="1"/>
        <v>138425516</v>
      </c>
      <c r="E37" s="513">
        <v>24652500</v>
      </c>
      <c r="F37" s="504">
        <v>0</v>
      </c>
      <c r="G37" s="505">
        <v>42669662</v>
      </c>
      <c r="H37" s="506">
        <v>20933932</v>
      </c>
      <c r="I37" s="291">
        <f>IF((G37+H37)='SFAG Assistance'!B37+'SFAG Non-Assistance'!B37,('SFAG Summary'!G37+'SFAG Summary'!H37), "ERROR")</f>
        <v>63603594</v>
      </c>
      <c r="J37" s="499">
        <f t="shared" si="2"/>
        <v>88256094</v>
      </c>
      <c r="K37" s="505">
        <v>50169422</v>
      </c>
      <c r="L37" s="506">
        <v>0</v>
      </c>
      <c r="M37" s="92"/>
    </row>
    <row r="38" spans="1:13">
      <c r="A38" s="213" t="s">
        <v>43</v>
      </c>
      <c r="B38" s="502">
        <v>2442930602</v>
      </c>
      <c r="C38" s="503">
        <v>523530017</v>
      </c>
      <c r="D38" s="504">
        <f t="shared" si="1"/>
        <v>2966460619</v>
      </c>
      <c r="E38" s="513">
        <v>434928015</v>
      </c>
      <c r="F38" s="504">
        <v>191552283</v>
      </c>
      <c r="G38" s="505">
        <v>1099962504</v>
      </c>
      <c r="H38" s="506">
        <v>862601012</v>
      </c>
      <c r="I38" s="291">
        <f>IF((G38+H38)='SFAG Assistance'!B38+'SFAG Non-Assistance'!B38,('SFAG Summary'!G38+'SFAG Summary'!H38), "ERROR")</f>
        <v>1962563516</v>
      </c>
      <c r="J38" s="499">
        <f t="shared" si="2"/>
        <v>2589043814</v>
      </c>
      <c r="K38" s="505">
        <v>273410052</v>
      </c>
      <c r="L38" s="506">
        <v>104006753</v>
      </c>
      <c r="M38" s="92"/>
    </row>
    <row r="39" spans="1:13">
      <c r="A39" s="213" t="s">
        <v>44</v>
      </c>
      <c r="B39" s="502">
        <v>301435018</v>
      </c>
      <c r="C39" s="503">
        <v>190878690</v>
      </c>
      <c r="D39" s="504">
        <f t="shared" si="1"/>
        <v>492313708</v>
      </c>
      <c r="E39" s="513">
        <v>73656137</v>
      </c>
      <c r="F39" s="504">
        <v>10075595</v>
      </c>
      <c r="G39" s="505">
        <v>52381596</v>
      </c>
      <c r="H39" s="506">
        <v>160111592</v>
      </c>
      <c r="I39" s="291">
        <f>IF((G39+H39)='SFAG Assistance'!B39+'SFAG Non-Assistance'!B39,('SFAG Summary'!G39+'SFAG Summary'!H39), "ERROR")</f>
        <v>212493188</v>
      </c>
      <c r="J39" s="499">
        <f t="shared" si="2"/>
        <v>296224920</v>
      </c>
      <c r="K39" s="505">
        <v>192571136</v>
      </c>
      <c r="L39" s="506">
        <v>3517652</v>
      </c>
      <c r="M39" s="92"/>
    </row>
    <row r="40" spans="1:13">
      <c r="A40" s="213" t="s">
        <v>45</v>
      </c>
      <c r="B40" s="502">
        <v>26399809</v>
      </c>
      <c r="C40" s="503">
        <v>14271140</v>
      </c>
      <c r="D40" s="504">
        <f t="shared" si="1"/>
        <v>40670949</v>
      </c>
      <c r="E40" s="513">
        <v>0</v>
      </c>
      <c r="F40" s="504">
        <v>0</v>
      </c>
      <c r="G40" s="505">
        <v>13055049</v>
      </c>
      <c r="H40" s="506">
        <v>11797466</v>
      </c>
      <c r="I40" s="291">
        <f>IF((G40+H40)='SFAG Assistance'!B40+'SFAG Non-Assistance'!B40,('SFAG Summary'!G40+'SFAG Summary'!H40), "ERROR")</f>
        <v>24852515</v>
      </c>
      <c r="J40" s="499">
        <f t="shared" si="2"/>
        <v>24852515</v>
      </c>
      <c r="K40" s="505">
        <v>0</v>
      </c>
      <c r="L40" s="506">
        <v>15818434</v>
      </c>
      <c r="M40" s="92"/>
    </row>
    <row r="41" spans="1:13">
      <c r="A41" s="213" t="s">
        <v>46</v>
      </c>
      <c r="B41" s="502">
        <v>727968260</v>
      </c>
      <c r="C41" s="503">
        <v>56888737</v>
      </c>
      <c r="D41" s="504">
        <f t="shared" si="1"/>
        <v>784856997</v>
      </c>
      <c r="E41" s="513">
        <v>0</v>
      </c>
      <c r="F41" s="504">
        <v>38533876</v>
      </c>
      <c r="G41" s="505">
        <v>153976833</v>
      </c>
      <c r="H41" s="506">
        <v>359930037</v>
      </c>
      <c r="I41" s="291">
        <f>IF((G41+H41)='SFAG Assistance'!B41+'SFAG Non-Assistance'!B41,('SFAG Summary'!G41+'SFAG Summary'!H41), "ERROR")</f>
        <v>513906870</v>
      </c>
      <c r="J41" s="499">
        <f t="shared" si="2"/>
        <v>552440746</v>
      </c>
      <c r="K41" s="505">
        <v>201340938</v>
      </c>
      <c r="L41" s="506">
        <v>31075313</v>
      </c>
      <c r="M41" s="92"/>
    </row>
    <row r="42" spans="1:13">
      <c r="A42" s="213" t="s">
        <v>47</v>
      </c>
      <c r="B42" s="502">
        <v>145281442</v>
      </c>
      <c r="C42" s="503">
        <v>46915906</v>
      </c>
      <c r="D42" s="504">
        <f t="shared" si="1"/>
        <v>192197348</v>
      </c>
      <c r="E42" s="513">
        <v>29056288</v>
      </c>
      <c r="F42" s="504">
        <v>14528144</v>
      </c>
      <c r="G42" s="505">
        <v>28415868</v>
      </c>
      <c r="H42" s="506">
        <v>66887165</v>
      </c>
      <c r="I42" s="291">
        <f>IF((G42+H42)='SFAG Assistance'!B42+'SFAG Non-Assistance'!B42,('SFAG Summary'!G42+'SFAG Summary'!H42), "ERROR")</f>
        <v>95303033</v>
      </c>
      <c r="J42" s="499">
        <f t="shared" si="2"/>
        <v>138887465</v>
      </c>
      <c r="K42" s="505">
        <v>53309883</v>
      </c>
      <c r="L42" s="506">
        <v>0</v>
      </c>
      <c r="M42" s="92"/>
    </row>
    <row r="43" spans="1:13">
      <c r="A43" s="213" t="s">
        <v>48</v>
      </c>
      <c r="B43" s="502">
        <v>166798629</v>
      </c>
      <c r="C43" s="503">
        <v>160272</v>
      </c>
      <c r="D43" s="504">
        <f t="shared" si="1"/>
        <v>166958901</v>
      </c>
      <c r="E43" s="513">
        <v>0</v>
      </c>
      <c r="F43" s="504">
        <v>0</v>
      </c>
      <c r="G43" s="505">
        <v>63577457</v>
      </c>
      <c r="H43" s="506">
        <v>85492365</v>
      </c>
      <c r="I43" s="291">
        <f>IF((G43+H43)='SFAG Assistance'!B43+'SFAG Non-Assistance'!B43,('SFAG Summary'!G43+'SFAG Summary'!H43), "ERROR")</f>
        <v>149069822</v>
      </c>
      <c r="J43" s="499">
        <f t="shared" si="2"/>
        <v>149069822</v>
      </c>
      <c r="K43" s="505">
        <v>0</v>
      </c>
      <c r="L43" s="506">
        <v>17889079</v>
      </c>
      <c r="M43" s="92"/>
    </row>
    <row r="44" spans="1:13">
      <c r="A44" s="213" t="s">
        <v>49</v>
      </c>
      <c r="B44" s="502">
        <v>719499305</v>
      </c>
      <c r="C44" s="503">
        <v>264383957</v>
      </c>
      <c r="D44" s="504">
        <f t="shared" si="1"/>
        <v>983883262</v>
      </c>
      <c r="E44" s="513">
        <v>141844250</v>
      </c>
      <c r="F44" s="504">
        <v>30977000</v>
      </c>
      <c r="G44" s="505">
        <v>227749197</v>
      </c>
      <c r="H44" s="506">
        <v>231121869</v>
      </c>
      <c r="I44" s="291">
        <f>IF((G44+H44)='SFAG Assistance'!B44+'SFAG Non-Assistance'!B44,('SFAG Summary'!G44+'SFAG Summary'!H44), "ERROR")</f>
        <v>458871066</v>
      </c>
      <c r="J44" s="499">
        <f t="shared" si="2"/>
        <v>631692316</v>
      </c>
      <c r="K44" s="505">
        <v>52146101</v>
      </c>
      <c r="L44" s="506">
        <v>300044845</v>
      </c>
      <c r="M44" s="92"/>
    </row>
    <row r="45" spans="1:13">
      <c r="A45" s="213" t="s">
        <v>50</v>
      </c>
      <c r="B45" s="502">
        <v>95021587</v>
      </c>
      <c r="C45" s="503">
        <v>12261047</v>
      </c>
      <c r="D45" s="504">
        <f t="shared" si="1"/>
        <v>107282634</v>
      </c>
      <c r="E45" s="513">
        <v>11295315</v>
      </c>
      <c r="F45" s="504">
        <v>9337823</v>
      </c>
      <c r="G45" s="505">
        <v>42442614</v>
      </c>
      <c r="H45" s="506">
        <v>44206882</v>
      </c>
      <c r="I45" s="291">
        <f>IF((G45+H45)='SFAG Assistance'!B45+'SFAG Non-Assistance'!B45,('SFAG Summary'!G45+'SFAG Summary'!H45), "ERROR")</f>
        <v>86649496</v>
      </c>
      <c r="J45" s="499">
        <f t="shared" si="2"/>
        <v>107282634</v>
      </c>
      <c r="K45" s="505">
        <v>0</v>
      </c>
      <c r="L45" s="506">
        <v>0</v>
      </c>
      <c r="M45" s="92"/>
    </row>
    <row r="46" spans="1:13">
      <c r="A46" s="213" t="s">
        <v>51</v>
      </c>
      <c r="B46" s="502">
        <v>99967824</v>
      </c>
      <c r="C46" s="503">
        <v>13574310</v>
      </c>
      <c r="D46" s="504">
        <f t="shared" si="1"/>
        <v>113542134</v>
      </c>
      <c r="E46" s="513">
        <v>0</v>
      </c>
      <c r="F46" s="504">
        <v>0</v>
      </c>
      <c r="G46" s="505">
        <v>27040514</v>
      </c>
      <c r="H46" s="506">
        <v>72700427</v>
      </c>
      <c r="I46" s="291">
        <f>IF((G46+H46)='SFAG Assistance'!B46+'SFAG Non-Assistance'!B46,('SFAG Summary'!G46+'SFAG Summary'!H46), "ERROR")</f>
        <v>99740941</v>
      </c>
      <c r="J46" s="499">
        <f t="shared" si="2"/>
        <v>99740941</v>
      </c>
      <c r="K46" s="505">
        <v>0</v>
      </c>
      <c r="L46" s="506">
        <v>13801193</v>
      </c>
      <c r="M46" s="92"/>
    </row>
    <row r="47" spans="1:13">
      <c r="A47" s="213" t="s">
        <v>52</v>
      </c>
      <c r="B47" s="502">
        <v>21279651</v>
      </c>
      <c r="C47" s="503">
        <v>12703374</v>
      </c>
      <c r="D47" s="504">
        <f t="shared" si="1"/>
        <v>33983025</v>
      </c>
      <c r="E47" s="513">
        <v>0</v>
      </c>
      <c r="F47" s="504">
        <v>2127965</v>
      </c>
      <c r="G47" s="505">
        <v>11490417</v>
      </c>
      <c r="H47" s="506">
        <v>5436763</v>
      </c>
      <c r="I47" s="291">
        <f>IF((G47+H47)='SFAG Assistance'!B47+'SFAG Non-Assistance'!B47,('SFAG Summary'!G47+'SFAG Summary'!H47), "ERROR")</f>
        <v>16927180</v>
      </c>
      <c r="J47" s="499">
        <f t="shared" si="2"/>
        <v>19055145</v>
      </c>
      <c r="K47" s="505">
        <v>0</v>
      </c>
      <c r="L47" s="506">
        <v>14927880</v>
      </c>
      <c r="M47" s="92"/>
    </row>
    <row r="48" spans="1:13">
      <c r="A48" s="213" t="s">
        <v>53</v>
      </c>
      <c r="B48" s="502">
        <v>191523797</v>
      </c>
      <c r="C48" s="503">
        <v>20474496</v>
      </c>
      <c r="D48" s="504">
        <f t="shared" si="1"/>
        <v>211998293</v>
      </c>
      <c r="E48" s="513">
        <v>9631362</v>
      </c>
      <c r="F48" s="504">
        <v>0</v>
      </c>
      <c r="G48" s="505">
        <v>76243610</v>
      </c>
      <c r="H48" s="506">
        <v>66819447</v>
      </c>
      <c r="I48" s="291">
        <f>IF((G48+H48)='SFAG Assistance'!B48+'SFAG Non-Assistance'!B48,('SFAG Summary'!G48+'SFAG Summary'!H48), "ERROR")</f>
        <v>143063057</v>
      </c>
      <c r="J48" s="499">
        <f t="shared" si="2"/>
        <v>152694419</v>
      </c>
      <c r="K48" s="505">
        <v>0</v>
      </c>
      <c r="L48" s="506">
        <v>59303874</v>
      </c>
      <c r="M48" s="92"/>
    </row>
    <row r="49" spans="1:13">
      <c r="A49" s="213" t="s">
        <v>54</v>
      </c>
      <c r="B49" s="502">
        <v>486256752</v>
      </c>
      <c r="C49" s="503">
        <v>54844709</v>
      </c>
      <c r="D49" s="504">
        <f t="shared" si="1"/>
        <v>541101461</v>
      </c>
      <c r="E49" s="513">
        <v>0</v>
      </c>
      <c r="F49" s="504">
        <v>33565875</v>
      </c>
      <c r="G49" s="505">
        <v>65227472</v>
      </c>
      <c r="H49" s="506">
        <v>324363579</v>
      </c>
      <c r="I49" s="291">
        <f>IF((G49+H49)='SFAG Assistance'!B49+'SFAG Non-Assistance'!B49,('SFAG Summary'!G49+'SFAG Summary'!H49), "ERROR")</f>
        <v>389591051</v>
      </c>
      <c r="J49" s="499">
        <f t="shared" si="2"/>
        <v>423156926</v>
      </c>
      <c r="K49" s="505">
        <v>117944535</v>
      </c>
      <c r="L49" s="506">
        <v>0</v>
      </c>
      <c r="M49" s="92"/>
    </row>
    <row r="50" spans="1:13">
      <c r="A50" s="213" t="s">
        <v>55</v>
      </c>
      <c r="B50" s="502">
        <v>75609475</v>
      </c>
      <c r="C50" s="503">
        <v>86452547</v>
      </c>
      <c r="D50" s="504">
        <f t="shared" si="1"/>
        <v>162062022</v>
      </c>
      <c r="E50" s="513">
        <v>0</v>
      </c>
      <c r="F50" s="504">
        <v>7560947</v>
      </c>
      <c r="G50" s="505">
        <v>27618119</v>
      </c>
      <c r="H50" s="506">
        <v>17485438</v>
      </c>
      <c r="I50" s="291">
        <f>IF((G50+H50)='SFAG Assistance'!B50+'SFAG Non-Assistance'!B50,('SFAG Summary'!G50+'SFAG Summary'!H50), "ERROR")</f>
        <v>45103557</v>
      </c>
      <c r="J50" s="499">
        <f t="shared" si="2"/>
        <v>52664504</v>
      </c>
      <c r="K50" s="505">
        <v>0</v>
      </c>
      <c r="L50" s="506">
        <v>109397518</v>
      </c>
      <c r="M50" s="92"/>
    </row>
    <row r="51" spans="1:13">
      <c r="A51" s="213" t="s">
        <v>56</v>
      </c>
      <c r="B51" s="502">
        <v>47353181</v>
      </c>
      <c r="C51" s="503">
        <v>0</v>
      </c>
      <c r="D51" s="504">
        <f t="shared" si="1"/>
        <v>47353181</v>
      </c>
      <c r="E51" s="513">
        <v>9224074</v>
      </c>
      <c r="F51" s="504">
        <v>4735318</v>
      </c>
      <c r="G51" s="505">
        <v>6924679</v>
      </c>
      <c r="H51" s="506">
        <v>26469110</v>
      </c>
      <c r="I51" s="291">
        <f>IF((G51+H51)='SFAG Assistance'!B51+'SFAG Non-Assistance'!B51,('SFAG Summary'!G51+'SFAG Summary'!H51), "ERROR")</f>
        <v>33393789</v>
      </c>
      <c r="J51" s="499">
        <f t="shared" si="2"/>
        <v>47353181</v>
      </c>
      <c r="K51" s="505">
        <v>0</v>
      </c>
      <c r="L51" s="506">
        <v>0</v>
      </c>
      <c r="M51" s="92"/>
    </row>
    <row r="52" spans="1:13">
      <c r="A52" s="213" t="s">
        <v>57</v>
      </c>
      <c r="B52" s="502">
        <v>158285172</v>
      </c>
      <c r="C52" s="503">
        <v>26667166</v>
      </c>
      <c r="D52" s="504">
        <f t="shared" si="1"/>
        <v>184952338</v>
      </c>
      <c r="E52" s="513">
        <v>9467222</v>
      </c>
      <c r="F52" s="504">
        <v>13825500</v>
      </c>
      <c r="G52" s="505">
        <v>47992242</v>
      </c>
      <c r="H52" s="506">
        <v>73894357</v>
      </c>
      <c r="I52" s="291">
        <f>IF((G52+H52)='SFAG Assistance'!B52+'SFAG Non-Assistance'!B52,('SFAG Summary'!G52+'SFAG Summary'!H52), "ERROR")</f>
        <v>121886599</v>
      </c>
      <c r="J52" s="499">
        <f t="shared" si="2"/>
        <v>145179321</v>
      </c>
      <c r="K52" s="511">
        <v>5143266</v>
      </c>
      <c r="L52" s="512">
        <v>34629751</v>
      </c>
      <c r="M52" s="92"/>
    </row>
    <row r="53" spans="1:13">
      <c r="A53" s="213" t="s">
        <v>58</v>
      </c>
      <c r="B53" s="502">
        <v>380544968</v>
      </c>
      <c r="C53" s="503">
        <v>49648</v>
      </c>
      <c r="D53" s="504">
        <f t="shared" si="1"/>
        <v>380594616</v>
      </c>
      <c r="E53" s="513">
        <v>82152530</v>
      </c>
      <c r="F53" s="504">
        <v>4675000</v>
      </c>
      <c r="G53" s="505">
        <v>95696881</v>
      </c>
      <c r="H53" s="506">
        <v>128482026</v>
      </c>
      <c r="I53" s="291">
        <f>IF((G53+H53)='SFAG Assistance'!B53+'SFAG Non-Assistance'!B53,('SFAG Summary'!G53+'SFAG Summary'!H53), "ERROR")</f>
        <v>224178907</v>
      </c>
      <c r="J53" s="499">
        <f t="shared" si="2"/>
        <v>311006437</v>
      </c>
      <c r="K53" s="505">
        <v>69538531</v>
      </c>
      <c r="L53" s="506">
        <v>49648</v>
      </c>
      <c r="M53" s="92"/>
    </row>
    <row r="54" spans="1:13">
      <c r="A54" s="213" t="s">
        <v>59</v>
      </c>
      <c r="B54" s="502">
        <v>110176310</v>
      </c>
      <c r="C54" s="503">
        <v>0</v>
      </c>
      <c r="D54" s="504">
        <f t="shared" si="1"/>
        <v>110176310</v>
      </c>
      <c r="E54" s="513">
        <v>0</v>
      </c>
      <c r="F54" s="504">
        <v>11017631</v>
      </c>
      <c r="G54" s="505">
        <v>53104354</v>
      </c>
      <c r="H54" s="506">
        <v>46054325</v>
      </c>
      <c r="I54" s="291">
        <f>IF((G54+H54)='SFAG Assistance'!B54+'SFAG Non-Assistance'!B54,('SFAG Summary'!G54+'SFAG Summary'!H54), "ERROR")</f>
        <v>99158679</v>
      </c>
      <c r="J54" s="499">
        <f t="shared" si="2"/>
        <v>110176310</v>
      </c>
      <c r="K54" s="505">
        <v>0</v>
      </c>
      <c r="L54" s="506">
        <v>0</v>
      </c>
      <c r="M54" s="92"/>
    </row>
    <row r="55" spans="1:13">
      <c r="A55" s="213" t="s">
        <v>60</v>
      </c>
      <c r="B55" s="502">
        <v>313896002</v>
      </c>
      <c r="C55" s="503">
        <v>0</v>
      </c>
      <c r="D55" s="504">
        <f t="shared" si="1"/>
        <v>313896002</v>
      </c>
      <c r="E55" s="513">
        <v>62779200</v>
      </c>
      <c r="F55" s="504">
        <v>15433200</v>
      </c>
      <c r="G55" s="505">
        <v>26033464</v>
      </c>
      <c r="H55" s="506">
        <v>201833894</v>
      </c>
      <c r="I55" s="291">
        <f>IF((G55+H55)='SFAG Assistance'!B55+'SFAG Non-Assistance'!B55,('SFAG Summary'!G55+'SFAG Summary'!H55), "ERROR")</f>
        <v>227867358</v>
      </c>
      <c r="J55" s="499">
        <f t="shared" si="2"/>
        <v>306079758</v>
      </c>
      <c r="K55" s="505">
        <v>0</v>
      </c>
      <c r="L55" s="506">
        <v>7816244</v>
      </c>
      <c r="M55" s="92"/>
    </row>
    <row r="56" spans="1:13">
      <c r="A56" s="213" t="s">
        <v>61</v>
      </c>
      <c r="B56" s="502">
        <v>18500530</v>
      </c>
      <c r="C56" s="503">
        <v>29084308</v>
      </c>
      <c r="D56" s="504">
        <f t="shared" si="1"/>
        <v>47584838</v>
      </c>
      <c r="E56" s="513">
        <v>0</v>
      </c>
      <c r="F56" s="504">
        <v>1850053</v>
      </c>
      <c r="G56" s="505">
        <v>523853</v>
      </c>
      <c r="H56" s="506">
        <v>20738723</v>
      </c>
      <c r="I56" s="291">
        <f>IF((G56+H56)='SFAG Assistance'!B56+'SFAG Non-Assistance'!B56,('SFAG Summary'!G56+'SFAG Summary'!H56), "ERROR")</f>
        <v>21262576</v>
      </c>
      <c r="J56" s="499">
        <f t="shared" si="2"/>
        <v>23112629</v>
      </c>
      <c r="K56" s="505">
        <v>3234833</v>
      </c>
      <c r="L56" s="506">
        <v>21237376</v>
      </c>
      <c r="M56" s="92"/>
    </row>
    <row r="58" spans="1:13" ht="15" customHeight="1">
      <c r="A58" s="600" t="s">
        <v>303</v>
      </c>
      <c r="B58" s="600"/>
      <c r="C58" s="600"/>
      <c r="D58" s="600"/>
      <c r="E58" s="600"/>
      <c r="F58" s="600"/>
      <c r="G58" s="600"/>
      <c r="H58" s="600"/>
      <c r="I58" s="600"/>
      <c r="J58" s="600"/>
      <c r="K58" s="600"/>
      <c r="L58" s="600"/>
    </row>
    <row r="59" spans="1:13">
      <c r="A59" s="514"/>
      <c r="B59" s="514"/>
      <c r="C59" s="514"/>
      <c r="D59" s="514"/>
      <c r="E59" s="514"/>
      <c r="F59" s="514"/>
      <c r="G59" s="514"/>
      <c r="H59" s="514"/>
      <c r="I59" s="514"/>
      <c r="J59" s="514"/>
      <c r="K59" s="514"/>
      <c r="L59" s="514"/>
    </row>
    <row r="60" spans="1:13">
      <c r="A60" s="514"/>
      <c r="B60" s="514"/>
      <c r="C60" s="514"/>
      <c r="D60" s="514"/>
      <c r="E60" s="514"/>
      <c r="F60" s="514"/>
      <c r="G60" s="514"/>
      <c r="H60" s="514"/>
      <c r="I60" s="514"/>
      <c r="J60" s="514"/>
      <c r="K60" s="514"/>
      <c r="L60" s="514"/>
    </row>
  </sheetData>
  <mergeCells count="5">
    <mergeCell ref="A1:L1"/>
    <mergeCell ref="E2:F2"/>
    <mergeCell ref="G2:I2"/>
    <mergeCell ref="J2:J4"/>
    <mergeCell ref="A58:L58"/>
  </mergeCells>
  <pageMargins left="0.7" right="0.7" top="0.75" bottom="0.75" header="0.3" footer="0.3"/>
  <pageSetup scale="56"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1"/>
  <sheetViews>
    <sheetView zoomScale="145" zoomScaleNormal="145" workbookViewId="0">
      <selection activeCell="C8" sqref="C8"/>
    </sheetView>
  </sheetViews>
  <sheetFormatPr defaultRowHeight="14.4"/>
  <cols>
    <col min="1" max="1" width="20.109375" customWidth="1"/>
    <col min="2" max="4" width="15.44140625" customWidth="1"/>
    <col min="5" max="5" width="15.88671875" customWidth="1"/>
    <col min="6" max="6" width="15.44140625" customWidth="1"/>
  </cols>
  <sheetData>
    <row r="1" spans="1:6">
      <c r="A1" s="554" t="s">
        <v>192</v>
      </c>
      <c r="B1" s="560"/>
      <c r="C1" s="560"/>
      <c r="D1" s="560"/>
      <c r="E1" s="560"/>
      <c r="F1" s="561"/>
    </row>
    <row r="2" spans="1:6">
      <c r="A2" s="553" t="s">
        <v>10</v>
      </c>
      <c r="B2" s="158"/>
      <c r="C2" s="158"/>
      <c r="D2" s="158"/>
      <c r="E2" s="158"/>
      <c r="F2" s="158"/>
    </row>
    <row r="3" spans="1:6" ht="25.2">
      <c r="A3" s="553"/>
      <c r="B3" s="158" t="s">
        <v>74</v>
      </c>
      <c r="C3" s="158" t="s">
        <v>62</v>
      </c>
      <c r="D3" s="158" t="s">
        <v>63</v>
      </c>
      <c r="E3" s="158" t="s">
        <v>75</v>
      </c>
      <c r="F3" s="158" t="s">
        <v>76</v>
      </c>
    </row>
    <row r="4" spans="1:6">
      <c r="A4" s="553"/>
      <c r="B4" s="158"/>
      <c r="C4" s="158"/>
      <c r="D4" s="158"/>
      <c r="E4" s="158"/>
      <c r="F4" s="158"/>
    </row>
    <row r="5" spans="1:6">
      <c r="A5" s="218" t="s">
        <v>77</v>
      </c>
      <c r="B5" s="219">
        <f>SUM(B6:B56)</f>
        <v>4858914069</v>
      </c>
      <c r="C5" s="219">
        <f>SUM(C6:C56)</f>
        <v>4020688177</v>
      </c>
      <c r="D5" s="219">
        <f t="shared" ref="D5:F5" si="0">SUM(D6:D56)</f>
        <v>72858031</v>
      </c>
      <c r="E5" s="219">
        <f t="shared" si="0"/>
        <v>230242453</v>
      </c>
      <c r="F5" s="219">
        <f t="shared" si="0"/>
        <v>535125408</v>
      </c>
    </row>
    <row r="6" spans="1:6">
      <c r="A6" s="81" t="s">
        <v>11</v>
      </c>
      <c r="B6" s="220">
        <f>SUM(C6:F6)</f>
        <v>46611339</v>
      </c>
      <c r="C6" s="220">
        <v>45625523</v>
      </c>
      <c r="D6" s="220">
        <v>0</v>
      </c>
      <c r="E6" s="220">
        <v>985816</v>
      </c>
      <c r="F6" s="220">
        <v>0</v>
      </c>
    </row>
    <row r="7" spans="1:6">
      <c r="A7" s="81" t="s">
        <v>12</v>
      </c>
      <c r="B7" s="220">
        <f t="shared" ref="B7:B56" si="1">SUM(C7:F7)</f>
        <v>13437815</v>
      </c>
      <c r="C7" s="220">
        <v>7295339</v>
      </c>
      <c r="D7" s="220">
        <v>5693742</v>
      </c>
      <c r="E7" s="220">
        <v>448734</v>
      </c>
      <c r="F7" s="220">
        <v>0</v>
      </c>
    </row>
    <row r="8" spans="1:6">
      <c r="A8" s="81" t="s">
        <v>13</v>
      </c>
      <c r="B8" s="220">
        <f t="shared" si="1"/>
        <v>-42535050</v>
      </c>
      <c r="C8" s="220">
        <v>-42590556</v>
      </c>
      <c r="D8" s="220">
        <v>0</v>
      </c>
      <c r="E8" s="220">
        <v>55506</v>
      </c>
      <c r="F8" s="220">
        <v>0</v>
      </c>
    </row>
    <row r="9" spans="1:6">
      <c r="A9" s="81" t="s">
        <v>14</v>
      </c>
      <c r="B9" s="220">
        <f t="shared" si="1"/>
        <v>13186751</v>
      </c>
      <c r="C9" s="220">
        <v>13186751</v>
      </c>
      <c r="D9" s="220">
        <v>0</v>
      </c>
      <c r="E9" s="220">
        <v>0</v>
      </c>
      <c r="F9" s="220">
        <v>0</v>
      </c>
    </row>
    <row r="10" spans="1:6">
      <c r="A10" s="81" t="s">
        <v>15</v>
      </c>
      <c r="B10" s="220">
        <f t="shared" si="1"/>
        <v>1484678363</v>
      </c>
      <c r="C10" s="220">
        <v>1084316456</v>
      </c>
      <c r="D10" s="220">
        <v>39843950</v>
      </c>
      <c r="E10" s="220">
        <v>123824823</v>
      </c>
      <c r="F10" s="220">
        <v>236693134</v>
      </c>
    </row>
    <row r="11" spans="1:6">
      <c r="A11" s="81" t="s">
        <v>16</v>
      </c>
      <c r="B11" s="220">
        <f t="shared" si="1"/>
        <v>53636743</v>
      </c>
      <c r="C11" s="220">
        <v>50381395</v>
      </c>
      <c r="D11" s="220">
        <v>0</v>
      </c>
      <c r="E11" s="220">
        <v>3255348</v>
      </c>
      <c r="F11" s="220">
        <v>0</v>
      </c>
    </row>
    <row r="12" spans="1:6">
      <c r="A12" s="81" t="s">
        <v>17</v>
      </c>
      <c r="B12" s="220">
        <f t="shared" si="1"/>
        <v>14154905</v>
      </c>
      <c r="C12" s="220">
        <v>12779775</v>
      </c>
      <c r="D12" s="220">
        <v>0</v>
      </c>
      <c r="E12" s="220">
        <v>0</v>
      </c>
      <c r="F12" s="220">
        <v>1375130</v>
      </c>
    </row>
    <row r="13" spans="1:6">
      <c r="A13" s="81" t="s">
        <v>18</v>
      </c>
      <c r="B13" s="220">
        <f t="shared" si="1"/>
        <v>3871671</v>
      </c>
      <c r="C13" s="220">
        <v>-273538</v>
      </c>
      <c r="D13" s="220">
        <v>4145209</v>
      </c>
      <c r="E13" s="220">
        <v>0</v>
      </c>
      <c r="F13" s="220">
        <v>0</v>
      </c>
    </row>
    <row r="14" spans="1:6">
      <c r="A14" s="81" t="s">
        <v>19</v>
      </c>
      <c r="B14" s="220">
        <f t="shared" si="1"/>
        <v>0</v>
      </c>
      <c r="C14" s="220">
        <v>0</v>
      </c>
      <c r="D14" s="220">
        <v>0</v>
      </c>
      <c r="E14" s="220">
        <v>0</v>
      </c>
      <c r="F14" s="220">
        <v>0</v>
      </c>
    </row>
    <row r="15" spans="1:6">
      <c r="A15" s="81" t="s">
        <v>20</v>
      </c>
      <c r="B15" s="220">
        <f t="shared" si="1"/>
        <v>59938456</v>
      </c>
      <c r="C15" s="220">
        <v>43346065</v>
      </c>
      <c r="D15" s="220">
        <v>16185384</v>
      </c>
      <c r="E15" s="220">
        <v>407007</v>
      </c>
      <c r="F15" s="220">
        <v>0</v>
      </c>
    </row>
    <row r="16" spans="1:6">
      <c r="A16" s="81" t="s">
        <v>21</v>
      </c>
      <c r="B16" s="220">
        <f t="shared" si="1"/>
        <v>52894571</v>
      </c>
      <c r="C16" s="220">
        <v>45030424</v>
      </c>
      <c r="D16" s="220">
        <v>0</v>
      </c>
      <c r="E16" s="220">
        <v>7864147</v>
      </c>
      <c r="F16" s="220">
        <v>0</v>
      </c>
    </row>
    <row r="17" spans="1:6">
      <c r="A17" s="81" t="s">
        <v>22</v>
      </c>
      <c r="B17" s="220">
        <f t="shared" si="1"/>
        <v>37826147</v>
      </c>
      <c r="C17" s="220">
        <v>36973801</v>
      </c>
      <c r="D17" s="220">
        <v>0</v>
      </c>
      <c r="E17" s="220">
        <v>852346</v>
      </c>
      <c r="F17" s="220">
        <v>0</v>
      </c>
    </row>
    <row r="18" spans="1:6">
      <c r="A18" s="81" t="s">
        <v>23</v>
      </c>
      <c r="B18" s="220">
        <f t="shared" si="1"/>
        <v>4417743</v>
      </c>
      <c r="C18" s="220">
        <v>4243767</v>
      </c>
      <c r="D18" s="220">
        <v>41663</v>
      </c>
      <c r="E18" s="220">
        <v>132313</v>
      </c>
      <c r="F18" s="220">
        <v>0</v>
      </c>
    </row>
    <row r="19" spans="1:6">
      <c r="A19" s="81" t="s">
        <v>24</v>
      </c>
      <c r="B19" s="220">
        <f t="shared" si="1"/>
        <v>82066369</v>
      </c>
      <c r="C19" s="220">
        <v>77013310</v>
      </c>
      <c r="D19" s="220">
        <v>0</v>
      </c>
      <c r="E19" s="220">
        <v>5053059</v>
      </c>
      <c r="F19" s="220">
        <v>0</v>
      </c>
    </row>
    <row r="20" spans="1:6">
      <c r="A20" s="81" t="s">
        <v>25</v>
      </c>
      <c r="B20" s="220">
        <f t="shared" si="1"/>
        <v>24248792</v>
      </c>
      <c r="C20" s="220">
        <v>24248792</v>
      </c>
      <c r="D20" s="220">
        <v>0</v>
      </c>
      <c r="E20" s="220">
        <v>0</v>
      </c>
      <c r="F20" s="220">
        <v>0</v>
      </c>
    </row>
    <row r="21" spans="1:6">
      <c r="A21" s="81" t="s">
        <v>26</v>
      </c>
      <c r="B21" s="220">
        <f t="shared" si="1"/>
        <v>13317163</v>
      </c>
      <c r="C21" s="220">
        <v>13317163</v>
      </c>
      <c r="D21" s="220">
        <v>0</v>
      </c>
      <c r="E21" s="220">
        <v>0</v>
      </c>
      <c r="F21" s="220">
        <v>0</v>
      </c>
    </row>
    <row r="22" spans="1:6">
      <c r="A22" s="81" t="s">
        <v>27</v>
      </c>
      <c r="B22" s="220">
        <f t="shared" si="1"/>
        <v>39898956</v>
      </c>
      <c r="C22" s="220">
        <v>17915326</v>
      </c>
      <c r="D22" s="220">
        <v>0</v>
      </c>
      <c r="E22" s="220">
        <v>3913267</v>
      </c>
      <c r="F22" s="220">
        <v>18070363</v>
      </c>
    </row>
    <row r="23" spans="1:6">
      <c r="A23" s="81" t="s">
        <v>28</v>
      </c>
      <c r="B23" s="220">
        <f t="shared" si="1"/>
        <v>73919972</v>
      </c>
      <c r="C23" s="220">
        <v>59869734</v>
      </c>
      <c r="D23" s="220">
        <v>10947929</v>
      </c>
      <c r="E23" s="220">
        <v>3102309</v>
      </c>
      <c r="F23" s="220">
        <v>0</v>
      </c>
    </row>
    <row r="24" spans="1:6">
      <c r="A24" s="81" t="s">
        <v>29</v>
      </c>
      <c r="B24" s="220">
        <f t="shared" si="1"/>
        <v>26272078</v>
      </c>
      <c r="C24" s="220">
        <v>25701676</v>
      </c>
      <c r="D24" s="220">
        <v>0</v>
      </c>
      <c r="E24" s="220">
        <v>570402</v>
      </c>
      <c r="F24" s="220">
        <v>0</v>
      </c>
    </row>
    <row r="25" spans="1:6">
      <c r="A25" s="81" t="s">
        <v>30</v>
      </c>
      <c r="B25" s="220">
        <f t="shared" si="1"/>
        <v>26750193</v>
      </c>
      <c r="C25" s="220">
        <v>18959454</v>
      </c>
      <c r="D25" s="220">
        <v>1392731</v>
      </c>
      <c r="E25" s="220">
        <v>6398008</v>
      </c>
      <c r="F25" s="220">
        <v>0</v>
      </c>
    </row>
    <row r="26" spans="1:6">
      <c r="A26" s="81" t="s">
        <v>31</v>
      </c>
      <c r="B26" s="220">
        <f t="shared" si="1"/>
        <v>93981968</v>
      </c>
      <c r="C26" s="220">
        <v>93981968</v>
      </c>
      <c r="D26" s="220">
        <v>0</v>
      </c>
      <c r="E26" s="220">
        <v>0</v>
      </c>
      <c r="F26" s="220">
        <v>0</v>
      </c>
    </row>
    <row r="27" spans="1:6">
      <c r="A27" s="81" t="s">
        <v>32</v>
      </c>
      <c r="B27" s="220">
        <f t="shared" si="1"/>
        <v>15014168</v>
      </c>
      <c r="C27" s="220">
        <v>15014168</v>
      </c>
      <c r="D27" s="220">
        <v>0</v>
      </c>
      <c r="E27" s="220">
        <v>0</v>
      </c>
      <c r="F27" s="220">
        <v>0</v>
      </c>
    </row>
    <row r="28" spans="1:6">
      <c r="A28" s="81" t="s">
        <v>33</v>
      </c>
      <c r="B28" s="220">
        <f t="shared" si="1"/>
        <v>144460802</v>
      </c>
      <c r="C28" s="220">
        <v>144460802</v>
      </c>
      <c r="D28" s="220">
        <v>0</v>
      </c>
      <c r="E28" s="220">
        <v>0</v>
      </c>
      <c r="F28" s="220">
        <v>0</v>
      </c>
    </row>
    <row r="29" spans="1:6">
      <c r="A29" s="81" t="s">
        <v>34</v>
      </c>
      <c r="B29" s="220">
        <f t="shared" si="1"/>
        <v>71162579</v>
      </c>
      <c r="C29" s="220">
        <v>71162579</v>
      </c>
      <c r="D29" s="220">
        <v>0</v>
      </c>
      <c r="E29" s="220">
        <v>0</v>
      </c>
      <c r="F29" s="220">
        <v>0</v>
      </c>
    </row>
    <row r="30" spans="1:6">
      <c r="A30" s="81" t="s">
        <v>35</v>
      </c>
      <c r="B30" s="220">
        <f t="shared" si="1"/>
        <v>17928585</v>
      </c>
      <c r="C30" s="220">
        <v>11347272</v>
      </c>
      <c r="D30" s="220">
        <v>0</v>
      </c>
      <c r="E30" s="220">
        <v>6581313</v>
      </c>
      <c r="F30" s="220">
        <v>0</v>
      </c>
    </row>
    <row r="31" spans="1:6">
      <c r="A31" s="81" t="s">
        <v>36</v>
      </c>
      <c r="B31" s="220">
        <f t="shared" si="1"/>
        <v>30409037</v>
      </c>
      <c r="C31" s="220">
        <v>30409037</v>
      </c>
      <c r="D31" s="220">
        <v>0</v>
      </c>
      <c r="E31" s="220">
        <v>0</v>
      </c>
      <c r="F31" s="220">
        <v>0</v>
      </c>
    </row>
    <row r="32" spans="1:6">
      <c r="A32" s="81" t="s">
        <v>37</v>
      </c>
      <c r="B32" s="220">
        <f t="shared" si="1"/>
        <v>17050544</v>
      </c>
      <c r="C32" s="220">
        <v>15341135</v>
      </c>
      <c r="D32" s="220">
        <v>0</v>
      </c>
      <c r="E32" s="220">
        <v>0</v>
      </c>
      <c r="F32" s="220">
        <v>1709409</v>
      </c>
    </row>
    <row r="33" spans="1:6">
      <c r="A33" s="81" t="s">
        <v>38</v>
      </c>
      <c r="B33" s="220">
        <f t="shared" si="1"/>
        <v>16229363</v>
      </c>
      <c r="C33" s="220">
        <v>16229363</v>
      </c>
      <c r="D33" s="220">
        <v>0</v>
      </c>
      <c r="E33" s="220">
        <v>0</v>
      </c>
      <c r="F33" s="220">
        <v>0</v>
      </c>
    </row>
    <row r="34" spans="1:6">
      <c r="A34" s="81" t="s">
        <v>39</v>
      </c>
      <c r="B34" s="220">
        <f t="shared" si="1"/>
        <v>14545818</v>
      </c>
      <c r="C34" s="220">
        <v>13967029</v>
      </c>
      <c r="D34" s="220">
        <v>0</v>
      </c>
      <c r="E34" s="220">
        <v>578789</v>
      </c>
      <c r="F34" s="220">
        <v>0</v>
      </c>
    </row>
    <row r="35" spans="1:6">
      <c r="A35" s="81" t="s">
        <v>40</v>
      </c>
      <c r="B35" s="220">
        <f t="shared" si="1"/>
        <v>9068068</v>
      </c>
      <c r="C35" s="220">
        <v>1734013</v>
      </c>
      <c r="D35" s="220">
        <v>0</v>
      </c>
      <c r="E35" s="220">
        <v>0</v>
      </c>
      <c r="F35" s="220">
        <v>7334055</v>
      </c>
    </row>
    <row r="36" spans="1:6">
      <c r="A36" s="81" t="s">
        <v>41</v>
      </c>
      <c r="B36" s="220">
        <f t="shared" si="1"/>
        <v>238343775</v>
      </c>
      <c r="C36" s="220">
        <v>240613518</v>
      </c>
      <c r="D36" s="220">
        <v>-15603797</v>
      </c>
      <c r="E36" s="220">
        <v>13334054</v>
      </c>
      <c r="F36" s="220">
        <v>0</v>
      </c>
    </row>
    <row r="37" spans="1:6">
      <c r="A37" s="81" t="s">
        <v>42</v>
      </c>
      <c r="B37" s="220">
        <f t="shared" si="1"/>
        <v>42669662</v>
      </c>
      <c r="C37" s="220">
        <v>42467226</v>
      </c>
      <c r="D37" s="220">
        <v>0</v>
      </c>
      <c r="E37" s="220">
        <v>202436</v>
      </c>
      <c r="F37" s="220">
        <v>0</v>
      </c>
    </row>
    <row r="38" spans="1:6">
      <c r="A38" s="81" t="s">
        <v>43</v>
      </c>
      <c r="B38" s="220">
        <f t="shared" si="1"/>
        <v>1099962504</v>
      </c>
      <c r="C38" s="220">
        <v>938828679</v>
      </c>
      <c r="D38" s="220">
        <v>0</v>
      </c>
      <c r="E38" s="220">
        <v>0</v>
      </c>
      <c r="F38" s="220">
        <v>161133825</v>
      </c>
    </row>
    <row r="39" spans="1:6">
      <c r="A39" s="81" t="s">
        <v>44</v>
      </c>
      <c r="B39" s="220">
        <f t="shared" si="1"/>
        <v>52381596</v>
      </c>
      <c r="C39" s="220">
        <v>51893696</v>
      </c>
      <c r="D39" s="220">
        <v>0</v>
      </c>
      <c r="E39" s="220">
        <v>0</v>
      </c>
      <c r="F39" s="220">
        <v>487900</v>
      </c>
    </row>
    <row r="40" spans="1:6">
      <c r="A40" s="81" t="s">
        <v>45</v>
      </c>
      <c r="B40" s="220">
        <f t="shared" si="1"/>
        <v>13055049</v>
      </c>
      <c r="C40" s="220">
        <v>146446</v>
      </c>
      <c r="D40" s="220">
        <v>0</v>
      </c>
      <c r="E40" s="220">
        <v>-589495</v>
      </c>
      <c r="F40" s="220">
        <v>13498098</v>
      </c>
    </row>
    <row r="41" spans="1:6">
      <c r="A41" s="81" t="s">
        <v>46</v>
      </c>
      <c r="B41" s="220">
        <f t="shared" si="1"/>
        <v>153976833</v>
      </c>
      <c r="C41" s="220">
        <v>150115772</v>
      </c>
      <c r="D41" s="220">
        <v>0</v>
      </c>
      <c r="E41" s="220">
        <v>3861061</v>
      </c>
      <c r="F41" s="220">
        <v>0</v>
      </c>
    </row>
    <row r="42" spans="1:6">
      <c r="A42" s="81" t="s">
        <v>47</v>
      </c>
      <c r="B42" s="220">
        <f t="shared" si="1"/>
        <v>28415868</v>
      </c>
      <c r="C42" s="220">
        <v>7934825</v>
      </c>
      <c r="D42" s="220">
        <v>-58</v>
      </c>
      <c r="E42" s="220">
        <v>10657823</v>
      </c>
      <c r="F42" s="220">
        <v>9823278</v>
      </c>
    </row>
    <row r="43" spans="1:6">
      <c r="A43" s="81" t="s">
        <v>48</v>
      </c>
      <c r="B43" s="220">
        <f t="shared" si="1"/>
        <v>63577457</v>
      </c>
      <c r="C43" s="220">
        <v>52349160</v>
      </c>
      <c r="D43" s="220">
        <v>1666324</v>
      </c>
      <c r="E43" s="220">
        <v>1606598</v>
      </c>
      <c r="F43" s="220">
        <v>7955375</v>
      </c>
    </row>
    <row r="44" spans="1:6">
      <c r="A44" s="81" t="s">
        <v>49</v>
      </c>
      <c r="B44" s="220">
        <f t="shared" si="1"/>
        <v>227749197</v>
      </c>
      <c r="C44" s="220">
        <v>220317375</v>
      </c>
      <c r="D44" s="220">
        <v>0</v>
      </c>
      <c r="E44" s="220">
        <v>7431822</v>
      </c>
      <c r="F44" s="220">
        <v>0</v>
      </c>
    </row>
    <row r="45" spans="1:6">
      <c r="A45" s="81" t="s">
        <v>50</v>
      </c>
      <c r="B45" s="220">
        <f t="shared" si="1"/>
        <v>42442614</v>
      </c>
      <c r="C45" s="220">
        <v>41122208</v>
      </c>
      <c r="D45" s="220">
        <v>1123543</v>
      </c>
      <c r="E45" s="220">
        <v>196863</v>
      </c>
      <c r="F45" s="220">
        <v>0</v>
      </c>
    </row>
    <row r="46" spans="1:6">
      <c r="A46" s="81" t="s">
        <v>51</v>
      </c>
      <c r="B46" s="220">
        <f t="shared" si="1"/>
        <v>27040514</v>
      </c>
      <c r="C46" s="220">
        <v>25165366</v>
      </c>
      <c r="D46" s="220">
        <v>0</v>
      </c>
      <c r="E46" s="220">
        <v>1875148</v>
      </c>
      <c r="F46" s="220">
        <v>0</v>
      </c>
    </row>
    <row r="47" spans="1:6">
      <c r="A47" s="81" t="s">
        <v>52</v>
      </c>
      <c r="B47" s="220">
        <f t="shared" si="1"/>
        <v>11490417</v>
      </c>
      <c r="C47" s="220">
        <v>7352038</v>
      </c>
      <c r="D47" s="220">
        <v>0</v>
      </c>
      <c r="E47" s="220">
        <v>0</v>
      </c>
      <c r="F47" s="220">
        <v>4138379</v>
      </c>
    </row>
    <row r="48" spans="1:6">
      <c r="A48" s="81" t="s">
        <v>53</v>
      </c>
      <c r="B48" s="220">
        <f t="shared" si="1"/>
        <v>76243610</v>
      </c>
      <c r="C48" s="220">
        <v>75346472</v>
      </c>
      <c r="D48" s="220">
        <v>897138</v>
      </c>
      <c r="E48" s="220">
        <v>0</v>
      </c>
      <c r="F48" s="220">
        <v>0</v>
      </c>
    </row>
    <row r="49" spans="1:6">
      <c r="A49" s="81" t="s">
        <v>54</v>
      </c>
      <c r="B49" s="220">
        <f t="shared" si="1"/>
        <v>65227472</v>
      </c>
      <c r="C49" s="221">
        <v>12565876</v>
      </c>
      <c r="D49" s="221">
        <v>0</v>
      </c>
      <c r="E49" s="221">
        <v>517109</v>
      </c>
      <c r="F49" s="221">
        <v>52144487</v>
      </c>
    </row>
    <row r="50" spans="1:6">
      <c r="A50" s="93" t="s">
        <v>55</v>
      </c>
      <c r="B50" s="220">
        <f t="shared" si="1"/>
        <v>27618119</v>
      </c>
      <c r="C50" s="108">
        <v>21365095</v>
      </c>
      <c r="D50" s="108">
        <v>6000000</v>
      </c>
      <c r="E50" s="108">
        <v>253024</v>
      </c>
      <c r="F50" s="108">
        <v>0</v>
      </c>
    </row>
    <row r="51" spans="1:6">
      <c r="A51" s="81" t="s">
        <v>56</v>
      </c>
      <c r="B51" s="220">
        <f t="shared" si="1"/>
        <v>6924679</v>
      </c>
      <c r="C51" s="222">
        <v>2477973</v>
      </c>
      <c r="D51" s="222">
        <v>0</v>
      </c>
      <c r="E51" s="222">
        <v>1827735</v>
      </c>
      <c r="F51" s="222">
        <v>2618971</v>
      </c>
    </row>
    <row r="52" spans="1:6">
      <c r="A52" s="81" t="s">
        <v>57</v>
      </c>
      <c r="B52" s="220">
        <f t="shared" si="1"/>
        <v>47992242</v>
      </c>
      <c r="C52" s="220">
        <v>47992242</v>
      </c>
      <c r="D52" s="220">
        <v>0</v>
      </c>
      <c r="E52" s="220">
        <v>0</v>
      </c>
      <c r="F52" s="220">
        <v>0</v>
      </c>
    </row>
    <row r="53" spans="1:6">
      <c r="A53" s="81" t="s">
        <v>58</v>
      </c>
      <c r="B53" s="220">
        <f t="shared" si="1"/>
        <v>95696881</v>
      </c>
      <c r="C53" s="220">
        <v>95696881</v>
      </c>
      <c r="D53" s="220">
        <v>0</v>
      </c>
      <c r="E53" s="220">
        <v>0</v>
      </c>
      <c r="F53" s="220">
        <v>0</v>
      </c>
    </row>
    <row r="54" spans="1:6">
      <c r="A54" s="81" t="s">
        <v>59</v>
      </c>
      <c r="B54" s="220">
        <f t="shared" si="1"/>
        <v>53104354</v>
      </c>
      <c r="C54" s="220">
        <v>9391989</v>
      </c>
      <c r="D54" s="220">
        <v>524273</v>
      </c>
      <c r="E54" s="220">
        <v>25045088</v>
      </c>
      <c r="F54" s="220">
        <v>18143004</v>
      </c>
    </row>
    <row r="55" spans="1:6">
      <c r="A55" s="81" t="s">
        <v>60</v>
      </c>
      <c r="B55" s="220">
        <f t="shared" si="1"/>
        <v>26033464</v>
      </c>
      <c r="C55" s="220">
        <v>26033464</v>
      </c>
      <c r="D55" s="220">
        <v>0</v>
      </c>
      <c r="E55" s="220">
        <v>0</v>
      </c>
      <c r="F55" s="220">
        <v>0</v>
      </c>
    </row>
    <row r="56" spans="1:6">
      <c r="A56" s="81" t="s">
        <v>61</v>
      </c>
      <c r="B56" s="220">
        <f t="shared" si="1"/>
        <v>523853</v>
      </c>
      <c r="C56" s="220">
        <v>523853</v>
      </c>
      <c r="D56" s="220">
        <v>0</v>
      </c>
      <c r="E56" s="220">
        <v>0</v>
      </c>
      <c r="F56" s="220">
        <v>0</v>
      </c>
    </row>
    <row r="61" spans="1:6">
      <c r="F61" s="450">
        <f>C56/311</f>
        <v>1684.4147909967846</v>
      </c>
    </row>
  </sheetData>
  <mergeCells count="2">
    <mergeCell ref="A1:F1"/>
    <mergeCell ref="A2:A4"/>
  </mergeCells>
  <pageMargins left="0.7" right="0.7" top="0.75" bottom="0.75" header="0.3" footer="0.3"/>
  <pageSetup scale="57" orientation="portrait"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6"/>
  <sheetViews>
    <sheetView workbookViewId="0">
      <selection activeCell="A2" sqref="A2:A4"/>
    </sheetView>
  </sheetViews>
  <sheetFormatPr defaultRowHeight="14.4"/>
  <cols>
    <col min="1" max="1" width="22.6640625" customWidth="1"/>
    <col min="2" max="2" width="14.44140625" customWidth="1"/>
    <col min="3" max="4" width="14.109375" customWidth="1"/>
    <col min="5" max="5" width="16" customWidth="1"/>
    <col min="6" max="6" width="13" customWidth="1"/>
    <col min="7" max="7" width="16.44140625" customWidth="1"/>
    <col min="8" max="8" width="11.44140625" customWidth="1"/>
    <col min="9" max="9" width="13.44140625" customWidth="1"/>
    <col min="10" max="10" width="15.88671875" customWidth="1"/>
    <col min="11" max="11" width="14.33203125" customWidth="1"/>
    <col min="12" max="12" width="15" customWidth="1"/>
    <col min="13" max="13" width="13.33203125" customWidth="1"/>
    <col min="14" max="14" width="16.109375" customWidth="1"/>
    <col min="15" max="15" width="16" customWidth="1"/>
  </cols>
  <sheetData>
    <row r="1" spans="1:15">
      <c r="A1" s="554" t="s">
        <v>193</v>
      </c>
      <c r="B1" s="551"/>
      <c r="C1" s="551"/>
      <c r="D1" s="551"/>
      <c r="E1" s="551"/>
      <c r="F1" s="551"/>
      <c r="G1" s="551"/>
      <c r="H1" s="551"/>
      <c r="I1" s="551"/>
      <c r="J1" s="551"/>
      <c r="K1" s="551"/>
      <c r="L1" s="551"/>
      <c r="M1" s="551"/>
      <c r="N1" s="551"/>
      <c r="O1" s="552"/>
    </row>
    <row r="2" spans="1:15">
      <c r="A2" s="553" t="s">
        <v>10</v>
      </c>
      <c r="B2" s="158"/>
      <c r="C2" s="158"/>
      <c r="D2" s="158"/>
      <c r="E2" s="158"/>
      <c r="F2" s="158"/>
      <c r="G2" s="158"/>
      <c r="H2" s="158"/>
      <c r="I2" s="158"/>
      <c r="J2" s="158"/>
      <c r="K2" s="158"/>
      <c r="L2" s="158"/>
      <c r="M2" s="158"/>
      <c r="N2" s="158"/>
      <c r="O2" s="158"/>
    </row>
    <row r="3" spans="1:15" ht="33.6">
      <c r="A3" s="553"/>
      <c r="B3" s="158" t="s">
        <v>65</v>
      </c>
      <c r="C3" s="158" t="s">
        <v>78</v>
      </c>
      <c r="D3" s="158" t="s">
        <v>63</v>
      </c>
      <c r="E3" s="158" t="s">
        <v>64</v>
      </c>
      <c r="F3" s="158" t="s">
        <v>79</v>
      </c>
      <c r="G3" s="158" t="s">
        <v>67</v>
      </c>
      <c r="H3" s="158" t="s">
        <v>80</v>
      </c>
      <c r="I3" s="158" t="s">
        <v>81</v>
      </c>
      <c r="J3" s="158" t="s">
        <v>82</v>
      </c>
      <c r="K3" s="158" t="s">
        <v>89</v>
      </c>
      <c r="L3" s="158" t="s">
        <v>88</v>
      </c>
      <c r="M3" s="158" t="s">
        <v>68</v>
      </c>
      <c r="N3" s="158" t="s">
        <v>86</v>
      </c>
      <c r="O3" s="158" t="s">
        <v>69</v>
      </c>
    </row>
    <row r="4" spans="1:15">
      <c r="A4" s="553"/>
      <c r="B4" s="3"/>
      <c r="C4" s="3"/>
      <c r="D4" s="3"/>
      <c r="E4" s="3"/>
      <c r="F4" s="3"/>
      <c r="G4" s="3"/>
      <c r="H4" s="3"/>
      <c r="I4" s="158"/>
      <c r="J4" s="3"/>
      <c r="K4" s="3"/>
      <c r="L4" s="3"/>
      <c r="M4" s="3"/>
      <c r="N4" s="3"/>
      <c r="O4" s="3"/>
    </row>
    <row r="5" spans="1:15">
      <c r="A5" s="218" t="s">
        <v>77</v>
      </c>
      <c r="B5" s="223">
        <f>SUM(B6:B56)</f>
        <v>8685553366</v>
      </c>
      <c r="C5" s="223">
        <f t="shared" ref="C5:O5" si="0">SUM(C6:C56)</f>
        <v>1498070650</v>
      </c>
      <c r="D5" s="223">
        <f t="shared" si="0"/>
        <v>967053847</v>
      </c>
      <c r="E5" s="223">
        <f t="shared" si="0"/>
        <v>142305461</v>
      </c>
      <c r="F5" s="223">
        <f t="shared" si="0"/>
        <v>691952</v>
      </c>
      <c r="G5" s="223">
        <f t="shared" si="0"/>
        <v>122662721</v>
      </c>
      <c r="H5" s="223">
        <f t="shared" si="0"/>
        <v>0</v>
      </c>
      <c r="I5" s="223">
        <f t="shared" si="0"/>
        <v>267941364</v>
      </c>
      <c r="J5" s="224">
        <f t="shared" si="0"/>
        <v>1087952151</v>
      </c>
      <c r="K5" s="224">
        <f t="shared" si="0"/>
        <v>192695879</v>
      </c>
      <c r="L5" s="224">
        <f t="shared" si="0"/>
        <v>1224145501</v>
      </c>
      <c r="M5" s="219">
        <f t="shared" si="0"/>
        <v>172227053</v>
      </c>
      <c r="N5" s="219">
        <f t="shared" si="0"/>
        <v>861571436</v>
      </c>
      <c r="O5" s="219">
        <f t="shared" si="0"/>
        <v>2148235351</v>
      </c>
    </row>
    <row r="6" spans="1:15">
      <c r="A6" s="81" t="s">
        <v>11</v>
      </c>
      <c r="B6" s="84">
        <f>SUM(C6:O6)</f>
        <v>36004607</v>
      </c>
      <c r="C6" s="56">
        <v>8994757</v>
      </c>
      <c r="D6" s="56">
        <v>0</v>
      </c>
      <c r="E6" s="56">
        <v>359259</v>
      </c>
      <c r="F6" s="56">
        <v>0</v>
      </c>
      <c r="G6" s="56">
        <v>0</v>
      </c>
      <c r="H6" s="56">
        <v>0</v>
      </c>
      <c r="I6" s="56">
        <v>260</v>
      </c>
      <c r="J6" s="56">
        <v>962140</v>
      </c>
      <c r="K6" s="56">
        <v>230428</v>
      </c>
      <c r="L6" s="56">
        <v>11415593</v>
      </c>
      <c r="M6" s="56">
        <v>726149</v>
      </c>
      <c r="N6" s="56">
        <v>0</v>
      </c>
      <c r="O6" s="56">
        <v>13316021</v>
      </c>
    </row>
    <row r="7" spans="1:15">
      <c r="A7" s="81" t="s">
        <v>12</v>
      </c>
      <c r="B7" s="84">
        <f t="shared" ref="B7:B56" si="1">SUM(C7:O7)</f>
        <v>23985599</v>
      </c>
      <c r="C7" s="56">
        <v>12585752</v>
      </c>
      <c r="D7" s="56">
        <v>8242762</v>
      </c>
      <c r="E7" s="56">
        <v>104500</v>
      </c>
      <c r="F7" s="56">
        <v>0</v>
      </c>
      <c r="G7" s="56">
        <v>0</v>
      </c>
      <c r="H7" s="56">
        <v>0</v>
      </c>
      <c r="I7" s="56">
        <v>1289</v>
      </c>
      <c r="J7" s="56">
        <v>371013</v>
      </c>
      <c r="K7" s="56">
        <v>0</v>
      </c>
      <c r="L7" s="56">
        <v>2355523</v>
      </c>
      <c r="M7" s="56">
        <v>324760</v>
      </c>
      <c r="N7" s="56">
        <v>0</v>
      </c>
      <c r="O7" s="56">
        <v>0</v>
      </c>
    </row>
    <row r="8" spans="1:15">
      <c r="A8" s="81" t="s">
        <v>13</v>
      </c>
      <c r="B8" s="84">
        <f t="shared" si="1"/>
        <v>244681423</v>
      </c>
      <c r="C8" s="56">
        <v>6200196</v>
      </c>
      <c r="D8" s="56">
        <v>89604</v>
      </c>
      <c r="E8" s="56">
        <v>146348</v>
      </c>
      <c r="F8" s="94">
        <v>0</v>
      </c>
      <c r="G8" s="94">
        <v>0</v>
      </c>
      <c r="H8" s="94">
        <v>0</v>
      </c>
      <c r="I8" s="94">
        <v>4669336</v>
      </c>
      <c r="J8" s="94">
        <v>0</v>
      </c>
      <c r="K8" s="94">
        <v>0</v>
      </c>
      <c r="L8" s="94">
        <v>17262690</v>
      </c>
      <c r="M8" s="94">
        <v>5033409</v>
      </c>
      <c r="N8" s="94">
        <v>13922252</v>
      </c>
      <c r="O8" s="94">
        <v>197357588</v>
      </c>
    </row>
    <row r="9" spans="1:15">
      <c r="A9" s="82" t="s">
        <v>14</v>
      </c>
      <c r="B9" s="84">
        <f t="shared" si="1"/>
        <v>49799328</v>
      </c>
      <c r="C9" s="83">
        <v>21250146</v>
      </c>
      <c r="D9" s="83">
        <v>8233801</v>
      </c>
      <c r="E9" s="236">
        <v>2353479</v>
      </c>
      <c r="F9" s="225">
        <v>495420</v>
      </c>
      <c r="G9" s="225">
        <v>0</v>
      </c>
      <c r="H9" s="225">
        <v>0</v>
      </c>
      <c r="I9" s="225">
        <v>0</v>
      </c>
      <c r="J9" s="225">
        <v>430182</v>
      </c>
      <c r="K9" s="226">
        <v>1276720</v>
      </c>
      <c r="L9" s="216">
        <v>8049937</v>
      </c>
      <c r="M9" s="216">
        <v>2207940</v>
      </c>
      <c r="N9" s="216">
        <v>5384285</v>
      </c>
      <c r="O9" s="56">
        <v>117418</v>
      </c>
    </row>
    <row r="10" spans="1:15">
      <c r="A10" s="81" t="s">
        <v>15</v>
      </c>
      <c r="B10" s="84">
        <f t="shared" si="1"/>
        <v>1893618285</v>
      </c>
      <c r="C10" s="56">
        <v>497635158</v>
      </c>
      <c r="D10" s="56">
        <v>68539917</v>
      </c>
      <c r="E10" s="56">
        <v>45492875</v>
      </c>
      <c r="F10" s="227">
        <v>0</v>
      </c>
      <c r="G10" s="227">
        <v>0</v>
      </c>
      <c r="H10" s="227">
        <v>0</v>
      </c>
      <c r="I10" s="227">
        <v>134930</v>
      </c>
      <c r="J10" s="227">
        <v>744969777</v>
      </c>
      <c r="K10" s="227">
        <v>0</v>
      </c>
      <c r="L10" s="227">
        <v>245043787</v>
      </c>
      <c r="M10" s="227">
        <v>61629521</v>
      </c>
      <c r="N10" s="227">
        <v>0</v>
      </c>
      <c r="O10" s="227">
        <v>230172320</v>
      </c>
    </row>
    <row r="11" spans="1:15">
      <c r="A11" s="81" t="s">
        <v>16</v>
      </c>
      <c r="B11" s="84">
        <f t="shared" si="1"/>
        <v>78751045</v>
      </c>
      <c r="C11" s="56">
        <v>2011876</v>
      </c>
      <c r="D11" s="56">
        <v>127834</v>
      </c>
      <c r="E11" s="56">
        <v>1680715</v>
      </c>
      <c r="F11" s="56">
        <v>0</v>
      </c>
      <c r="G11" s="56">
        <v>0</v>
      </c>
      <c r="H11" s="56">
        <v>0</v>
      </c>
      <c r="I11" s="56">
        <v>4350659</v>
      </c>
      <c r="J11" s="56">
        <v>352158</v>
      </c>
      <c r="K11" s="56">
        <v>39277</v>
      </c>
      <c r="L11" s="56">
        <v>8334849</v>
      </c>
      <c r="M11" s="56">
        <v>4469917</v>
      </c>
      <c r="N11" s="56">
        <v>296021</v>
      </c>
      <c r="O11" s="56">
        <v>57087739</v>
      </c>
    </row>
    <row r="12" spans="1:15">
      <c r="A12" s="81" t="s">
        <v>17</v>
      </c>
      <c r="B12" s="84">
        <f t="shared" si="1"/>
        <v>225954392</v>
      </c>
      <c r="C12" s="56">
        <v>0</v>
      </c>
      <c r="D12" s="56">
        <v>0</v>
      </c>
      <c r="E12" s="56">
        <v>2719310</v>
      </c>
      <c r="F12" s="56">
        <v>0</v>
      </c>
      <c r="G12" s="56">
        <v>0</v>
      </c>
      <c r="H12" s="56">
        <v>0</v>
      </c>
      <c r="I12" s="56">
        <v>0</v>
      </c>
      <c r="J12" s="56">
        <v>71577668</v>
      </c>
      <c r="K12" s="56">
        <v>21035146</v>
      </c>
      <c r="L12" s="56">
        <v>12052574</v>
      </c>
      <c r="M12" s="56">
        <v>0</v>
      </c>
      <c r="N12" s="56">
        <v>13627000</v>
      </c>
      <c r="O12" s="56">
        <v>104942694</v>
      </c>
    </row>
    <row r="13" spans="1:15">
      <c r="A13" s="81" t="s">
        <v>18</v>
      </c>
      <c r="B13" s="84">
        <f t="shared" si="1"/>
        <v>17987049</v>
      </c>
      <c r="C13" s="56">
        <v>497483</v>
      </c>
      <c r="D13" s="56">
        <v>16206325</v>
      </c>
      <c r="E13" s="56">
        <v>0</v>
      </c>
      <c r="F13" s="56">
        <v>0</v>
      </c>
      <c r="G13" s="56">
        <v>0</v>
      </c>
      <c r="H13" s="56">
        <v>0</v>
      </c>
      <c r="I13" s="56">
        <v>1503664</v>
      </c>
      <c r="J13" s="56">
        <v>0</v>
      </c>
      <c r="K13" s="56">
        <v>0</v>
      </c>
      <c r="L13" s="56">
        <v>-220423</v>
      </c>
      <c r="M13" s="56">
        <v>0</v>
      </c>
      <c r="N13" s="56">
        <v>0</v>
      </c>
      <c r="O13" s="56">
        <v>0</v>
      </c>
    </row>
    <row r="14" spans="1:15">
      <c r="A14" s="81" t="s">
        <v>19</v>
      </c>
      <c r="B14" s="84">
        <f t="shared" si="1"/>
        <v>81293514</v>
      </c>
      <c r="C14" s="56">
        <v>23232907</v>
      </c>
      <c r="D14" s="56">
        <v>39588286</v>
      </c>
      <c r="E14" s="56">
        <v>0</v>
      </c>
      <c r="F14" s="56">
        <v>0</v>
      </c>
      <c r="G14" s="56">
        <v>0</v>
      </c>
      <c r="H14" s="56">
        <v>0</v>
      </c>
      <c r="I14" s="56">
        <v>0</v>
      </c>
      <c r="J14" s="56">
        <v>1562815</v>
      </c>
      <c r="K14" s="56">
        <v>800000</v>
      </c>
      <c r="L14" s="56">
        <v>5231278</v>
      </c>
      <c r="M14" s="56">
        <v>2176626</v>
      </c>
      <c r="N14" s="56">
        <v>0</v>
      </c>
      <c r="O14" s="56">
        <v>8701602</v>
      </c>
    </row>
    <row r="15" spans="1:15">
      <c r="A15" s="81" t="s">
        <v>20</v>
      </c>
      <c r="B15" s="84">
        <f t="shared" si="1"/>
        <v>350951513</v>
      </c>
      <c r="C15" s="56">
        <v>58350815</v>
      </c>
      <c r="D15" s="56">
        <v>82204347</v>
      </c>
      <c r="E15" s="56">
        <v>5127590</v>
      </c>
      <c r="F15" s="56">
        <v>0</v>
      </c>
      <c r="G15" s="56">
        <v>0</v>
      </c>
      <c r="H15" s="56">
        <v>0</v>
      </c>
      <c r="I15" s="56">
        <v>497525</v>
      </c>
      <c r="J15" s="56">
        <v>2795700</v>
      </c>
      <c r="K15" s="56">
        <v>0</v>
      </c>
      <c r="L15" s="56">
        <v>10917999</v>
      </c>
      <c r="M15" s="56">
        <v>558342</v>
      </c>
      <c r="N15" s="56">
        <v>0</v>
      </c>
      <c r="O15" s="56">
        <v>190499195</v>
      </c>
    </row>
    <row r="16" spans="1:15">
      <c r="A16" s="81" t="s">
        <v>21</v>
      </c>
      <c r="B16" s="84">
        <f t="shared" si="1"/>
        <v>268399642</v>
      </c>
      <c r="C16" s="56">
        <v>-1517829</v>
      </c>
      <c r="D16" s="56">
        <v>0</v>
      </c>
      <c r="E16" s="56">
        <v>10090653</v>
      </c>
      <c r="F16" s="56">
        <v>0</v>
      </c>
      <c r="G16" s="56">
        <v>0</v>
      </c>
      <c r="H16" s="56">
        <v>0</v>
      </c>
      <c r="I16" s="56">
        <v>61172</v>
      </c>
      <c r="J16" s="56">
        <v>11349192</v>
      </c>
      <c r="K16" s="56">
        <v>-11391366</v>
      </c>
      <c r="L16" s="56">
        <v>12547867</v>
      </c>
      <c r="M16" s="56">
        <v>2203321</v>
      </c>
      <c r="N16" s="56">
        <v>19727869</v>
      </c>
      <c r="O16" s="56">
        <v>225328763</v>
      </c>
    </row>
    <row r="17" spans="1:15">
      <c r="A17" s="81" t="s">
        <v>22</v>
      </c>
      <c r="B17" s="84">
        <f t="shared" si="1"/>
        <v>22440688</v>
      </c>
      <c r="C17" s="56">
        <v>6027609</v>
      </c>
      <c r="D17" s="56">
        <v>0</v>
      </c>
      <c r="E17" s="56">
        <v>1153387</v>
      </c>
      <c r="F17" s="56">
        <v>0</v>
      </c>
      <c r="G17" s="56">
        <v>0</v>
      </c>
      <c r="H17" s="56">
        <v>0</v>
      </c>
      <c r="I17" s="56">
        <v>423368</v>
      </c>
      <c r="J17" s="56">
        <v>6708660</v>
      </c>
      <c r="K17" s="56">
        <v>0</v>
      </c>
      <c r="L17" s="56">
        <v>5873409</v>
      </c>
      <c r="M17" s="56">
        <v>2254255</v>
      </c>
      <c r="N17" s="56">
        <v>0</v>
      </c>
      <c r="O17" s="56">
        <v>0</v>
      </c>
    </row>
    <row r="18" spans="1:15">
      <c r="A18" s="81" t="s">
        <v>23</v>
      </c>
      <c r="B18" s="84">
        <f t="shared" si="1"/>
        <v>18384660</v>
      </c>
      <c r="C18" s="56">
        <v>654808</v>
      </c>
      <c r="D18" s="56">
        <v>1726455</v>
      </c>
      <c r="E18" s="56">
        <v>0</v>
      </c>
      <c r="F18" s="56">
        <v>148000</v>
      </c>
      <c r="G18" s="56">
        <v>0</v>
      </c>
      <c r="H18" s="56">
        <v>0</v>
      </c>
      <c r="I18" s="56">
        <v>1861089</v>
      </c>
      <c r="J18" s="56">
        <v>405298</v>
      </c>
      <c r="K18" s="56">
        <v>0</v>
      </c>
      <c r="L18" s="56">
        <v>3054744</v>
      </c>
      <c r="M18" s="56">
        <v>953421</v>
      </c>
      <c r="N18" s="56">
        <v>8150856</v>
      </c>
      <c r="O18" s="56">
        <v>1429989</v>
      </c>
    </row>
    <row r="19" spans="1:15">
      <c r="A19" s="81" t="s">
        <v>24</v>
      </c>
      <c r="B19" s="84">
        <f t="shared" si="1"/>
        <v>501790591</v>
      </c>
      <c r="C19" s="56">
        <v>31012389</v>
      </c>
      <c r="D19" s="56">
        <v>134482223</v>
      </c>
      <c r="E19" s="56">
        <v>756617</v>
      </c>
      <c r="F19" s="56">
        <v>0</v>
      </c>
      <c r="G19" s="56">
        <v>19143644</v>
      </c>
      <c r="H19" s="56">
        <v>0</v>
      </c>
      <c r="I19" s="56">
        <v>0</v>
      </c>
      <c r="J19" s="56">
        <v>0</v>
      </c>
      <c r="K19" s="56">
        <v>0</v>
      </c>
      <c r="L19" s="56">
        <v>26578810</v>
      </c>
      <c r="M19" s="56">
        <v>433087</v>
      </c>
      <c r="N19" s="56">
        <v>268252659</v>
      </c>
      <c r="O19" s="56">
        <v>21131162</v>
      </c>
    </row>
    <row r="20" spans="1:15">
      <c r="A20" s="81" t="s">
        <v>25</v>
      </c>
      <c r="B20" s="84">
        <f t="shared" si="1"/>
        <v>71175694</v>
      </c>
      <c r="C20" s="56">
        <v>11138914</v>
      </c>
      <c r="D20" s="56">
        <v>0</v>
      </c>
      <c r="E20" s="56">
        <v>0</v>
      </c>
      <c r="F20" s="56">
        <v>0</v>
      </c>
      <c r="G20" s="56">
        <v>0</v>
      </c>
      <c r="H20" s="56">
        <v>0</v>
      </c>
      <c r="I20" s="56">
        <v>0</v>
      </c>
      <c r="J20" s="56">
        <v>2125586</v>
      </c>
      <c r="K20" s="56">
        <v>0</v>
      </c>
      <c r="L20" s="56">
        <v>14596181</v>
      </c>
      <c r="M20" s="56">
        <v>3366419</v>
      </c>
      <c r="N20" s="56">
        <v>0</v>
      </c>
      <c r="O20" s="56">
        <v>39948594</v>
      </c>
    </row>
    <row r="21" spans="1:15">
      <c r="A21" s="81" t="s">
        <v>26</v>
      </c>
      <c r="B21" s="84">
        <f t="shared" si="1"/>
        <v>77488915</v>
      </c>
      <c r="C21" s="56">
        <v>11383488</v>
      </c>
      <c r="D21" s="56">
        <v>0</v>
      </c>
      <c r="E21" s="56">
        <v>348848</v>
      </c>
      <c r="F21" s="56">
        <v>0</v>
      </c>
      <c r="G21" s="56">
        <v>0</v>
      </c>
      <c r="H21" s="56">
        <v>0</v>
      </c>
      <c r="I21" s="56">
        <v>117031</v>
      </c>
      <c r="J21" s="56">
        <v>63040220</v>
      </c>
      <c r="K21" s="56">
        <v>0</v>
      </c>
      <c r="L21" s="56">
        <v>2044566</v>
      </c>
      <c r="M21" s="56">
        <v>554762</v>
      </c>
      <c r="N21" s="56">
        <v>0</v>
      </c>
      <c r="O21" s="56">
        <v>0</v>
      </c>
    </row>
    <row r="22" spans="1:15">
      <c r="A22" s="81" t="s">
        <v>27</v>
      </c>
      <c r="B22" s="84">
        <f t="shared" si="1"/>
        <v>30231728</v>
      </c>
      <c r="C22" s="56">
        <v>423394</v>
      </c>
      <c r="D22" s="56">
        <v>0</v>
      </c>
      <c r="E22" s="56">
        <v>1640784</v>
      </c>
      <c r="F22" s="56">
        <v>0</v>
      </c>
      <c r="G22" s="56">
        <v>0</v>
      </c>
      <c r="H22" s="56">
        <v>0</v>
      </c>
      <c r="I22" s="56">
        <v>1000</v>
      </c>
      <c r="J22" s="56">
        <v>2736633</v>
      </c>
      <c r="K22" s="56">
        <v>0</v>
      </c>
      <c r="L22" s="56">
        <v>6444677</v>
      </c>
      <c r="M22" s="56">
        <v>7059301</v>
      </c>
      <c r="N22" s="56">
        <v>0</v>
      </c>
      <c r="O22" s="56">
        <v>11925939</v>
      </c>
    </row>
    <row r="23" spans="1:15">
      <c r="A23" s="81" t="s">
        <v>28</v>
      </c>
      <c r="B23" s="84">
        <f t="shared" si="1"/>
        <v>83715282</v>
      </c>
      <c r="C23" s="56">
        <v>29846028</v>
      </c>
      <c r="D23" s="56">
        <v>5126998</v>
      </c>
      <c r="E23" s="56">
        <v>16584310</v>
      </c>
      <c r="F23" s="56">
        <v>0</v>
      </c>
      <c r="G23" s="56">
        <v>0</v>
      </c>
      <c r="H23" s="56">
        <v>0</v>
      </c>
      <c r="I23" s="56">
        <v>0</v>
      </c>
      <c r="J23" s="56">
        <v>0</v>
      </c>
      <c r="K23" s="56">
        <v>0</v>
      </c>
      <c r="L23" s="56">
        <v>9438239</v>
      </c>
      <c r="M23" s="56">
        <v>2007465</v>
      </c>
      <c r="N23" s="56">
        <v>0</v>
      </c>
      <c r="O23" s="56">
        <v>20712242</v>
      </c>
    </row>
    <row r="24" spans="1:15">
      <c r="A24" s="81" t="s">
        <v>29</v>
      </c>
      <c r="B24" s="84">
        <f t="shared" si="1"/>
        <v>121439530</v>
      </c>
      <c r="C24" s="56">
        <v>6380583</v>
      </c>
      <c r="D24" s="56">
        <v>0</v>
      </c>
      <c r="E24" s="56">
        <v>883831</v>
      </c>
      <c r="F24" s="56">
        <v>0</v>
      </c>
      <c r="G24" s="56">
        <v>0</v>
      </c>
      <c r="H24" s="56">
        <v>0</v>
      </c>
      <c r="I24" s="56">
        <v>0</v>
      </c>
      <c r="J24" s="56">
        <v>851872</v>
      </c>
      <c r="K24" s="56">
        <v>54038774</v>
      </c>
      <c r="L24" s="56">
        <v>19352153</v>
      </c>
      <c r="M24" s="56">
        <v>964786</v>
      </c>
      <c r="N24" s="56">
        <v>0</v>
      </c>
      <c r="O24" s="56">
        <v>38967531</v>
      </c>
    </row>
    <row r="25" spans="1:15">
      <c r="A25" s="81" t="s">
        <v>30</v>
      </c>
      <c r="B25" s="84">
        <f t="shared" si="1"/>
        <v>19077558</v>
      </c>
      <c r="C25" s="56">
        <v>12245245</v>
      </c>
      <c r="D25" s="56">
        <v>1931477</v>
      </c>
      <c r="E25" s="56">
        <v>998400</v>
      </c>
      <c r="F25" s="56">
        <v>0</v>
      </c>
      <c r="G25" s="56">
        <v>0</v>
      </c>
      <c r="H25" s="56">
        <v>0</v>
      </c>
      <c r="I25" s="56">
        <v>283591</v>
      </c>
      <c r="J25" s="56">
        <v>0</v>
      </c>
      <c r="K25" s="56">
        <v>0</v>
      </c>
      <c r="L25" s="56">
        <v>2688178</v>
      </c>
      <c r="M25" s="56">
        <v>42257</v>
      </c>
      <c r="N25" s="56">
        <v>888410</v>
      </c>
      <c r="O25" s="56">
        <v>0</v>
      </c>
    </row>
    <row r="26" spans="1:15">
      <c r="A26" s="81" t="s">
        <v>31</v>
      </c>
      <c r="B26" s="84">
        <f t="shared" si="1"/>
        <v>107268948</v>
      </c>
      <c r="C26" s="56">
        <v>30562350</v>
      </c>
      <c r="D26" s="56">
        <v>292141</v>
      </c>
      <c r="E26" s="56">
        <v>4191610</v>
      </c>
      <c r="F26" s="56">
        <v>0</v>
      </c>
      <c r="G26" s="56">
        <v>0</v>
      </c>
      <c r="H26" s="56">
        <v>0</v>
      </c>
      <c r="I26" s="56">
        <v>2182225</v>
      </c>
      <c r="J26" s="56">
        <v>68310</v>
      </c>
      <c r="K26" s="56">
        <v>39438348</v>
      </c>
      <c r="L26" s="56">
        <v>29465002</v>
      </c>
      <c r="M26" s="56">
        <v>1068962</v>
      </c>
      <c r="N26" s="56">
        <v>0</v>
      </c>
      <c r="O26" s="56">
        <v>0</v>
      </c>
    </row>
    <row r="27" spans="1:15">
      <c r="A27" s="81" t="s">
        <v>32</v>
      </c>
      <c r="B27" s="84">
        <f t="shared" si="1"/>
        <v>306545611</v>
      </c>
      <c r="C27" s="56">
        <v>0</v>
      </c>
      <c r="D27" s="56">
        <v>126757055</v>
      </c>
      <c r="E27" s="56">
        <v>0</v>
      </c>
      <c r="F27" s="56">
        <v>0</v>
      </c>
      <c r="G27" s="56">
        <v>0</v>
      </c>
      <c r="H27" s="56">
        <v>0</v>
      </c>
      <c r="I27" s="56">
        <v>0</v>
      </c>
      <c r="J27" s="56">
        <v>1822947</v>
      </c>
      <c r="K27" s="56">
        <v>0</v>
      </c>
      <c r="L27" s="56">
        <v>0</v>
      </c>
      <c r="M27" s="56">
        <v>0</v>
      </c>
      <c r="N27" s="56">
        <v>0</v>
      </c>
      <c r="O27" s="56">
        <v>177965609</v>
      </c>
    </row>
    <row r="28" spans="1:15">
      <c r="A28" s="81" t="s">
        <v>33</v>
      </c>
      <c r="B28" s="84">
        <f t="shared" si="1"/>
        <v>629912517</v>
      </c>
      <c r="C28" s="56">
        <v>66630218</v>
      </c>
      <c r="D28" s="56">
        <v>0</v>
      </c>
      <c r="E28" s="56">
        <v>1202699</v>
      </c>
      <c r="F28" s="56">
        <v>0</v>
      </c>
      <c r="G28" s="56">
        <v>0</v>
      </c>
      <c r="H28" s="56">
        <v>0</v>
      </c>
      <c r="I28" s="56">
        <v>31984840</v>
      </c>
      <c r="J28" s="56">
        <v>94961471</v>
      </c>
      <c r="K28" s="56">
        <v>19346747</v>
      </c>
      <c r="L28" s="56">
        <v>100439412</v>
      </c>
      <c r="M28" s="56">
        <v>1217361</v>
      </c>
      <c r="N28" s="56">
        <v>96225384</v>
      </c>
      <c r="O28" s="56">
        <v>217904385</v>
      </c>
    </row>
    <row r="29" spans="1:15">
      <c r="A29" s="81" t="s">
        <v>34</v>
      </c>
      <c r="B29" s="84">
        <f t="shared" si="1"/>
        <v>150018430</v>
      </c>
      <c r="C29" s="56">
        <v>51807512</v>
      </c>
      <c r="D29" s="56">
        <v>0</v>
      </c>
      <c r="E29" s="56">
        <v>3533769</v>
      </c>
      <c r="F29" s="56">
        <v>0</v>
      </c>
      <c r="G29" s="56">
        <v>21928000</v>
      </c>
      <c r="H29" s="56">
        <v>0</v>
      </c>
      <c r="I29" s="56">
        <v>38102534</v>
      </c>
      <c r="J29" s="56">
        <v>814681</v>
      </c>
      <c r="K29" s="56">
        <v>0</v>
      </c>
      <c r="L29" s="56">
        <v>29952452</v>
      </c>
      <c r="M29" s="56">
        <v>162627</v>
      </c>
      <c r="N29" s="56">
        <v>0</v>
      </c>
      <c r="O29" s="56">
        <v>3716855</v>
      </c>
    </row>
    <row r="30" spans="1:15">
      <c r="A30" s="81" t="s">
        <v>35</v>
      </c>
      <c r="B30" s="84">
        <f t="shared" si="1"/>
        <v>40740400</v>
      </c>
      <c r="C30" s="56">
        <v>19749533</v>
      </c>
      <c r="D30" s="56">
        <v>0</v>
      </c>
      <c r="E30" s="56">
        <v>9202071</v>
      </c>
      <c r="F30" s="56">
        <v>0</v>
      </c>
      <c r="G30" s="56">
        <v>0</v>
      </c>
      <c r="H30" s="56">
        <v>0</v>
      </c>
      <c r="I30" s="56">
        <v>0</v>
      </c>
      <c r="J30" s="56">
        <v>4273167</v>
      </c>
      <c r="K30" s="56">
        <v>79965</v>
      </c>
      <c r="L30" s="56">
        <v>2454498</v>
      </c>
      <c r="M30" s="56">
        <v>419661</v>
      </c>
      <c r="N30" s="56">
        <v>0</v>
      </c>
      <c r="O30" s="56">
        <v>4561505</v>
      </c>
    </row>
    <row r="31" spans="1:15">
      <c r="A31" s="81" t="s">
        <v>36</v>
      </c>
      <c r="B31" s="84">
        <f t="shared" si="1"/>
        <v>148224110</v>
      </c>
      <c r="C31" s="56">
        <v>0</v>
      </c>
      <c r="D31" s="56">
        <v>-587580</v>
      </c>
      <c r="E31" s="56">
        <v>0</v>
      </c>
      <c r="F31" s="56">
        <v>0</v>
      </c>
      <c r="G31" s="56">
        <v>0</v>
      </c>
      <c r="H31" s="56">
        <v>0</v>
      </c>
      <c r="I31" s="56">
        <v>0</v>
      </c>
      <c r="J31" s="56">
        <v>0</v>
      </c>
      <c r="K31" s="56">
        <v>0</v>
      </c>
      <c r="L31" s="56">
        <v>0</v>
      </c>
      <c r="M31" s="56">
        <v>0</v>
      </c>
      <c r="N31" s="56">
        <v>108102589</v>
      </c>
      <c r="O31" s="56">
        <v>40709101</v>
      </c>
    </row>
    <row r="32" spans="1:15">
      <c r="A32" s="81" t="s">
        <v>37</v>
      </c>
      <c r="B32" s="84">
        <f t="shared" si="1"/>
        <v>11697637</v>
      </c>
      <c r="C32" s="56">
        <v>2550243</v>
      </c>
      <c r="D32" s="56">
        <v>370306</v>
      </c>
      <c r="E32" s="56">
        <v>0</v>
      </c>
      <c r="F32" s="56">
        <v>0</v>
      </c>
      <c r="G32" s="56">
        <v>0</v>
      </c>
      <c r="H32" s="56">
        <v>0</v>
      </c>
      <c r="I32" s="56">
        <v>0</v>
      </c>
      <c r="J32" s="56">
        <v>624720</v>
      </c>
      <c r="K32" s="56">
        <v>0</v>
      </c>
      <c r="L32" s="56">
        <v>3200952</v>
      </c>
      <c r="M32" s="56">
        <v>2661723</v>
      </c>
      <c r="N32" s="56">
        <v>1773513</v>
      </c>
      <c r="O32" s="56">
        <v>516180</v>
      </c>
    </row>
    <row r="33" spans="1:15">
      <c r="A33" s="81" t="s">
        <v>38</v>
      </c>
      <c r="B33" s="84">
        <f t="shared" si="1"/>
        <v>21081705</v>
      </c>
      <c r="C33" s="56">
        <v>15486906</v>
      </c>
      <c r="D33" s="56">
        <v>0</v>
      </c>
      <c r="E33" s="56">
        <v>0</v>
      </c>
      <c r="F33" s="56">
        <v>0</v>
      </c>
      <c r="G33" s="56">
        <v>0</v>
      </c>
      <c r="H33" s="56">
        <v>0</v>
      </c>
      <c r="I33" s="56">
        <v>0</v>
      </c>
      <c r="J33" s="56">
        <v>210558</v>
      </c>
      <c r="K33" s="56">
        <v>0</v>
      </c>
      <c r="L33" s="56">
        <v>2908550</v>
      </c>
      <c r="M33" s="56">
        <v>618449</v>
      </c>
      <c r="N33" s="56">
        <v>0</v>
      </c>
      <c r="O33" s="56">
        <v>1857242</v>
      </c>
    </row>
    <row r="34" spans="1:15">
      <c r="A34" s="81" t="s">
        <v>39</v>
      </c>
      <c r="B34" s="84">
        <f t="shared" si="1"/>
        <v>25612108</v>
      </c>
      <c r="C34" s="56">
        <v>117102</v>
      </c>
      <c r="D34" s="56">
        <v>0</v>
      </c>
      <c r="E34" s="56">
        <v>566343</v>
      </c>
      <c r="F34" s="56">
        <v>0</v>
      </c>
      <c r="G34" s="56">
        <v>0</v>
      </c>
      <c r="H34" s="56">
        <v>0</v>
      </c>
      <c r="I34" s="56">
        <v>0</v>
      </c>
      <c r="J34" s="56">
        <v>0</v>
      </c>
      <c r="K34" s="56">
        <v>0</v>
      </c>
      <c r="L34" s="56">
        <v>2117829</v>
      </c>
      <c r="M34" s="56">
        <v>2278366</v>
      </c>
      <c r="N34" s="56">
        <v>0</v>
      </c>
      <c r="O34" s="56">
        <v>20532468</v>
      </c>
    </row>
    <row r="35" spans="1:15">
      <c r="A35" s="81" t="s">
        <v>40</v>
      </c>
      <c r="B35" s="84">
        <f t="shared" si="1"/>
        <v>16055700</v>
      </c>
      <c r="C35" s="56">
        <v>5598190</v>
      </c>
      <c r="D35" s="56">
        <v>0</v>
      </c>
      <c r="E35" s="56">
        <v>1015037</v>
      </c>
      <c r="F35" s="56">
        <v>0</v>
      </c>
      <c r="G35" s="56">
        <v>0</v>
      </c>
      <c r="H35" s="56">
        <v>0</v>
      </c>
      <c r="I35" s="56">
        <v>302091</v>
      </c>
      <c r="J35" s="56">
        <v>592323</v>
      </c>
      <c r="K35" s="56">
        <v>268555</v>
      </c>
      <c r="L35" s="56">
        <v>3903298</v>
      </c>
      <c r="M35" s="56">
        <v>1867610</v>
      </c>
      <c r="N35" s="56">
        <v>0</v>
      </c>
      <c r="O35" s="56">
        <v>2508596</v>
      </c>
    </row>
    <row r="36" spans="1:15">
      <c r="A36" s="81" t="s">
        <v>41</v>
      </c>
      <c r="B36" s="84">
        <f t="shared" si="1"/>
        <v>183864748</v>
      </c>
      <c r="C36" s="56">
        <v>58884063</v>
      </c>
      <c r="D36" s="56">
        <v>0</v>
      </c>
      <c r="E36" s="56">
        <v>1234692</v>
      </c>
      <c r="F36" s="56">
        <v>48532</v>
      </c>
      <c r="G36" s="56">
        <v>18393000</v>
      </c>
      <c r="H36" s="56">
        <v>0</v>
      </c>
      <c r="I36" s="56">
        <v>11075792</v>
      </c>
      <c r="J36" s="56">
        <v>22989481</v>
      </c>
      <c r="K36" s="56">
        <v>7285700</v>
      </c>
      <c r="L36" s="56">
        <v>50271402</v>
      </c>
      <c r="M36" s="56">
        <v>4865127</v>
      </c>
      <c r="N36" s="56">
        <v>6840000</v>
      </c>
      <c r="O36" s="56">
        <v>1976959</v>
      </c>
    </row>
    <row r="37" spans="1:15">
      <c r="A37" s="81" t="s">
        <v>42</v>
      </c>
      <c r="B37" s="84">
        <f t="shared" si="1"/>
        <v>20933932</v>
      </c>
      <c r="C37" s="56">
        <v>8693878</v>
      </c>
      <c r="D37" s="56">
        <v>0</v>
      </c>
      <c r="E37" s="56">
        <v>0</v>
      </c>
      <c r="F37" s="56">
        <v>0</v>
      </c>
      <c r="G37" s="56">
        <v>0</v>
      </c>
      <c r="H37" s="56">
        <v>0</v>
      </c>
      <c r="I37" s="56">
        <v>0</v>
      </c>
      <c r="J37" s="56">
        <v>0</v>
      </c>
      <c r="K37" s="56">
        <v>0</v>
      </c>
      <c r="L37" s="56">
        <v>10003197</v>
      </c>
      <c r="M37" s="56">
        <v>656210</v>
      </c>
      <c r="N37" s="56">
        <v>0</v>
      </c>
      <c r="O37" s="56">
        <v>1580647</v>
      </c>
    </row>
    <row r="38" spans="1:15">
      <c r="A38" s="81" t="s">
        <v>43</v>
      </c>
      <c r="B38" s="84">
        <f t="shared" si="1"/>
        <v>862601012</v>
      </c>
      <c r="C38" s="56">
        <v>108997112</v>
      </c>
      <c r="D38" s="56">
        <v>0</v>
      </c>
      <c r="E38" s="56">
        <v>5956169</v>
      </c>
      <c r="F38" s="56">
        <v>0</v>
      </c>
      <c r="G38" s="56">
        <v>0</v>
      </c>
      <c r="H38" s="56">
        <v>0</v>
      </c>
      <c r="I38" s="56">
        <v>148696523</v>
      </c>
      <c r="J38" s="56">
        <v>15439071</v>
      </c>
      <c r="K38" s="56">
        <v>0</v>
      </c>
      <c r="L38" s="56">
        <v>226491465</v>
      </c>
      <c r="M38" s="56">
        <v>5332661</v>
      </c>
      <c r="N38" s="56">
        <v>26143086</v>
      </c>
      <c r="O38" s="56">
        <v>325544925</v>
      </c>
    </row>
    <row r="39" spans="1:15">
      <c r="A39" s="81" t="s">
        <v>44</v>
      </c>
      <c r="B39" s="84">
        <f t="shared" si="1"/>
        <v>160111592</v>
      </c>
      <c r="C39" s="56">
        <v>6147423</v>
      </c>
      <c r="D39" s="56">
        <v>56504534</v>
      </c>
      <c r="E39" s="56">
        <v>501657</v>
      </c>
      <c r="F39" s="56">
        <v>0</v>
      </c>
      <c r="G39" s="56">
        <v>0</v>
      </c>
      <c r="H39" s="56">
        <v>0</v>
      </c>
      <c r="I39" s="56">
        <v>453587</v>
      </c>
      <c r="J39" s="56">
        <v>0</v>
      </c>
      <c r="K39" s="56">
        <v>93</v>
      </c>
      <c r="L39" s="56">
        <v>19611079</v>
      </c>
      <c r="M39" s="56">
        <v>0</v>
      </c>
      <c r="N39" s="56">
        <v>73537182</v>
      </c>
      <c r="O39" s="56">
        <v>3356037</v>
      </c>
    </row>
    <row r="40" spans="1:15">
      <c r="A40" s="81" t="s">
        <v>45</v>
      </c>
      <c r="B40" s="84">
        <f t="shared" si="1"/>
        <v>11797466</v>
      </c>
      <c r="C40" s="56">
        <v>2473551</v>
      </c>
      <c r="D40" s="56">
        <v>-1967</v>
      </c>
      <c r="E40" s="56">
        <v>1468855</v>
      </c>
      <c r="F40" s="56">
        <v>0</v>
      </c>
      <c r="G40" s="56">
        <v>0</v>
      </c>
      <c r="H40" s="56">
        <v>0</v>
      </c>
      <c r="I40" s="56">
        <v>27263</v>
      </c>
      <c r="J40" s="56">
        <v>0</v>
      </c>
      <c r="K40" s="56">
        <v>1333616</v>
      </c>
      <c r="L40" s="56">
        <v>3324073</v>
      </c>
      <c r="M40" s="56">
        <v>644196</v>
      </c>
      <c r="N40" s="56">
        <v>2391801</v>
      </c>
      <c r="O40" s="56">
        <v>136078</v>
      </c>
    </row>
    <row r="41" spans="1:15">
      <c r="A41" s="81" t="s">
        <v>46</v>
      </c>
      <c r="B41" s="84">
        <f t="shared" si="1"/>
        <v>359930037</v>
      </c>
      <c r="C41" s="56">
        <v>35918355</v>
      </c>
      <c r="D41" s="56">
        <v>203582026</v>
      </c>
      <c r="E41" s="56">
        <v>6031941</v>
      </c>
      <c r="F41" s="56">
        <v>0</v>
      </c>
      <c r="G41" s="56">
        <v>0</v>
      </c>
      <c r="H41" s="56">
        <v>0</v>
      </c>
      <c r="I41" s="56">
        <v>5106901</v>
      </c>
      <c r="J41" s="56">
        <v>1964469</v>
      </c>
      <c r="K41" s="56">
        <v>1047834</v>
      </c>
      <c r="L41" s="56">
        <v>88935636</v>
      </c>
      <c r="M41" s="56">
        <v>0</v>
      </c>
      <c r="N41" s="56">
        <v>0</v>
      </c>
      <c r="O41" s="56">
        <v>17342875</v>
      </c>
    </row>
    <row r="42" spans="1:15">
      <c r="A42" s="81" t="s">
        <v>47</v>
      </c>
      <c r="B42" s="84">
        <f t="shared" si="1"/>
        <v>66887165</v>
      </c>
      <c r="C42" s="56">
        <v>0</v>
      </c>
      <c r="D42" s="56">
        <v>34750000</v>
      </c>
      <c r="E42" s="56">
        <v>0</v>
      </c>
      <c r="F42" s="56">
        <v>0</v>
      </c>
      <c r="G42" s="56">
        <v>0</v>
      </c>
      <c r="H42" s="56">
        <v>0</v>
      </c>
      <c r="I42" s="56">
        <v>150795</v>
      </c>
      <c r="J42" s="56">
        <v>836906</v>
      </c>
      <c r="K42" s="56">
        <v>2871168</v>
      </c>
      <c r="L42" s="56">
        <v>12507855</v>
      </c>
      <c r="M42" s="56">
        <v>925013</v>
      </c>
      <c r="N42" s="56">
        <v>0</v>
      </c>
      <c r="O42" s="56">
        <v>14845428</v>
      </c>
    </row>
    <row r="43" spans="1:15">
      <c r="A43" s="81" t="s">
        <v>48</v>
      </c>
      <c r="B43" s="84">
        <f t="shared" si="1"/>
        <v>85492365</v>
      </c>
      <c r="C43" s="56">
        <v>9356914</v>
      </c>
      <c r="D43" s="56">
        <v>0</v>
      </c>
      <c r="E43" s="56">
        <v>62639</v>
      </c>
      <c r="F43" s="56">
        <v>0</v>
      </c>
      <c r="G43" s="56">
        <v>0</v>
      </c>
      <c r="H43" s="56">
        <v>0</v>
      </c>
      <c r="I43" s="56">
        <v>0</v>
      </c>
      <c r="J43" s="56">
        <v>0</v>
      </c>
      <c r="K43" s="56">
        <v>0</v>
      </c>
      <c r="L43" s="56">
        <v>20295103</v>
      </c>
      <c r="M43" s="56">
        <v>0</v>
      </c>
      <c r="N43" s="56">
        <v>0</v>
      </c>
      <c r="O43" s="56">
        <v>55777709</v>
      </c>
    </row>
    <row r="44" spans="1:15">
      <c r="A44" s="81" t="s">
        <v>49</v>
      </c>
      <c r="B44" s="84">
        <f t="shared" si="1"/>
        <v>231121869</v>
      </c>
      <c r="C44" s="56">
        <v>73166936</v>
      </c>
      <c r="D44" s="56">
        <v>24561292</v>
      </c>
      <c r="E44" s="56">
        <v>1468086</v>
      </c>
      <c r="F44" s="56">
        <v>0</v>
      </c>
      <c r="G44" s="56">
        <v>0</v>
      </c>
      <c r="H44" s="56">
        <v>0</v>
      </c>
      <c r="I44" s="56">
        <v>2800000</v>
      </c>
      <c r="J44" s="56">
        <v>23067717</v>
      </c>
      <c r="K44" s="56">
        <v>2028737</v>
      </c>
      <c r="L44" s="56">
        <v>40988512</v>
      </c>
      <c r="M44" s="56">
        <v>8866861</v>
      </c>
      <c r="N44" s="56">
        <v>54168728</v>
      </c>
      <c r="O44" s="56">
        <v>5000</v>
      </c>
    </row>
    <row r="45" spans="1:15">
      <c r="A45" s="81" t="s">
        <v>50</v>
      </c>
      <c r="B45" s="84">
        <f t="shared" si="1"/>
        <v>44206882</v>
      </c>
      <c r="C45" s="56">
        <v>8910236</v>
      </c>
      <c r="D45" s="56">
        <v>6621111</v>
      </c>
      <c r="E45" s="56">
        <v>3899738</v>
      </c>
      <c r="F45" s="56">
        <v>0</v>
      </c>
      <c r="G45" s="56">
        <v>0</v>
      </c>
      <c r="H45" s="56">
        <v>0</v>
      </c>
      <c r="I45" s="56">
        <v>0</v>
      </c>
      <c r="J45" s="56">
        <v>0</v>
      </c>
      <c r="K45" s="56">
        <v>0</v>
      </c>
      <c r="L45" s="56">
        <v>10791369</v>
      </c>
      <c r="M45" s="56">
        <v>2973592</v>
      </c>
      <c r="N45" s="56">
        <v>0</v>
      </c>
      <c r="O45" s="56">
        <v>11010836</v>
      </c>
    </row>
    <row r="46" spans="1:15">
      <c r="A46" s="81" t="s">
        <v>51</v>
      </c>
      <c r="B46" s="84">
        <f t="shared" si="1"/>
        <v>72700427</v>
      </c>
      <c r="C46" s="56">
        <v>20003720</v>
      </c>
      <c r="D46" s="56">
        <v>0</v>
      </c>
      <c r="E46" s="56">
        <v>19844</v>
      </c>
      <c r="F46" s="56">
        <v>0</v>
      </c>
      <c r="G46" s="56">
        <v>0</v>
      </c>
      <c r="H46" s="56">
        <v>0</v>
      </c>
      <c r="I46" s="56">
        <v>0</v>
      </c>
      <c r="J46" s="56">
        <v>4682466</v>
      </c>
      <c r="K46" s="56">
        <v>0</v>
      </c>
      <c r="L46" s="56">
        <v>13570059</v>
      </c>
      <c r="M46" s="56">
        <v>2192584</v>
      </c>
      <c r="N46" s="56">
        <v>0</v>
      </c>
      <c r="O46" s="56">
        <v>32231754</v>
      </c>
    </row>
    <row r="47" spans="1:15">
      <c r="A47" s="81" t="s">
        <v>52</v>
      </c>
      <c r="B47" s="84">
        <f t="shared" si="1"/>
        <v>5436763</v>
      </c>
      <c r="C47" s="56">
        <v>2599094</v>
      </c>
      <c r="D47" s="56">
        <v>0</v>
      </c>
      <c r="E47" s="56">
        <v>53305</v>
      </c>
      <c r="F47" s="56">
        <v>0</v>
      </c>
      <c r="G47" s="56">
        <v>0</v>
      </c>
      <c r="H47" s="56">
        <v>0</v>
      </c>
      <c r="I47" s="56">
        <v>0</v>
      </c>
      <c r="J47" s="56">
        <v>0</v>
      </c>
      <c r="K47" s="56">
        <v>0</v>
      </c>
      <c r="L47" s="56">
        <v>1954031</v>
      </c>
      <c r="M47" s="56">
        <v>0</v>
      </c>
      <c r="N47" s="56">
        <v>0</v>
      </c>
      <c r="O47" s="56">
        <v>830333</v>
      </c>
    </row>
    <row r="48" spans="1:15">
      <c r="A48" s="81" t="s">
        <v>53</v>
      </c>
      <c r="B48" s="84">
        <f t="shared" si="1"/>
        <v>66819447</v>
      </c>
      <c r="C48" s="56">
        <v>55348338</v>
      </c>
      <c r="D48" s="56">
        <v>0</v>
      </c>
      <c r="E48" s="56">
        <v>0</v>
      </c>
      <c r="F48" s="56">
        <v>0</v>
      </c>
      <c r="G48" s="56">
        <v>0</v>
      </c>
      <c r="H48" s="56">
        <v>0</v>
      </c>
      <c r="I48" s="56">
        <v>0</v>
      </c>
      <c r="J48" s="56">
        <v>0</v>
      </c>
      <c r="K48" s="56">
        <v>0</v>
      </c>
      <c r="L48" s="56">
        <v>8418913</v>
      </c>
      <c r="M48" s="56">
        <v>3052196</v>
      </c>
      <c r="N48" s="56">
        <v>0</v>
      </c>
      <c r="O48" s="56">
        <v>0</v>
      </c>
    </row>
    <row r="49" spans="1:15">
      <c r="A49" s="81" t="s">
        <v>54</v>
      </c>
      <c r="B49" s="84">
        <f t="shared" si="1"/>
        <v>324363579</v>
      </c>
      <c r="C49" s="56">
        <v>64566027</v>
      </c>
      <c r="D49" s="56">
        <v>0</v>
      </c>
      <c r="E49" s="56">
        <v>4598646</v>
      </c>
      <c r="F49" s="56">
        <v>0</v>
      </c>
      <c r="G49" s="94">
        <v>0</v>
      </c>
      <c r="H49" s="94">
        <v>0</v>
      </c>
      <c r="I49" s="94">
        <v>6929039</v>
      </c>
      <c r="J49" s="94">
        <v>3864456</v>
      </c>
      <c r="K49" s="94">
        <v>5726011</v>
      </c>
      <c r="L49" s="94">
        <v>49382728</v>
      </c>
      <c r="M49" s="94">
        <v>14591089</v>
      </c>
      <c r="N49" s="94">
        <v>151333659</v>
      </c>
      <c r="O49" s="94">
        <v>23371924</v>
      </c>
    </row>
    <row r="50" spans="1:15">
      <c r="A50" s="81" t="s">
        <v>55</v>
      </c>
      <c r="B50" s="84">
        <f t="shared" si="1"/>
        <v>17485438</v>
      </c>
      <c r="C50" s="237">
        <v>9106546</v>
      </c>
      <c r="D50" s="56">
        <v>0</v>
      </c>
      <c r="E50" s="56">
        <v>5329</v>
      </c>
      <c r="F50" s="96">
        <v>0</v>
      </c>
      <c r="G50" s="78">
        <v>0</v>
      </c>
      <c r="H50" s="78">
        <v>0</v>
      </c>
      <c r="I50" s="78">
        <v>2297035</v>
      </c>
      <c r="J50" s="78">
        <v>1500494</v>
      </c>
      <c r="K50" s="226">
        <v>322112</v>
      </c>
      <c r="L50" s="78">
        <v>3764931</v>
      </c>
      <c r="M50" s="78">
        <v>482421</v>
      </c>
      <c r="N50" s="78">
        <v>0</v>
      </c>
      <c r="O50" s="228">
        <v>6570</v>
      </c>
    </row>
    <row r="51" spans="1:15">
      <c r="A51" s="81" t="s">
        <v>56</v>
      </c>
      <c r="B51" s="84">
        <f t="shared" si="1"/>
        <v>26469110</v>
      </c>
      <c r="C51" s="56">
        <v>21926</v>
      </c>
      <c r="D51" s="56">
        <v>1473919</v>
      </c>
      <c r="E51" s="56">
        <v>0</v>
      </c>
      <c r="F51" s="56">
        <v>0</v>
      </c>
      <c r="G51" s="227">
        <v>19533877</v>
      </c>
      <c r="H51" s="227">
        <v>0</v>
      </c>
      <c r="I51" s="227">
        <v>1242120</v>
      </c>
      <c r="J51" s="227">
        <v>0</v>
      </c>
      <c r="K51" s="227">
        <v>0</v>
      </c>
      <c r="L51" s="227">
        <v>3862907</v>
      </c>
      <c r="M51" s="227">
        <v>334361</v>
      </c>
      <c r="N51" s="227">
        <v>0</v>
      </c>
      <c r="O51" s="227">
        <v>0</v>
      </c>
    </row>
    <row r="52" spans="1:15">
      <c r="A52" s="81" t="s">
        <v>57</v>
      </c>
      <c r="B52" s="84">
        <f t="shared" si="1"/>
        <v>73894357</v>
      </c>
      <c r="C52" s="56">
        <v>22541488</v>
      </c>
      <c r="D52" s="56">
        <v>412</v>
      </c>
      <c r="E52" s="56">
        <v>4336607</v>
      </c>
      <c r="F52" s="56">
        <v>0</v>
      </c>
      <c r="G52" s="56">
        <v>0</v>
      </c>
      <c r="H52" s="56">
        <v>0</v>
      </c>
      <c r="I52" s="56">
        <v>14498</v>
      </c>
      <c r="J52" s="56">
        <v>0</v>
      </c>
      <c r="K52" s="56">
        <v>37232788</v>
      </c>
      <c r="L52" s="56">
        <v>5612579</v>
      </c>
      <c r="M52" s="56">
        <v>1658932</v>
      </c>
      <c r="N52" s="56">
        <v>0</v>
      </c>
      <c r="O52" s="56">
        <v>2497053</v>
      </c>
    </row>
    <row r="53" spans="1:15">
      <c r="A53" s="81" t="s">
        <v>58</v>
      </c>
      <c r="B53" s="84">
        <f t="shared" si="1"/>
        <v>128482026</v>
      </c>
      <c r="C53" s="94">
        <v>73608673</v>
      </c>
      <c r="D53" s="94">
        <v>5391</v>
      </c>
      <c r="E53" s="94">
        <v>2515518</v>
      </c>
      <c r="F53" s="94">
        <v>0</v>
      </c>
      <c r="G53" s="94">
        <v>0</v>
      </c>
      <c r="H53" s="94">
        <v>0</v>
      </c>
      <c r="I53" s="94">
        <v>372246</v>
      </c>
      <c r="J53" s="94">
        <v>0</v>
      </c>
      <c r="K53" s="94">
        <v>0</v>
      </c>
      <c r="L53" s="94">
        <v>36837052</v>
      </c>
      <c r="M53" s="94">
        <v>4337004</v>
      </c>
      <c r="N53" s="94">
        <v>10806142</v>
      </c>
      <c r="O53" s="94">
        <v>0</v>
      </c>
    </row>
    <row r="54" spans="1:15">
      <c r="A54" s="229" t="s">
        <v>59</v>
      </c>
      <c r="B54" s="84">
        <f t="shared" si="1"/>
        <v>46054325</v>
      </c>
      <c r="C54" s="108">
        <v>1821453</v>
      </c>
      <c r="D54" s="108">
        <v>6940480</v>
      </c>
      <c r="E54" s="108">
        <v>0</v>
      </c>
      <c r="F54" s="230">
        <v>0</v>
      </c>
      <c r="G54" s="108">
        <v>0</v>
      </c>
      <c r="H54" s="108">
        <v>0</v>
      </c>
      <c r="I54" s="108">
        <v>1533518</v>
      </c>
      <c r="J54" s="108">
        <v>0</v>
      </c>
      <c r="K54" s="230">
        <v>4525597</v>
      </c>
      <c r="L54" s="108">
        <v>10828438</v>
      </c>
      <c r="M54" s="108">
        <v>10224720</v>
      </c>
      <c r="N54" s="108">
        <v>0</v>
      </c>
      <c r="O54" s="108">
        <v>10180119</v>
      </c>
    </row>
    <row r="55" spans="1:15">
      <c r="A55" s="81" t="s">
        <v>60</v>
      </c>
      <c r="B55" s="84">
        <f t="shared" si="1"/>
        <v>201833894</v>
      </c>
      <c r="C55" s="227">
        <v>3264982</v>
      </c>
      <c r="D55" s="227">
        <v>137184698</v>
      </c>
      <c r="E55" s="227">
        <v>0</v>
      </c>
      <c r="F55" s="227">
        <v>0</v>
      </c>
      <c r="G55" s="227">
        <v>43664200</v>
      </c>
      <c r="H55" s="227">
        <v>0</v>
      </c>
      <c r="I55" s="227">
        <v>600000</v>
      </c>
      <c r="J55" s="227">
        <v>0</v>
      </c>
      <c r="K55" s="227">
        <v>5159629</v>
      </c>
      <c r="L55" s="227">
        <v>7516982</v>
      </c>
      <c r="M55" s="227">
        <v>3819165</v>
      </c>
      <c r="N55" s="227">
        <v>0</v>
      </c>
      <c r="O55" s="227">
        <v>624238</v>
      </c>
    </row>
    <row r="56" spans="1:15">
      <c r="A56" s="81" t="s">
        <v>61</v>
      </c>
      <c r="B56" s="84">
        <f t="shared" si="1"/>
        <v>20738723</v>
      </c>
      <c r="C56" s="56">
        <v>1784162</v>
      </c>
      <c r="D56" s="56">
        <v>2100000</v>
      </c>
      <c r="E56" s="56">
        <v>0</v>
      </c>
      <c r="F56" s="56">
        <v>0</v>
      </c>
      <c r="G56" s="56">
        <v>0</v>
      </c>
      <c r="H56" s="56">
        <v>0</v>
      </c>
      <c r="I56" s="56">
        <v>165443</v>
      </c>
      <c r="J56" s="56">
        <v>0</v>
      </c>
      <c r="K56" s="56">
        <v>0</v>
      </c>
      <c r="L56" s="56">
        <v>1672566</v>
      </c>
      <c r="M56" s="56">
        <v>10424</v>
      </c>
      <c r="N56" s="56">
        <v>0</v>
      </c>
      <c r="O56" s="56">
        <v>15006128</v>
      </c>
    </row>
  </sheetData>
  <mergeCells count="2">
    <mergeCell ref="A1:O1"/>
    <mergeCell ref="A2:A4"/>
  </mergeCells>
  <pageMargins left="0.7" right="0.7" top="0.75" bottom="0.75" header="0.3" footer="0.3"/>
  <pageSetup scale="54"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5"/>
  <sheetViews>
    <sheetView workbookViewId="0">
      <selection activeCell="A2" sqref="A2:A3"/>
    </sheetView>
  </sheetViews>
  <sheetFormatPr defaultRowHeight="14.4"/>
  <cols>
    <col min="1" max="1" width="20.88671875" customWidth="1"/>
    <col min="2" max="2" width="15.109375" customWidth="1"/>
    <col min="3" max="3" width="13.44140625" customWidth="1"/>
    <col min="4" max="4" width="15.109375" customWidth="1"/>
    <col min="5" max="6" width="15.44140625" customWidth="1"/>
    <col min="7" max="7" width="12.5546875" customWidth="1"/>
    <col min="8" max="8" width="14.33203125" customWidth="1"/>
  </cols>
  <sheetData>
    <row r="1" spans="1:8">
      <c r="A1" s="554" t="s">
        <v>194</v>
      </c>
      <c r="B1" s="560"/>
      <c r="C1" s="560"/>
      <c r="D1" s="560"/>
      <c r="E1" s="560"/>
      <c r="F1" s="560"/>
      <c r="G1" s="560"/>
      <c r="H1" s="561"/>
    </row>
    <row r="2" spans="1:8">
      <c r="A2" s="601" t="s">
        <v>10</v>
      </c>
      <c r="B2" s="602" t="s">
        <v>66</v>
      </c>
      <c r="C2" s="603"/>
      <c r="D2" s="603"/>
      <c r="E2" s="604"/>
      <c r="F2" s="605" t="s">
        <v>64</v>
      </c>
      <c r="G2" s="605"/>
      <c r="H2" s="606"/>
    </row>
    <row r="3" spans="1:8" ht="25.2">
      <c r="A3" s="553"/>
      <c r="B3" s="158" t="s">
        <v>83</v>
      </c>
      <c r="C3" s="158" t="s">
        <v>71</v>
      </c>
      <c r="D3" s="158" t="s">
        <v>72</v>
      </c>
      <c r="E3" s="35" t="s">
        <v>73</v>
      </c>
      <c r="F3" s="34" t="s">
        <v>83</v>
      </c>
      <c r="G3" s="158" t="s">
        <v>70</v>
      </c>
      <c r="H3" s="158" t="s">
        <v>69</v>
      </c>
    </row>
    <row r="4" spans="1:8">
      <c r="A4" s="231" t="s">
        <v>77</v>
      </c>
      <c r="B4" s="232">
        <f>SUM(B5:B55)</f>
        <v>1498070650</v>
      </c>
      <c r="C4" s="232">
        <f t="shared" ref="C4:H4" si="0">SUM(C5:C55)</f>
        <v>103825225</v>
      </c>
      <c r="D4" s="232">
        <f t="shared" si="0"/>
        <v>143114263</v>
      </c>
      <c r="E4" s="233">
        <f t="shared" si="0"/>
        <v>1251131162</v>
      </c>
      <c r="F4" s="234">
        <f t="shared" si="0"/>
        <v>142305461</v>
      </c>
      <c r="G4" s="232">
        <f t="shared" si="0"/>
        <v>12635789</v>
      </c>
      <c r="H4" s="232">
        <f t="shared" si="0"/>
        <v>129669672</v>
      </c>
    </row>
    <row r="5" spans="1:8">
      <c r="A5" s="86" t="s">
        <v>11</v>
      </c>
      <c r="B5" s="78">
        <f>SUM(C5:E5)</f>
        <v>8994757</v>
      </c>
      <c r="C5" s="78">
        <v>0</v>
      </c>
      <c r="D5" s="78">
        <v>608142</v>
      </c>
      <c r="E5" s="87">
        <v>8386615</v>
      </c>
      <c r="F5" s="58">
        <f>SUM(G5:H5)</f>
        <v>359259</v>
      </c>
      <c r="G5" s="78">
        <v>359259</v>
      </c>
      <c r="H5" s="78">
        <v>0</v>
      </c>
    </row>
    <row r="6" spans="1:8">
      <c r="A6" s="86" t="s">
        <v>12</v>
      </c>
      <c r="B6" s="78">
        <f t="shared" ref="B6:B55" si="1">SUM(C6:E6)</f>
        <v>12585752</v>
      </c>
      <c r="C6" s="78">
        <v>112141</v>
      </c>
      <c r="D6" s="78">
        <v>0</v>
      </c>
      <c r="E6" s="87">
        <v>12473611</v>
      </c>
      <c r="F6" s="58">
        <f t="shared" ref="F6:F55" si="2">SUM(G6:H6)</f>
        <v>104500</v>
      </c>
      <c r="G6" s="78">
        <v>0</v>
      </c>
      <c r="H6" s="78">
        <v>104500</v>
      </c>
    </row>
    <row r="7" spans="1:8">
      <c r="A7" s="86" t="s">
        <v>13</v>
      </c>
      <c r="B7" s="78">
        <f t="shared" si="1"/>
        <v>6200196</v>
      </c>
      <c r="C7" s="78">
        <v>30726</v>
      </c>
      <c r="D7" s="78">
        <v>56065</v>
      </c>
      <c r="E7" s="87">
        <v>6113405</v>
      </c>
      <c r="F7" s="58">
        <f t="shared" si="2"/>
        <v>146348</v>
      </c>
      <c r="G7" s="78">
        <v>0</v>
      </c>
      <c r="H7" s="78">
        <v>146348</v>
      </c>
    </row>
    <row r="8" spans="1:8">
      <c r="A8" s="86" t="s">
        <v>14</v>
      </c>
      <c r="B8" s="78">
        <f t="shared" si="1"/>
        <v>21250146</v>
      </c>
      <c r="C8" s="225">
        <v>70133</v>
      </c>
      <c r="D8" s="225">
        <v>6006212</v>
      </c>
      <c r="E8" s="235">
        <v>15173801</v>
      </c>
      <c r="F8" s="58">
        <f t="shared" si="2"/>
        <v>2353479</v>
      </c>
      <c r="G8" s="225">
        <v>0</v>
      </c>
      <c r="H8" s="225">
        <v>2353479</v>
      </c>
    </row>
    <row r="9" spans="1:8">
      <c r="A9" s="86" t="s">
        <v>15</v>
      </c>
      <c r="B9" s="78">
        <f t="shared" si="1"/>
        <v>497635158</v>
      </c>
      <c r="C9" s="78">
        <v>18459825</v>
      </c>
      <c r="D9" s="78">
        <v>30532661</v>
      </c>
      <c r="E9" s="87">
        <v>448642672</v>
      </c>
      <c r="F9" s="58">
        <f t="shared" si="2"/>
        <v>45492875</v>
      </c>
      <c r="G9" s="78">
        <v>0</v>
      </c>
      <c r="H9" s="78">
        <v>45492875</v>
      </c>
    </row>
    <row r="10" spans="1:8">
      <c r="A10" s="86" t="s">
        <v>16</v>
      </c>
      <c r="B10" s="78">
        <f t="shared" si="1"/>
        <v>2011876</v>
      </c>
      <c r="C10" s="78">
        <v>398937</v>
      </c>
      <c r="D10" s="78">
        <v>1329739</v>
      </c>
      <c r="E10" s="87">
        <v>283200</v>
      </c>
      <c r="F10" s="58">
        <f t="shared" si="2"/>
        <v>1680715</v>
      </c>
      <c r="G10" s="78">
        <v>0</v>
      </c>
      <c r="H10" s="78">
        <v>1680715</v>
      </c>
    </row>
    <row r="11" spans="1:8">
      <c r="A11" s="86" t="s">
        <v>17</v>
      </c>
      <c r="B11" s="78">
        <f t="shared" si="1"/>
        <v>0</v>
      </c>
      <c r="C11" s="78">
        <v>0</v>
      </c>
      <c r="D11" s="78">
        <v>0</v>
      </c>
      <c r="E11" s="87">
        <v>0</v>
      </c>
      <c r="F11" s="58">
        <f t="shared" si="2"/>
        <v>2719310</v>
      </c>
      <c r="G11" s="78">
        <v>2719310</v>
      </c>
      <c r="H11" s="78">
        <v>0</v>
      </c>
    </row>
    <row r="12" spans="1:8">
      <c r="A12" s="86" t="s">
        <v>18</v>
      </c>
      <c r="B12" s="78">
        <f t="shared" si="1"/>
        <v>497483</v>
      </c>
      <c r="C12" s="78">
        <v>2304956</v>
      </c>
      <c r="D12" s="78">
        <v>-1933098</v>
      </c>
      <c r="E12" s="87">
        <v>125625</v>
      </c>
      <c r="F12" s="58">
        <f t="shared" si="2"/>
        <v>0</v>
      </c>
      <c r="G12" s="78">
        <v>0</v>
      </c>
      <c r="H12" s="78">
        <v>0</v>
      </c>
    </row>
    <row r="13" spans="1:8">
      <c r="A13" s="86" t="s">
        <v>19</v>
      </c>
      <c r="B13" s="78">
        <f t="shared" si="1"/>
        <v>23232907</v>
      </c>
      <c r="C13" s="78">
        <v>0</v>
      </c>
      <c r="D13" s="78">
        <v>2803193</v>
      </c>
      <c r="E13" s="87">
        <v>20429714</v>
      </c>
      <c r="F13" s="58">
        <f t="shared" si="2"/>
        <v>0</v>
      </c>
      <c r="G13" s="78">
        <v>0</v>
      </c>
      <c r="H13" s="78">
        <v>0</v>
      </c>
    </row>
    <row r="14" spans="1:8">
      <c r="A14" s="86" t="s">
        <v>20</v>
      </c>
      <c r="B14" s="78">
        <f t="shared" si="1"/>
        <v>58350815</v>
      </c>
      <c r="C14" s="78">
        <v>491404</v>
      </c>
      <c r="D14" s="78">
        <v>3421694</v>
      </c>
      <c r="E14" s="87">
        <v>54437717</v>
      </c>
      <c r="F14" s="58">
        <f t="shared" si="2"/>
        <v>5127590</v>
      </c>
      <c r="G14" s="78">
        <v>0</v>
      </c>
      <c r="H14" s="78">
        <v>5127590</v>
      </c>
    </row>
    <row r="15" spans="1:8">
      <c r="A15" s="86" t="s">
        <v>21</v>
      </c>
      <c r="B15" s="78">
        <f t="shared" si="1"/>
        <v>-1517829</v>
      </c>
      <c r="C15" s="78">
        <v>6209300</v>
      </c>
      <c r="D15" s="78">
        <v>0</v>
      </c>
      <c r="E15" s="87">
        <v>-7727129</v>
      </c>
      <c r="F15" s="58">
        <f t="shared" si="2"/>
        <v>10090653</v>
      </c>
      <c r="G15" s="78">
        <v>0</v>
      </c>
      <c r="H15" s="78">
        <v>10090653</v>
      </c>
    </row>
    <row r="16" spans="1:8">
      <c r="A16" s="86" t="s">
        <v>22</v>
      </c>
      <c r="B16" s="78">
        <f t="shared" si="1"/>
        <v>6027609</v>
      </c>
      <c r="C16" s="78">
        <v>1552602</v>
      </c>
      <c r="D16" s="78">
        <v>53132</v>
      </c>
      <c r="E16" s="87">
        <v>4421875</v>
      </c>
      <c r="F16" s="58">
        <f t="shared" si="2"/>
        <v>1153387</v>
      </c>
      <c r="G16" s="78">
        <v>0</v>
      </c>
      <c r="H16" s="78">
        <v>1153387</v>
      </c>
    </row>
    <row r="17" spans="1:8">
      <c r="A17" s="86" t="s">
        <v>23</v>
      </c>
      <c r="B17" s="78">
        <f t="shared" si="1"/>
        <v>654808</v>
      </c>
      <c r="C17" s="78">
        <v>558416</v>
      </c>
      <c r="D17" s="78">
        <v>31841</v>
      </c>
      <c r="E17" s="87">
        <v>64551</v>
      </c>
      <c r="F17" s="58">
        <f t="shared" si="2"/>
        <v>0</v>
      </c>
      <c r="G17" s="78">
        <v>0</v>
      </c>
      <c r="H17" s="78">
        <v>0</v>
      </c>
    </row>
    <row r="18" spans="1:8">
      <c r="A18" s="86" t="s">
        <v>24</v>
      </c>
      <c r="B18" s="78">
        <f t="shared" si="1"/>
        <v>31012389</v>
      </c>
      <c r="C18" s="78">
        <v>0</v>
      </c>
      <c r="D18" s="78">
        <v>20948989</v>
      </c>
      <c r="E18" s="87">
        <v>10063400</v>
      </c>
      <c r="F18" s="58">
        <f t="shared" si="2"/>
        <v>756617</v>
      </c>
      <c r="G18" s="78">
        <v>0</v>
      </c>
      <c r="H18" s="78">
        <v>756617</v>
      </c>
    </row>
    <row r="19" spans="1:8">
      <c r="A19" s="86" t="s">
        <v>25</v>
      </c>
      <c r="B19" s="78">
        <f t="shared" si="1"/>
        <v>11138914</v>
      </c>
      <c r="C19" s="78">
        <v>0</v>
      </c>
      <c r="D19" s="78">
        <v>10788048</v>
      </c>
      <c r="E19" s="87">
        <v>350866</v>
      </c>
      <c r="F19" s="58">
        <f t="shared" si="2"/>
        <v>0</v>
      </c>
      <c r="G19" s="78">
        <v>0</v>
      </c>
      <c r="H19" s="78">
        <v>0</v>
      </c>
    </row>
    <row r="20" spans="1:8">
      <c r="A20" s="86" t="s">
        <v>26</v>
      </c>
      <c r="B20" s="78">
        <f t="shared" si="1"/>
        <v>11383488</v>
      </c>
      <c r="C20" s="78">
        <v>0</v>
      </c>
      <c r="D20" s="78">
        <v>0</v>
      </c>
      <c r="E20" s="87">
        <v>11383488</v>
      </c>
      <c r="F20" s="58">
        <f t="shared" si="2"/>
        <v>348848</v>
      </c>
      <c r="G20" s="78">
        <v>0</v>
      </c>
      <c r="H20" s="78">
        <v>348848</v>
      </c>
    </row>
    <row r="21" spans="1:8">
      <c r="A21" s="86" t="s">
        <v>27</v>
      </c>
      <c r="B21" s="78">
        <f t="shared" si="1"/>
        <v>423394</v>
      </c>
      <c r="C21" s="78">
        <v>0</v>
      </c>
      <c r="D21" s="78">
        <v>398373</v>
      </c>
      <c r="E21" s="87">
        <v>25021</v>
      </c>
      <c r="F21" s="58">
        <f t="shared" si="2"/>
        <v>1640784</v>
      </c>
      <c r="G21" s="78">
        <v>0</v>
      </c>
      <c r="H21" s="78">
        <v>1640784</v>
      </c>
    </row>
    <row r="22" spans="1:8">
      <c r="A22" s="86" t="s">
        <v>28</v>
      </c>
      <c r="B22" s="78">
        <f t="shared" si="1"/>
        <v>29846028</v>
      </c>
      <c r="C22" s="78">
        <v>8146756</v>
      </c>
      <c r="D22" s="78">
        <v>597035</v>
      </c>
      <c r="E22" s="87">
        <v>21102237</v>
      </c>
      <c r="F22" s="58">
        <f t="shared" si="2"/>
        <v>16584310</v>
      </c>
      <c r="G22" s="78">
        <v>0</v>
      </c>
      <c r="H22" s="78">
        <v>16584310</v>
      </c>
    </row>
    <row r="23" spans="1:8">
      <c r="A23" s="86" t="s">
        <v>29</v>
      </c>
      <c r="B23" s="78">
        <f t="shared" si="1"/>
        <v>6380583</v>
      </c>
      <c r="C23" s="78">
        <v>0</v>
      </c>
      <c r="D23" s="78">
        <v>6056017</v>
      </c>
      <c r="E23" s="87">
        <v>324566</v>
      </c>
      <c r="F23" s="58">
        <f t="shared" si="2"/>
        <v>883831</v>
      </c>
      <c r="G23" s="78">
        <v>0</v>
      </c>
      <c r="H23" s="78">
        <v>883831</v>
      </c>
    </row>
    <row r="24" spans="1:8">
      <c r="A24" s="86" t="s">
        <v>30</v>
      </c>
      <c r="B24" s="78">
        <f t="shared" si="1"/>
        <v>12245245</v>
      </c>
      <c r="C24" s="78">
        <v>0</v>
      </c>
      <c r="D24" s="78">
        <v>437251</v>
      </c>
      <c r="E24" s="87">
        <v>11807994</v>
      </c>
      <c r="F24" s="58">
        <f t="shared" si="2"/>
        <v>998400</v>
      </c>
      <c r="G24" s="78">
        <v>0</v>
      </c>
      <c r="H24" s="78">
        <v>998400</v>
      </c>
    </row>
    <row r="25" spans="1:8">
      <c r="A25" s="86" t="s">
        <v>31</v>
      </c>
      <c r="B25" s="78">
        <f t="shared" si="1"/>
        <v>30562350</v>
      </c>
      <c r="C25" s="78">
        <v>5001147</v>
      </c>
      <c r="D25" s="78">
        <v>847711</v>
      </c>
      <c r="E25" s="87">
        <v>24713492</v>
      </c>
      <c r="F25" s="58">
        <f t="shared" si="2"/>
        <v>4191610</v>
      </c>
      <c r="G25" s="78">
        <v>2358540</v>
      </c>
      <c r="H25" s="78">
        <v>1833070</v>
      </c>
    </row>
    <row r="26" spans="1:8">
      <c r="A26" s="86" t="s">
        <v>32</v>
      </c>
      <c r="B26" s="78">
        <f t="shared" si="1"/>
        <v>0</v>
      </c>
      <c r="C26" s="78">
        <v>0</v>
      </c>
      <c r="D26" s="78">
        <v>0</v>
      </c>
      <c r="E26" s="87">
        <v>0</v>
      </c>
      <c r="F26" s="58">
        <f t="shared" si="2"/>
        <v>0</v>
      </c>
      <c r="G26" s="78">
        <v>0</v>
      </c>
      <c r="H26" s="78">
        <v>0</v>
      </c>
    </row>
    <row r="27" spans="1:8">
      <c r="A27" s="86" t="s">
        <v>33</v>
      </c>
      <c r="B27" s="78">
        <f t="shared" si="1"/>
        <v>66630218</v>
      </c>
      <c r="C27" s="78">
        <v>214919</v>
      </c>
      <c r="D27" s="78">
        <v>4021815</v>
      </c>
      <c r="E27" s="87">
        <v>62393484</v>
      </c>
      <c r="F27" s="58">
        <f t="shared" si="2"/>
        <v>1202699</v>
      </c>
      <c r="G27" s="78">
        <v>1100000</v>
      </c>
      <c r="H27" s="78">
        <v>102699</v>
      </c>
    </row>
    <row r="28" spans="1:8">
      <c r="A28" s="86" t="s">
        <v>34</v>
      </c>
      <c r="B28" s="78">
        <f t="shared" si="1"/>
        <v>51807512</v>
      </c>
      <c r="C28" s="78">
        <v>0</v>
      </c>
      <c r="D28" s="78">
        <v>550398</v>
      </c>
      <c r="E28" s="87">
        <v>51257114</v>
      </c>
      <c r="F28" s="58">
        <f t="shared" si="2"/>
        <v>3533769</v>
      </c>
      <c r="G28" s="78">
        <v>0</v>
      </c>
      <c r="H28" s="78">
        <v>3533769</v>
      </c>
    </row>
    <row r="29" spans="1:8">
      <c r="A29" s="86" t="s">
        <v>35</v>
      </c>
      <c r="B29" s="78">
        <f t="shared" si="1"/>
        <v>19749533</v>
      </c>
      <c r="C29" s="78">
        <v>123781</v>
      </c>
      <c r="D29" s="78">
        <v>0</v>
      </c>
      <c r="E29" s="87">
        <v>19625752</v>
      </c>
      <c r="F29" s="58">
        <f t="shared" si="2"/>
        <v>9202071</v>
      </c>
      <c r="G29" s="78">
        <v>0</v>
      </c>
      <c r="H29" s="78">
        <v>9202071</v>
      </c>
    </row>
    <row r="30" spans="1:8">
      <c r="A30" s="86" t="s">
        <v>36</v>
      </c>
      <c r="B30" s="78">
        <f t="shared" si="1"/>
        <v>0</v>
      </c>
      <c r="C30" s="78">
        <v>0</v>
      </c>
      <c r="D30" s="78">
        <v>0</v>
      </c>
      <c r="E30" s="87">
        <v>0</v>
      </c>
      <c r="F30" s="58">
        <f t="shared" si="2"/>
        <v>0</v>
      </c>
      <c r="G30" s="78">
        <v>0</v>
      </c>
      <c r="H30" s="78">
        <v>0</v>
      </c>
    </row>
    <row r="31" spans="1:8">
      <c r="A31" s="86" t="s">
        <v>37</v>
      </c>
      <c r="B31" s="78">
        <f t="shared" si="1"/>
        <v>2550243</v>
      </c>
      <c r="C31" s="78">
        <v>0</v>
      </c>
      <c r="D31" s="78">
        <v>2549247</v>
      </c>
      <c r="E31" s="87">
        <v>996</v>
      </c>
      <c r="F31" s="58">
        <f t="shared" si="2"/>
        <v>0</v>
      </c>
      <c r="G31" s="78">
        <v>0</v>
      </c>
      <c r="H31" s="78">
        <v>0</v>
      </c>
    </row>
    <row r="32" spans="1:8">
      <c r="A32" s="86" t="s">
        <v>38</v>
      </c>
      <c r="B32" s="78">
        <f t="shared" si="1"/>
        <v>15486906</v>
      </c>
      <c r="C32" s="78">
        <v>0</v>
      </c>
      <c r="D32" s="78">
        <v>0</v>
      </c>
      <c r="E32" s="87">
        <v>15486906</v>
      </c>
      <c r="F32" s="58">
        <f t="shared" si="2"/>
        <v>0</v>
      </c>
      <c r="G32" s="78">
        <v>0</v>
      </c>
      <c r="H32" s="78">
        <v>0</v>
      </c>
    </row>
    <row r="33" spans="1:8">
      <c r="A33" s="86" t="s">
        <v>39</v>
      </c>
      <c r="B33" s="78">
        <f t="shared" si="1"/>
        <v>117102</v>
      </c>
      <c r="C33" s="78">
        <v>0</v>
      </c>
      <c r="D33" s="78">
        <v>91902</v>
      </c>
      <c r="E33" s="87">
        <v>25200</v>
      </c>
      <c r="F33" s="58">
        <f t="shared" si="2"/>
        <v>566343</v>
      </c>
      <c r="G33" s="78">
        <v>0</v>
      </c>
      <c r="H33" s="78">
        <v>566343</v>
      </c>
    </row>
    <row r="34" spans="1:8">
      <c r="A34" s="86" t="s">
        <v>40</v>
      </c>
      <c r="B34" s="78">
        <f t="shared" si="1"/>
        <v>5598190</v>
      </c>
      <c r="C34" s="78">
        <v>0</v>
      </c>
      <c r="D34" s="78">
        <v>123748</v>
      </c>
      <c r="E34" s="87">
        <v>5474442</v>
      </c>
      <c r="F34" s="58">
        <f t="shared" si="2"/>
        <v>1015037</v>
      </c>
      <c r="G34" s="78">
        <v>145293</v>
      </c>
      <c r="H34" s="78">
        <v>869744</v>
      </c>
    </row>
    <row r="35" spans="1:8">
      <c r="A35" s="86" t="s">
        <v>41</v>
      </c>
      <c r="B35" s="78">
        <f t="shared" si="1"/>
        <v>58884063</v>
      </c>
      <c r="C35" s="78">
        <v>467540</v>
      </c>
      <c r="D35" s="78">
        <v>5767516</v>
      </c>
      <c r="E35" s="87">
        <v>52649007</v>
      </c>
      <c r="F35" s="58">
        <f t="shared" si="2"/>
        <v>1234692</v>
      </c>
      <c r="G35" s="78">
        <v>1234692</v>
      </c>
      <c r="H35" s="78">
        <v>0</v>
      </c>
    </row>
    <row r="36" spans="1:8">
      <c r="A36" s="86" t="s">
        <v>42</v>
      </c>
      <c r="B36" s="78">
        <f t="shared" si="1"/>
        <v>8693878</v>
      </c>
      <c r="C36" s="78">
        <v>740228</v>
      </c>
      <c r="D36" s="78">
        <v>0</v>
      </c>
      <c r="E36" s="87">
        <v>7953650</v>
      </c>
      <c r="F36" s="58">
        <f t="shared" si="2"/>
        <v>0</v>
      </c>
      <c r="G36" s="78">
        <v>0</v>
      </c>
      <c r="H36" s="78">
        <v>0</v>
      </c>
    </row>
    <row r="37" spans="1:8">
      <c r="A37" s="86" t="s">
        <v>43</v>
      </c>
      <c r="B37" s="78">
        <f t="shared" si="1"/>
        <v>108997112</v>
      </c>
      <c r="C37" s="78">
        <v>10710014</v>
      </c>
      <c r="D37" s="78">
        <v>1829809</v>
      </c>
      <c r="E37" s="87">
        <v>96457289</v>
      </c>
      <c r="F37" s="58">
        <f t="shared" si="2"/>
        <v>5956169</v>
      </c>
      <c r="G37" s="78">
        <v>0</v>
      </c>
      <c r="H37" s="78">
        <v>5956169</v>
      </c>
    </row>
    <row r="38" spans="1:8">
      <c r="A38" s="86" t="s">
        <v>44</v>
      </c>
      <c r="B38" s="78">
        <f t="shared" si="1"/>
        <v>6147423</v>
      </c>
      <c r="C38" s="78">
        <v>78</v>
      </c>
      <c r="D38" s="78">
        <v>3037</v>
      </c>
      <c r="E38" s="87">
        <v>6144308</v>
      </c>
      <c r="F38" s="58">
        <f t="shared" si="2"/>
        <v>501657</v>
      </c>
      <c r="G38" s="78">
        <v>0</v>
      </c>
      <c r="H38" s="78">
        <v>501657</v>
      </c>
    </row>
    <row r="39" spans="1:8">
      <c r="A39" s="86" t="s">
        <v>45</v>
      </c>
      <c r="B39" s="78">
        <f t="shared" si="1"/>
        <v>2473551</v>
      </c>
      <c r="C39" s="78">
        <v>0</v>
      </c>
      <c r="D39" s="78">
        <v>16080</v>
      </c>
      <c r="E39" s="87">
        <v>2457471</v>
      </c>
      <c r="F39" s="58">
        <f t="shared" si="2"/>
        <v>1468855</v>
      </c>
      <c r="G39" s="78">
        <v>0</v>
      </c>
      <c r="H39" s="78">
        <v>1468855</v>
      </c>
    </row>
    <row r="40" spans="1:8">
      <c r="A40" s="86" t="s">
        <v>46</v>
      </c>
      <c r="B40" s="78">
        <f t="shared" si="1"/>
        <v>35918355</v>
      </c>
      <c r="C40" s="78">
        <v>16515379</v>
      </c>
      <c r="D40" s="78">
        <v>1406211</v>
      </c>
      <c r="E40" s="87">
        <v>17996765</v>
      </c>
      <c r="F40" s="58">
        <f t="shared" si="2"/>
        <v>6031941</v>
      </c>
      <c r="G40" s="78">
        <v>698520</v>
      </c>
      <c r="H40" s="78">
        <v>5333421</v>
      </c>
    </row>
    <row r="41" spans="1:8">
      <c r="A41" s="86" t="s">
        <v>47</v>
      </c>
      <c r="B41" s="78">
        <f t="shared" si="1"/>
        <v>0</v>
      </c>
      <c r="C41" s="78">
        <v>0</v>
      </c>
      <c r="D41" s="78">
        <v>0</v>
      </c>
      <c r="E41" s="87">
        <v>0</v>
      </c>
      <c r="F41" s="58">
        <f t="shared" si="2"/>
        <v>0</v>
      </c>
      <c r="G41" s="78">
        <v>0</v>
      </c>
      <c r="H41" s="78">
        <v>0</v>
      </c>
    </row>
    <row r="42" spans="1:8">
      <c r="A42" s="86" t="s">
        <v>48</v>
      </c>
      <c r="B42" s="78">
        <f t="shared" si="1"/>
        <v>9356914</v>
      </c>
      <c r="C42" s="78">
        <v>897861</v>
      </c>
      <c r="D42" s="78">
        <v>523741</v>
      </c>
      <c r="E42" s="87">
        <v>7935312</v>
      </c>
      <c r="F42" s="58">
        <f t="shared" si="2"/>
        <v>62639</v>
      </c>
      <c r="G42" s="78">
        <v>0</v>
      </c>
      <c r="H42" s="78">
        <v>62639</v>
      </c>
    </row>
    <row r="43" spans="1:8">
      <c r="A43" s="86" t="s">
        <v>49</v>
      </c>
      <c r="B43" s="78">
        <f t="shared" si="1"/>
        <v>73166936</v>
      </c>
      <c r="C43" s="78">
        <v>150713</v>
      </c>
      <c r="D43" s="78">
        <v>2121334</v>
      </c>
      <c r="E43" s="87">
        <v>70894889</v>
      </c>
      <c r="F43" s="58">
        <f t="shared" si="2"/>
        <v>1468086</v>
      </c>
      <c r="G43" s="78">
        <v>0</v>
      </c>
      <c r="H43" s="78">
        <v>1468086</v>
      </c>
    </row>
    <row r="44" spans="1:8">
      <c r="A44" s="86" t="s">
        <v>50</v>
      </c>
      <c r="B44" s="78">
        <f t="shared" si="1"/>
        <v>8910236</v>
      </c>
      <c r="C44" s="78">
        <v>495</v>
      </c>
      <c r="D44" s="78">
        <v>0</v>
      </c>
      <c r="E44" s="87">
        <v>8909741</v>
      </c>
      <c r="F44" s="58">
        <f t="shared" si="2"/>
        <v>3899738</v>
      </c>
      <c r="G44" s="78">
        <v>3899738</v>
      </c>
      <c r="H44" s="78">
        <v>0</v>
      </c>
    </row>
    <row r="45" spans="1:8">
      <c r="A45" s="86" t="s">
        <v>51</v>
      </c>
      <c r="B45" s="78">
        <f t="shared" si="1"/>
        <v>20003720</v>
      </c>
      <c r="C45" s="78">
        <v>0</v>
      </c>
      <c r="D45" s="78">
        <v>12247231</v>
      </c>
      <c r="E45" s="87">
        <v>7756489</v>
      </c>
      <c r="F45" s="58">
        <f t="shared" si="2"/>
        <v>19844</v>
      </c>
      <c r="G45" s="78">
        <v>0</v>
      </c>
      <c r="H45" s="78">
        <v>19844</v>
      </c>
    </row>
    <row r="46" spans="1:8">
      <c r="A46" s="86" t="s">
        <v>52</v>
      </c>
      <c r="B46" s="78">
        <f t="shared" si="1"/>
        <v>2599094</v>
      </c>
      <c r="C46" s="78">
        <v>0</v>
      </c>
      <c r="D46" s="78">
        <v>0</v>
      </c>
      <c r="E46" s="87">
        <v>2599094</v>
      </c>
      <c r="F46" s="58">
        <f t="shared" si="2"/>
        <v>53305</v>
      </c>
      <c r="G46" s="78">
        <v>0</v>
      </c>
      <c r="H46" s="78">
        <v>53305</v>
      </c>
    </row>
    <row r="47" spans="1:8">
      <c r="A47" s="86" t="s">
        <v>53</v>
      </c>
      <c r="B47" s="78">
        <f t="shared" si="1"/>
        <v>55348338</v>
      </c>
      <c r="C47" s="78">
        <v>0</v>
      </c>
      <c r="D47" s="78">
        <v>0</v>
      </c>
      <c r="E47" s="87">
        <v>55348338</v>
      </c>
      <c r="F47" s="58">
        <f t="shared" si="2"/>
        <v>0</v>
      </c>
      <c r="G47" s="78">
        <v>0</v>
      </c>
      <c r="H47" s="78">
        <v>0</v>
      </c>
    </row>
    <row r="48" spans="1:8">
      <c r="A48" s="86" t="s">
        <v>54</v>
      </c>
      <c r="B48" s="78">
        <f t="shared" si="1"/>
        <v>64566027</v>
      </c>
      <c r="C48" s="78">
        <v>3333977</v>
      </c>
      <c r="D48" s="78">
        <v>7892816</v>
      </c>
      <c r="E48" s="87">
        <v>53339234</v>
      </c>
      <c r="F48" s="58">
        <f t="shared" si="2"/>
        <v>4598646</v>
      </c>
      <c r="G48" s="78">
        <v>120437</v>
      </c>
      <c r="H48" s="78">
        <v>4478209</v>
      </c>
    </row>
    <row r="49" spans="1:8">
      <c r="A49" s="86" t="s">
        <v>55</v>
      </c>
      <c r="B49" s="78">
        <f t="shared" si="1"/>
        <v>9106546</v>
      </c>
      <c r="C49" s="225">
        <v>36000</v>
      </c>
      <c r="D49" s="225">
        <v>769005</v>
      </c>
      <c r="E49" s="235">
        <v>8301541</v>
      </c>
      <c r="F49" s="58">
        <f t="shared" si="2"/>
        <v>5329</v>
      </c>
      <c r="G49" s="225">
        <v>0</v>
      </c>
      <c r="H49" s="225">
        <v>5329</v>
      </c>
    </row>
    <row r="50" spans="1:8">
      <c r="A50" s="86" t="s">
        <v>56</v>
      </c>
      <c r="B50" s="78">
        <f t="shared" si="1"/>
        <v>21926</v>
      </c>
      <c r="C50" s="78">
        <v>0</v>
      </c>
      <c r="D50" s="78">
        <v>0</v>
      </c>
      <c r="E50" s="87">
        <v>21926</v>
      </c>
      <c r="F50" s="58">
        <f t="shared" si="2"/>
        <v>0</v>
      </c>
      <c r="G50" s="78">
        <v>0</v>
      </c>
      <c r="H50" s="78">
        <v>0</v>
      </c>
    </row>
    <row r="51" spans="1:8">
      <c r="A51" s="86" t="s">
        <v>57</v>
      </c>
      <c r="B51" s="78">
        <f t="shared" si="1"/>
        <v>22541488</v>
      </c>
      <c r="C51" s="78">
        <v>161700</v>
      </c>
      <c r="D51" s="78">
        <v>5140</v>
      </c>
      <c r="E51" s="87">
        <v>22374648</v>
      </c>
      <c r="F51" s="58">
        <f t="shared" si="2"/>
        <v>4336607</v>
      </c>
      <c r="G51" s="78">
        <v>0</v>
      </c>
      <c r="H51" s="78">
        <v>4336607</v>
      </c>
    </row>
    <row r="52" spans="1:8">
      <c r="A52" s="86" t="s">
        <v>58</v>
      </c>
      <c r="B52" s="78">
        <f t="shared" si="1"/>
        <v>73608673</v>
      </c>
      <c r="C52" s="78">
        <v>24767270</v>
      </c>
      <c r="D52" s="78">
        <v>18430415</v>
      </c>
      <c r="E52" s="87">
        <v>30410988</v>
      </c>
      <c r="F52" s="58">
        <f t="shared" si="2"/>
        <v>2515518</v>
      </c>
      <c r="G52" s="78">
        <v>0</v>
      </c>
      <c r="H52" s="78">
        <v>2515518</v>
      </c>
    </row>
    <row r="53" spans="1:8">
      <c r="A53" s="86" t="s">
        <v>59</v>
      </c>
      <c r="B53" s="78">
        <f t="shared" si="1"/>
        <v>1821453</v>
      </c>
      <c r="C53" s="78">
        <v>-89448</v>
      </c>
      <c r="D53" s="78">
        <v>0</v>
      </c>
      <c r="E53" s="87">
        <v>1910901</v>
      </c>
      <c r="F53" s="58">
        <f t="shared" si="2"/>
        <v>0</v>
      </c>
      <c r="G53" s="78">
        <v>0</v>
      </c>
      <c r="H53" s="78">
        <v>0</v>
      </c>
    </row>
    <row r="54" spans="1:8">
      <c r="A54" s="86" t="s">
        <v>60</v>
      </c>
      <c r="B54" s="78">
        <f t="shared" si="1"/>
        <v>3264982</v>
      </c>
      <c r="C54" s="78">
        <v>2458375</v>
      </c>
      <c r="D54" s="78">
        <v>0</v>
      </c>
      <c r="E54" s="87">
        <v>806607</v>
      </c>
      <c r="F54" s="58">
        <f t="shared" si="2"/>
        <v>0</v>
      </c>
      <c r="G54" s="78">
        <v>0</v>
      </c>
      <c r="H54" s="78">
        <v>0</v>
      </c>
    </row>
    <row r="55" spans="1:8">
      <c r="A55" s="86" t="s">
        <v>61</v>
      </c>
      <c r="B55" s="78">
        <f t="shared" si="1"/>
        <v>1784162</v>
      </c>
      <c r="C55" s="78">
        <v>0</v>
      </c>
      <c r="D55" s="78">
        <v>1781813</v>
      </c>
      <c r="E55" s="87">
        <v>2349</v>
      </c>
      <c r="F55" s="58">
        <f t="shared" si="2"/>
        <v>0</v>
      </c>
      <c r="G55" s="78">
        <v>0</v>
      </c>
      <c r="H55" s="78">
        <v>0</v>
      </c>
    </row>
  </sheetData>
  <mergeCells count="4">
    <mergeCell ref="A1:H1"/>
    <mergeCell ref="A2:A3"/>
    <mergeCell ref="B2:E2"/>
    <mergeCell ref="F2:H2"/>
  </mergeCells>
  <pageMargins left="0.7" right="0.7" top="0.75" bottom="0.75" header="0.3" footer="0.3"/>
  <pageSetup scale="73" orientation="portrait"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
  <sheetViews>
    <sheetView workbookViewId="0"/>
  </sheetViews>
  <sheetFormatPr defaultRowHeight="14.4"/>
  <sheetData/>
  <pageMargins left="0.7" right="0.7" top="0.75" bottom="0.75" header="0.3" footer="0.3"/>
  <pageSetup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6"/>
  <sheetViews>
    <sheetView workbookViewId="0">
      <selection activeCell="C37" sqref="C37"/>
    </sheetView>
  </sheetViews>
  <sheetFormatPr defaultRowHeight="14.4"/>
  <cols>
    <col min="1" max="1" width="23" customWidth="1"/>
    <col min="2" max="2" width="17.6640625" customWidth="1"/>
    <col min="3" max="3" width="15" customWidth="1"/>
    <col min="4" max="4" width="16.33203125" customWidth="1"/>
  </cols>
  <sheetData>
    <row r="1" spans="1:4">
      <c r="A1" s="549" t="s">
        <v>195</v>
      </c>
      <c r="B1" s="563"/>
      <c r="C1" s="563"/>
      <c r="D1" s="563"/>
    </row>
    <row r="2" spans="1:4">
      <c r="A2" s="245"/>
      <c r="B2" s="607" t="s">
        <v>9</v>
      </c>
      <c r="C2" s="608"/>
      <c r="D2" s="609"/>
    </row>
    <row r="3" spans="1:4" ht="16.8">
      <c r="A3" s="40" t="s">
        <v>10</v>
      </c>
      <c r="B3" s="45" t="s">
        <v>1</v>
      </c>
      <c r="C3" s="40" t="s">
        <v>121</v>
      </c>
      <c r="D3" s="40" t="s">
        <v>8</v>
      </c>
    </row>
    <row r="4" spans="1:4">
      <c r="A4" s="40"/>
      <c r="B4" s="44"/>
      <c r="C4" s="41"/>
      <c r="D4" s="46"/>
    </row>
    <row r="5" spans="1:4">
      <c r="A5" s="73" t="s">
        <v>77</v>
      </c>
      <c r="B5" s="241">
        <f>IF(SUM(B6:B56)='MOE in TANF Assistance'!B5+'MOE in TANF Non-Assistance'!B5,SUM(B6:B66),"ERROR")</f>
        <v>13844771519</v>
      </c>
      <c r="C5" s="80">
        <f>SUM(C6:C56)</f>
        <v>4351426607</v>
      </c>
      <c r="D5" s="80">
        <f>SUM(D6:D56)</f>
        <v>9493344912</v>
      </c>
    </row>
    <row r="6" spans="1:4">
      <c r="A6" s="79" t="s">
        <v>11</v>
      </c>
      <c r="B6" s="75">
        <f>SUM(C6:D6)</f>
        <v>31468148</v>
      </c>
      <c r="C6" s="75">
        <f>'MOE in TANF Assistance'!B6</f>
        <v>2497322</v>
      </c>
      <c r="D6" s="76">
        <f>'MOE in TANF Non-Assistance'!B6</f>
        <v>28970826</v>
      </c>
    </row>
    <row r="7" spans="1:4">
      <c r="A7" s="79" t="s">
        <v>12</v>
      </c>
      <c r="B7" s="75">
        <f t="shared" ref="B7:B56" si="0">SUM(C7:D7)</f>
        <v>37146118</v>
      </c>
      <c r="C7" s="75">
        <f>'MOE in TANF Assistance'!B7</f>
        <v>35177444</v>
      </c>
      <c r="D7" s="76">
        <f>'MOE in TANF Non-Assistance'!B7</f>
        <v>1968674</v>
      </c>
    </row>
    <row r="8" spans="1:4">
      <c r="A8" s="79" t="s">
        <v>13</v>
      </c>
      <c r="B8" s="75">
        <f t="shared" si="0"/>
        <v>130708833</v>
      </c>
      <c r="C8" s="75">
        <f>'MOE in TANF Assistance'!B8</f>
        <v>1567603</v>
      </c>
      <c r="D8" s="76">
        <f>'MOE in TANF Non-Assistance'!B8</f>
        <v>129141230</v>
      </c>
    </row>
    <row r="9" spans="1:4">
      <c r="A9" s="79" t="s">
        <v>14</v>
      </c>
      <c r="B9" s="75">
        <f t="shared" si="0"/>
        <v>88691726</v>
      </c>
      <c r="C9" s="75">
        <f>'MOE in TANF Assistance'!B9</f>
        <v>0</v>
      </c>
      <c r="D9" s="76">
        <f>'MOE in TANF Non-Assistance'!B9</f>
        <v>88691726</v>
      </c>
    </row>
    <row r="10" spans="1:4">
      <c r="A10" s="79" t="s">
        <v>15</v>
      </c>
      <c r="B10" s="75">
        <f t="shared" si="0"/>
        <v>3180744413</v>
      </c>
      <c r="C10" s="75">
        <f>'MOE in TANF Assistance'!B10</f>
        <v>2093184596</v>
      </c>
      <c r="D10" s="76">
        <f>'MOE in TANF Non-Assistance'!B10</f>
        <v>1087559817</v>
      </c>
    </row>
    <row r="11" spans="1:4">
      <c r="A11" s="79" t="s">
        <v>16</v>
      </c>
      <c r="B11" s="75">
        <f t="shared" si="0"/>
        <v>169213612</v>
      </c>
      <c r="C11" s="75">
        <f>'MOE in TANF Assistance'!B11</f>
        <v>8701104</v>
      </c>
      <c r="D11" s="76">
        <f>'MOE in TANF Non-Assistance'!B11</f>
        <v>160512508</v>
      </c>
    </row>
    <row r="12" spans="1:4">
      <c r="A12" s="79" t="s">
        <v>17</v>
      </c>
      <c r="B12" s="75">
        <f t="shared" si="0"/>
        <v>109583619</v>
      </c>
      <c r="C12" s="75">
        <f>'MOE in TANF Assistance'!B12</f>
        <v>70153089</v>
      </c>
      <c r="D12" s="76">
        <f>'MOE in TANF Non-Assistance'!B12</f>
        <v>39430530</v>
      </c>
    </row>
    <row r="13" spans="1:4">
      <c r="A13" s="79" t="s">
        <v>18</v>
      </c>
      <c r="B13" s="75">
        <f t="shared" si="0"/>
        <v>57906353</v>
      </c>
      <c r="C13" s="75">
        <f>'MOE in TANF Assistance'!B13</f>
        <v>13822056</v>
      </c>
      <c r="D13" s="76">
        <f>'MOE in TANF Non-Assistance'!B13</f>
        <v>44084297</v>
      </c>
    </row>
    <row r="14" spans="1:4">
      <c r="A14" s="79" t="s">
        <v>19</v>
      </c>
      <c r="B14" s="75">
        <f t="shared" si="0"/>
        <v>144677662</v>
      </c>
      <c r="C14" s="75">
        <f>'MOE in TANF Assistance'!B14</f>
        <v>50502920</v>
      </c>
      <c r="D14" s="76">
        <f>'MOE in TANF Non-Assistance'!B14</f>
        <v>94174742</v>
      </c>
    </row>
    <row r="15" spans="1:4">
      <c r="A15" s="79" t="s">
        <v>20</v>
      </c>
      <c r="B15" s="75">
        <f t="shared" si="0"/>
        <v>415658218</v>
      </c>
      <c r="C15" s="75">
        <f>'MOE in TANF Assistance'!B15</f>
        <v>129900296</v>
      </c>
      <c r="D15" s="76">
        <f>'MOE in TANF Non-Assistance'!B15</f>
        <v>285757922</v>
      </c>
    </row>
    <row r="16" spans="1:4">
      <c r="A16" s="79" t="s">
        <v>21</v>
      </c>
      <c r="B16" s="75">
        <f t="shared" si="0"/>
        <v>164477790</v>
      </c>
      <c r="C16" s="75">
        <f>'MOE in TANF Assistance'!B16</f>
        <v>3167442</v>
      </c>
      <c r="D16" s="76">
        <f>'MOE in TANF Non-Assistance'!B16</f>
        <v>161310348</v>
      </c>
    </row>
    <row r="17" spans="1:4">
      <c r="A17" s="79" t="s">
        <v>22</v>
      </c>
      <c r="B17" s="75">
        <f t="shared" si="0"/>
        <v>160153277</v>
      </c>
      <c r="C17" s="75">
        <f>'MOE in TANF Assistance'!B17</f>
        <v>19089171</v>
      </c>
      <c r="D17" s="76">
        <f>'MOE in TANF Non-Assistance'!B17</f>
        <v>141064106</v>
      </c>
    </row>
    <row r="18" spans="1:4">
      <c r="A18" s="79" t="s">
        <v>23</v>
      </c>
      <c r="B18" s="75">
        <f t="shared" si="0"/>
        <v>14353218</v>
      </c>
      <c r="C18" s="75">
        <f>'MOE in TANF Assistance'!B18</f>
        <v>2305171</v>
      </c>
      <c r="D18" s="76">
        <f>'MOE in TANF Non-Assistance'!B18</f>
        <v>12048047</v>
      </c>
    </row>
    <row r="19" spans="1:4">
      <c r="A19" s="79" t="s">
        <v>24</v>
      </c>
      <c r="B19" s="75">
        <f t="shared" si="0"/>
        <v>575865998</v>
      </c>
      <c r="C19" s="75">
        <f>'MOE in TANF Assistance'!B19</f>
        <v>4079053</v>
      </c>
      <c r="D19" s="76">
        <f>'MOE in TANF Non-Assistance'!B19</f>
        <v>571786945</v>
      </c>
    </row>
    <row r="20" spans="1:4">
      <c r="A20" s="79" t="s">
        <v>25</v>
      </c>
      <c r="B20" s="75">
        <f t="shared" si="0"/>
        <v>35025442</v>
      </c>
      <c r="C20" s="75">
        <f>'MOE in TANF Assistance'!B20</f>
        <v>4668495</v>
      </c>
      <c r="D20" s="76">
        <f>'MOE in TANF Non-Assistance'!B20</f>
        <v>30356947</v>
      </c>
    </row>
    <row r="21" spans="1:4">
      <c r="A21" s="79" t="s">
        <v>26</v>
      </c>
      <c r="B21" s="75">
        <f t="shared" si="0"/>
        <v>50170365</v>
      </c>
      <c r="C21" s="75">
        <f>'MOE in TANF Assistance'!B21</f>
        <v>41353781</v>
      </c>
      <c r="D21" s="76">
        <f>'MOE in TANF Non-Assistance'!B21</f>
        <v>8816584</v>
      </c>
    </row>
    <row r="22" spans="1:4">
      <c r="A22" s="79" t="s">
        <v>27</v>
      </c>
      <c r="B22" s="75">
        <f t="shared" si="0"/>
        <v>74283983</v>
      </c>
      <c r="C22" s="75">
        <f>'MOE in TANF Assistance'!B22</f>
        <v>13080984</v>
      </c>
      <c r="D22" s="76">
        <f>'MOE in TANF Non-Assistance'!B22</f>
        <v>61202999</v>
      </c>
    </row>
    <row r="23" spans="1:4">
      <c r="A23" s="79" t="s">
        <v>28</v>
      </c>
      <c r="B23" s="75">
        <f t="shared" si="0"/>
        <v>72913421</v>
      </c>
      <c r="C23" s="75">
        <f>'MOE in TANF Assistance'!B23</f>
        <v>57673413</v>
      </c>
      <c r="D23" s="76">
        <f>'MOE in TANF Non-Assistance'!B23</f>
        <v>15240008</v>
      </c>
    </row>
    <row r="24" spans="1:4">
      <c r="A24" s="79" t="s">
        <v>29</v>
      </c>
      <c r="B24" s="75">
        <f t="shared" si="0"/>
        <v>57575776</v>
      </c>
      <c r="C24" s="75">
        <f>'MOE in TANF Assistance'!B24</f>
        <v>0</v>
      </c>
      <c r="D24" s="76">
        <f>'MOE in TANF Non-Assistance'!B24</f>
        <v>57575776</v>
      </c>
    </row>
    <row r="25" spans="1:4">
      <c r="A25" s="79" t="s">
        <v>30</v>
      </c>
      <c r="B25" s="75">
        <f t="shared" si="0"/>
        <v>19396917</v>
      </c>
      <c r="C25" s="75">
        <f>'MOE in TANF Assistance'!B25</f>
        <v>19396917</v>
      </c>
      <c r="D25" s="76">
        <f>'MOE in TANF Non-Assistance'!B25</f>
        <v>0</v>
      </c>
    </row>
    <row r="26" spans="1:4">
      <c r="A26" s="79" t="s">
        <v>31</v>
      </c>
      <c r="B26" s="75">
        <f t="shared" si="0"/>
        <v>339962638</v>
      </c>
      <c r="C26" s="75">
        <f>'MOE in TANF Assistance'!B26</f>
        <v>25125170</v>
      </c>
      <c r="D26" s="76">
        <f>'MOE in TANF Non-Assistance'!B26</f>
        <v>314837468</v>
      </c>
    </row>
    <row r="27" spans="1:4">
      <c r="A27" s="79" t="s">
        <v>32</v>
      </c>
      <c r="B27" s="75">
        <f t="shared" si="0"/>
        <v>637660221</v>
      </c>
      <c r="C27" s="75">
        <f>'MOE in TANF Assistance'!B27</f>
        <v>314745406</v>
      </c>
      <c r="D27" s="76">
        <f>'MOE in TANF Non-Assistance'!B27</f>
        <v>322914815</v>
      </c>
    </row>
    <row r="28" spans="1:4">
      <c r="A28" s="79" t="s">
        <v>33</v>
      </c>
      <c r="B28" s="75">
        <f t="shared" si="0"/>
        <v>577641396</v>
      </c>
      <c r="C28" s="75">
        <f>'MOE in TANF Assistance'!B28</f>
        <v>62119622</v>
      </c>
      <c r="D28" s="76">
        <f>'MOE in TANF Non-Assistance'!B28</f>
        <v>515521774</v>
      </c>
    </row>
    <row r="29" spans="1:4">
      <c r="A29" s="79" t="s">
        <v>34</v>
      </c>
      <c r="B29" s="75">
        <f t="shared" si="0"/>
        <v>210666143</v>
      </c>
      <c r="C29" s="75">
        <f>'MOE in TANF Assistance'!B29</f>
        <v>22935305</v>
      </c>
      <c r="D29" s="76">
        <f>'MOE in TANF Non-Assistance'!B29</f>
        <v>187730838</v>
      </c>
    </row>
    <row r="30" spans="1:4">
      <c r="A30" s="79" t="s">
        <v>35</v>
      </c>
      <c r="B30" s="75">
        <f t="shared" si="0"/>
        <v>21724308</v>
      </c>
      <c r="C30" s="75">
        <f>'MOE in TANF Assistance'!B30</f>
        <v>5792849</v>
      </c>
      <c r="D30" s="76">
        <f>'MOE in TANF Non-Assistance'!B30</f>
        <v>15931459</v>
      </c>
    </row>
    <row r="31" spans="1:4">
      <c r="A31" s="79" t="s">
        <v>36</v>
      </c>
      <c r="B31" s="75">
        <f t="shared" si="0"/>
        <v>176477425</v>
      </c>
      <c r="C31" s="75">
        <f>'MOE in TANF Assistance'!B31</f>
        <v>70915057</v>
      </c>
      <c r="D31" s="76">
        <f>'MOE in TANF Non-Assistance'!B31</f>
        <v>105562368</v>
      </c>
    </row>
    <row r="32" spans="1:4">
      <c r="A32" s="79" t="s">
        <v>37</v>
      </c>
      <c r="B32" s="75">
        <f t="shared" si="0"/>
        <v>14864655</v>
      </c>
      <c r="C32" s="75">
        <f>'MOE in TANF Assistance'!B32</f>
        <v>1313990</v>
      </c>
      <c r="D32" s="76">
        <f>'MOE in TANF Non-Assistance'!B32</f>
        <v>13550665</v>
      </c>
    </row>
    <row r="33" spans="1:4">
      <c r="A33" s="79" t="s">
        <v>38</v>
      </c>
      <c r="B33" s="75">
        <f t="shared" si="0"/>
        <v>15056490</v>
      </c>
      <c r="C33" s="75">
        <f>'MOE in TANF Assistance'!B33</f>
        <v>4739589</v>
      </c>
      <c r="D33" s="76">
        <f>'MOE in TANF Non-Assistance'!B33</f>
        <v>10316901</v>
      </c>
    </row>
    <row r="34" spans="1:4">
      <c r="A34" s="79" t="s">
        <v>39</v>
      </c>
      <c r="B34" s="75">
        <f t="shared" si="0"/>
        <v>46140210</v>
      </c>
      <c r="C34" s="75">
        <f>'MOE in TANF Assistance'!B34</f>
        <v>25681289</v>
      </c>
      <c r="D34" s="76">
        <f>'MOE in TANF Non-Assistance'!B34</f>
        <v>20458921</v>
      </c>
    </row>
    <row r="35" spans="1:4">
      <c r="A35" s="79" t="s">
        <v>40</v>
      </c>
      <c r="B35" s="75">
        <f t="shared" si="0"/>
        <v>33853956</v>
      </c>
      <c r="C35" s="75">
        <f>'MOE in TANF Assistance'!B35</f>
        <v>18845574</v>
      </c>
      <c r="D35" s="76">
        <f>'MOE in TANF Non-Assistance'!B35</f>
        <v>15008382</v>
      </c>
    </row>
    <row r="36" spans="1:4">
      <c r="A36" s="79" t="s">
        <v>41</v>
      </c>
      <c r="B36" s="75">
        <f t="shared" si="0"/>
        <v>311771562</v>
      </c>
      <c r="C36" s="75">
        <f>'MOE in TANF Assistance'!B36</f>
        <v>93843040</v>
      </c>
      <c r="D36" s="76">
        <f>'MOE in TANF Non-Assistance'!B36</f>
        <v>217928522</v>
      </c>
    </row>
    <row r="37" spans="1:4">
      <c r="A37" s="79" t="s">
        <v>42</v>
      </c>
      <c r="B37" s="75">
        <f t="shared" si="0"/>
        <v>115554666</v>
      </c>
      <c r="C37" s="75">
        <f>'MOE in TANF Assistance'!B37</f>
        <v>926772</v>
      </c>
      <c r="D37" s="76">
        <f>'MOE in TANF Non-Assistance'!B37</f>
        <v>114627894</v>
      </c>
    </row>
    <row r="38" spans="1:4">
      <c r="A38" s="79" t="s">
        <v>43</v>
      </c>
      <c r="B38" s="75">
        <f t="shared" si="0"/>
        <v>2705994108</v>
      </c>
      <c r="C38" s="75">
        <f>'MOE in TANF Assistance'!B38</f>
        <v>453553661</v>
      </c>
      <c r="D38" s="76">
        <f>'MOE in TANF Non-Assistance'!B38</f>
        <v>2252440447</v>
      </c>
    </row>
    <row r="39" spans="1:4">
      <c r="A39" s="79" t="s">
        <v>44</v>
      </c>
      <c r="B39" s="75">
        <f t="shared" si="0"/>
        <v>300377832</v>
      </c>
      <c r="C39" s="75">
        <f>'MOE in TANF Assistance'!B39</f>
        <v>2528996</v>
      </c>
      <c r="D39" s="76">
        <f>'MOE in TANF Non-Assistance'!B39</f>
        <v>297848836</v>
      </c>
    </row>
    <row r="40" spans="1:4">
      <c r="A40" s="79" t="s">
        <v>45</v>
      </c>
      <c r="B40" s="75">
        <f t="shared" si="0"/>
        <v>9069286</v>
      </c>
      <c r="C40" s="75">
        <f>'MOE in TANF Assistance'!B40</f>
        <v>6341413</v>
      </c>
      <c r="D40" s="76">
        <f>'MOE in TANF Non-Assistance'!B40</f>
        <v>2727873</v>
      </c>
    </row>
    <row r="41" spans="1:4">
      <c r="A41" s="79" t="s">
        <v>46</v>
      </c>
      <c r="B41" s="75">
        <f t="shared" si="0"/>
        <v>394036527</v>
      </c>
      <c r="C41" s="75">
        <f>'MOE in TANF Assistance'!B41</f>
        <v>151761654</v>
      </c>
      <c r="D41" s="76">
        <f>'MOE in TANF Non-Assistance'!B41</f>
        <v>242274873</v>
      </c>
    </row>
    <row r="42" spans="1:4">
      <c r="A42" s="79" t="s">
        <v>47</v>
      </c>
      <c r="B42" s="75">
        <f t="shared" si="0"/>
        <v>60119714</v>
      </c>
      <c r="C42" s="75">
        <f>'MOE in TANF Assistance'!B42</f>
        <v>33180114</v>
      </c>
      <c r="D42" s="76">
        <f>'MOE in TANF Non-Assistance'!B42</f>
        <v>26939600</v>
      </c>
    </row>
    <row r="43" spans="1:4">
      <c r="A43" s="79" t="s">
        <v>48</v>
      </c>
      <c r="B43" s="75">
        <f t="shared" si="0"/>
        <v>144694237</v>
      </c>
      <c r="C43" s="75">
        <f>'MOE in TANF Assistance'!B43</f>
        <v>70688509</v>
      </c>
      <c r="D43" s="76">
        <f>'MOE in TANF Non-Assistance'!B43</f>
        <v>74005728</v>
      </c>
    </row>
    <row r="44" spans="1:4">
      <c r="A44" s="79" t="s">
        <v>49</v>
      </c>
      <c r="B44" s="75">
        <f t="shared" si="0"/>
        <v>411101730</v>
      </c>
      <c r="C44" s="75">
        <f>'MOE in TANF Assistance'!B44</f>
        <v>51216104</v>
      </c>
      <c r="D44" s="76">
        <f>'MOE in TANF Non-Assistance'!B44</f>
        <v>359885626</v>
      </c>
    </row>
    <row r="45" spans="1:4">
      <c r="A45" s="79" t="s">
        <v>50</v>
      </c>
      <c r="B45" s="75">
        <f t="shared" si="0"/>
        <v>38512486</v>
      </c>
      <c r="C45" s="75">
        <f>'MOE in TANF Assistance'!B45</f>
        <v>1378692</v>
      </c>
      <c r="D45" s="76">
        <f>'MOE in TANF Non-Assistance'!B45</f>
        <v>37133794</v>
      </c>
    </row>
    <row r="46" spans="1:4">
      <c r="A46" s="79" t="s">
        <v>51</v>
      </c>
      <c r="B46" s="75">
        <f t="shared" si="0"/>
        <v>121742901</v>
      </c>
      <c r="C46" s="75">
        <f>'MOE in TANF Assistance'!B46</f>
        <v>898806</v>
      </c>
      <c r="D46" s="76">
        <f>'MOE in TANF Non-Assistance'!B46</f>
        <v>120844095</v>
      </c>
    </row>
    <row r="47" spans="1:4">
      <c r="A47" s="79" t="s">
        <v>52</v>
      </c>
      <c r="B47" s="75">
        <f t="shared" si="0"/>
        <v>8540000</v>
      </c>
      <c r="C47" s="75">
        <f>'MOE in TANF Assistance'!B47</f>
        <v>6060587</v>
      </c>
      <c r="D47" s="76">
        <f>'MOE in TANF Non-Assistance'!B47</f>
        <v>2479413</v>
      </c>
    </row>
    <row r="48" spans="1:4">
      <c r="A48" s="79" t="s">
        <v>53</v>
      </c>
      <c r="B48" s="75">
        <f t="shared" si="0"/>
        <v>148656727</v>
      </c>
      <c r="C48" s="75">
        <f>'MOE in TANF Assistance'!B48</f>
        <v>30941661</v>
      </c>
      <c r="D48" s="76">
        <f>'MOE in TANF Non-Assistance'!B48</f>
        <v>117715066</v>
      </c>
    </row>
    <row r="49" spans="1:4">
      <c r="A49" s="79" t="s">
        <v>54</v>
      </c>
      <c r="B49" s="75">
        <f t="shared" si="0"/>
        <v>386384965</v>
      </c>
      <c r="C49" s="75">
        <f>'MOE in TANF Assistance'!B49</f>
        <v>62900305</v>
      </c>
      <c r="D49" s="76">
        <f>'MOE in TANF Non-Assistance'!B49</f>
        <v>323484660</v>
      </c>
    </row>
    <row r="50" spans="1:4">
      <c r="A50" s="79" t="s">
        <v>55</v>
      </c>
      <c r="B50" s="75">
        <f t="shared" si="0"/>
        <v>24889035</v>
      </c>
      <c r="C50" s="75">
        <f>'MOE in TANF Assistance'!B50</f>
        <v>1829096</v>
      </c>
      <c r="D50" s="76">
        <f>'MOE in TANF Non-Assistance'!B50</f>
        <v>23059939</v>
      </c>
    </row>
    <row r="51" spans="1:4">
      <c r="A51" s="79" t="s">
        <v>56</v>
      </c>
      <c r="B51" s="75">
        <f t="shared" si="0"/>
        <v>27753411</v>
      </c>
      <c r="C51" s="75">
        <f>'MOE in TANF Assistance'!B51</f>
        <v>19958494</v>
      </c>
      <c r="D51" s="76">
        <f>'MOE in TANF Non-Assistance'!B51</f>
        <v>7794917</v>
      </c>
    </row>
    <row r="52" spans="1:4">
      <c r="A52" s="79" t="s">
        <v>57</v>
      </c>
      <c r="B52" s="75">
        <f t="shared" si="0"/>
        <v>136116343</v>
      </c>
      <c r="C52" s="75">
        <f>'MOE in TANF Assistance'!B52</f>
        <v>52811775</v>
      </c>
      <c r="D52" s="76">
        <f>'MOE in TANF Non-Assistance'!B52</f>
        <v>83304568</v>
      </c>
    </row>
    <row r="53" spans="1:4">
      <c r="A53" s="79" t="s">
        <v>58</v>
      </c>
      <c r="B53" s="75">
        <f t="shared" si="0"/>
        <v>519838508</v>
      </c>
      <c r="C53" s="75">
        <f>'MOE in TANF Assistance'!B53</f>
        <v>73532671</v>
      </c>
      <c r="D53" s="76">
        <f>'MOE in TANF Non-Assistance'!B53</f>
        <v>446305837</v>
      </c>
    </row>
    <row r="54" spans="1:4">
      <c r="A54" s="79" t="s">
        <v>59</v>
      </c>
      <c r="B54" s="75">
        <f t="shared" si="0"/>
        <v>34446446</v>
      </c>
      <c r="C54" s="75">
        <f>'MOE in TANF Assistance'!B54</f>
        <v>29279480</v>
      </c>
      <c r="D54" s="76">
        <f>'MOE in TANF Non-Assistance'!B54</f>
        <v>5166966</v>
      </c>
    </row>
    <row r="55" spans="1:4">
      <c r="A55" s="79" t="s">
        <v>60</v>
      </c>
      <c r="B55" s="75">
        <f t="shared" si="0"/>
        <v>271435555</v>
      </c>
      <c r="C55" s="75">
        <f>'MOE in TANF Assistance'!B55</f>
        <v>81771024</v>
      </c>
      <c r="D55" s="76">
        <f>'MOE in TANF Non-Assistance'!B55</f>
        <v>189664531</v>
      </c>
    </row>
    <row r="56" spans="1:4">
      <c r="A56" s="79" t="s">
        <v>61</v>
      </c>
      <c r="B56" s="75">
        <f t="shared" si="0"/>
        <v>9673149</v>
      </c>
      <c r="C56" s="75">
        <f>'MOE in TANF Assistance'!B56</f>
        <v>3489045</v>
      </c>
      <c r="D56" s="76">
        <f>'MOE in TANF Non-Assistance'!B56</f>
        <v>6184104</v>
      </c>
    </row>
  </sheetData>
  <mergeCells count="2">
    <mergeCell ref="A1:D1"/>
    <mergeCell ref="B2:D2"/>
  </mergeCells>
  <pageMargins left="0.7" right="0.7" top="0.75" bottom="0.75" header="0.3" footer="0.3"/>
  <pageSetup scale="83"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6"/>
  <sheetViews>
    <sheetView workbookViewId="0">
      <selection activeCell="B37" sqref="B37"/>
    </sheetView>
  </sheetViews>
  <sheetFormatPr defaultRowHeight="14.4"/>
  <cols>
    <col min="1" max="1" width="23" customWidth="1"/>
    <col min="2" max="2" width="15.44140625" bestFit="1" customWidth="1"/>
    <col min="3" max="3" width="15" customWidth="1"/>
    <col min="4" max="4" width="13.6640625" customWidth="1"/>
    <col min="5" max="5" width="16.44140625" customWidth="1"/>
    <col min="6" max="6" width="12.44140625" customWidth="1"/>
  </cols>
  <sheetData>
    <row r="1" spans="1:6">
      <c r="A1" s="554" t="s">
        <v>196</v>
      </c>
      <c r="B1" s="560"/>
      <c r="C1" s="560"/>
      <c r="D1" s="560"/>
      <c r="E1" s="560"/>
      <c r="F1" s="561"/>
    </row>
    <row r="2" spans="1:6">
      <c r="A2" s="610" t="s">
        <v>10</v>
      </c>
      <c r="B2" s="160"/>
      <c r="C2" s="160"/>
      <c r="D2" s="160"/>
      <c r="E2" s="160"/>
      <c r="F2" s="37"/>
    </row>
    <row r="3" spans="1:6" ht="25.2">
      <c r="A3" s="610"/>
      <c r="B3" s="160" t="s">
        <v>74</v>
      </c>
      <c r="C3" s="160" t="s">
        <v>62</v>
      </c>
      <c r="D3" s="160" t="s">
        <v>63</v>
      </c>
      <c r="E3" s="160" t="s">
        <v>75</v>
      </c>
      <c r="F3" s="37" t="s">
        <v>76</v>
      </c>
    </row>
    <row r="4" spans="1:6">
      <c r="A4" s="610"/>
      <c r="B4" s="160"/>
      <c r="C4" s="160"/>
      <c r="D4" s="160"/>
      <c r="E4" s="160"/>
      <c r="F4" s="37"/>
    </row>
    <row r="5" spans="1:6">
      <c r="A5" s="18" t="s">
        <v>77</v>
      </c>
      <c r="B5" s="246">
        <f>SUM(B6:B56)</f>
        <v>4351426607</v>
      </c>
      <c r="C5" s="246">
        <f>SUM(C6:C56)</f>
        <v>4191673078</v>
      </c>
      <c r="D5" s="246">
        <f>SUM(D6:D56)</f>
        <v>119587561</v>
      </c>
      <c r="E5" s="246">
        <f>SUM(E6:E56)</f>
        <v>40165968</v>
      </c>
      <c r="F5" s="247"/>
    </row>
    <row r="6" spans="1:6">
      <c r="A6" s="18" t="s">
        <v>11</v>
      </c>
      <c r="B6" s="248">
        <f>SUM(C6:E6)</f>
        <v>2497322</v>
      </c>
      <c r="C6" s="248">
        <v>0</v>
      </c>
      <c r="D6" s="248">
        <v>62672</v>
      </c>
      <c r="E6" s="248">
        <v>2434650</v>
      </c>
      <c r="F6" s="247"/>
    </row>
    <row r="7" spans="1:6">
      <c r="A7" s="18" t="s">
        <v>12</v>
      </c>
      <c r="B7" s="248">
        <f t="shared" ref="B7:B56" si="0">SUM(C7:E7)</f>
        <v>35177444</v>
      </c>
      <c r="C7" s="248">
        <v>31660692</v>
      </c>
      <c r="D7" s="248">
        <v>3516752</v>
      </c>
      <c r="E7" s="248">
        <v>0</v>
      </c>
      <c r="F7" s="247"/>
    </row>
    <row r="8" spans="1:6">
      <c r="A8" s="18" t="s">
        <v>13</v>
      </c>
      <c r="B8" s="248">
        <f t="shared" si="0"/>
        <v>1567603</v>
      </c>
      <c r="C8" s="248">
        <v>1567603</v>
      </c>
      <c r="D8" s="248">
        <v>0</v>
      </c>
      <c r="E8" s="248">
        <v>0</v>
      </c>
      <c r="F8" s="247"/>
    </row>
    <row r="9" spans="1:6">
      <c r="A9" s="18" t="s">
        <v>14</v>
      </c>
      <c r="B9" s="248">
        <f t="shared" si="0"/>
        <v>0</v>
      </c>
      <c r="C9" s="248">
        <v>0</v>
      </c>
      <c r="D9" s="248">
        <v>0</v>
      </c>
      <c r="E9" s="248">
        <v>0</v>
      </c>
      <c r="F9" s="247"/>
    </row>
    <row r="10" spans="1:6">
      <c r="A10" s="18" t="s">
        <v>15</v>
      </c>
      <c r="B10" s="248">
        <f t="shared" si="0"/>
        <v>2093184596</v>
      </c>
      <c r="C10" s="248">
        <v>2077994372</v>
      </c>
      <c r="D10" s="248">
        <v>11888935</v>
      </c>
      <c r="E10" s="248">
        <v>3301289</v>
      </c>
      <c r="F10" s="247"/>
    </row>
    <row r="11" spans="1:6">
      <c r="A11" s="18" t="s">
        <v>16</v>
      </c>
      <c r="B11" s="248">
        <f t="shared" si="0"/>
        <v>8701104</v>
      </c>
      <c r="C11" s="248">
        <v>8385173</v>
      </c>
      <c r="D11" s="248">
        <v>0</v>
      </c>
      <c r="E11" s="248">
        <v>315931</v>
      </c>
      <c r="F11" s="247"/>
    </row>
    <row r="12" spans="1:6">
      <c r="A12" s="18" t="s">
        <v>17</v>
      </c>
      <c r="B12" s="248">
        <f t="shared" si="0"/>
        <v>70153089</v>
      </c>
      <c r="C12" s="248">
        <v>68539083</v>
      </c>
      <c r="D12" s="248">
        <v>1614006</v>
      </c>
      <c r="E12" s="248">
        <v>0</v>
      </c>
      <c r="F12" s="247"/>
    </row>
    <row r="13" spans="1:6">
      <c r="A13" s="18" t="s">
        <v>18</v>
      </c>
      <c r="B13" s="248">
        <f t="shared" si="0"/>
        <v>13822056</v>
      </c>
      <c r="C13" s="248">
        <v>13190378</v>
      </c>
      <c r="D13" s="248">
        <v>631678</v>
      </c>
      <c r="E13" s="248">
        <v>0</v>
      </c>
      <c r="F13" s="247"/>
    </row>
    <row r="14" spans="1:6">
      <c r="A14" s="18" t="s">
        <v>19</v>
      </c>
      <c r="B14" s="248">
        <f t="shared" si="0"/>
        <v>50502920</v>
      </c>
      <c r="C14" s="248">
        <v>35202942</v>
      </c>
      <c r="D14" s="248">
        <v>14250000</v>
      </c>
      <c r="E14" s="248">
        <v>1049978</v>
      </c>
      <c r="F14" s="247"/>
    </row>
    <row r="15" spans="1:6">
      <c r="A15" s="18" t="s">
        <v>20</v>
      </c>
      <c r="B15" s="248">
        <f t="shared" si="0"/>
        <v>129900296</v>
      </c>
      <c r="C15" s="248">
        <v>129900296</v>
      </c>
      <c r="D15" s="248">
        <v>0</v>
      </c>
      <c r="E15" s="248">
        <v>0</v>
      </c>
      <c r="F15" s="247"/>
    </row>
    <row r="16" spans="1:6">
      <c r="A16" s="18" t="s">
        <v>21</v>
      </c>
      <c r="B16" s="248">
        <f t="shared" si="0"/>
        <v>3167442</v>
      </c>
      <c r="C16" s="248">
        <v>2491329</v>
      </c>
      <c r="D16" s="248">
        <v>676113</v>
      </c>
      <c r="E16" s="248">
        <v>0</v>
      </c>
      <c r="F16" s="247"/>
    </row>
    <row r="17" spans="1:6">
      <c r="A17" s="18" t="s">
        <v>22</v>
      </c>
      <c r="B17" s="248">
        <f t="shared" si="0"/>
        <v>19089171</v>
      </c>
      <c r="C17" s="248">
        <v>18436610</v>
      </c>
      <c r="D17" s="248">
        <v>0</v>
      </c>
      <c r="E17" s="248">
        <v>652561</v>
      </c>
      <c r="F17" s="247"/>
    </row>
    <row r="18" spans="1:6">
      <c r="A18" s="18" t="s">
        <v>23</v>
      </c>
      <c r="B18" s="248">
        <f t="shared" si="0"/>
        <v>2305171</v>
      </c>
      <c r="C18" s="248">
        <v>2305171</v>
      </c>
      <c r="D18" s="248">
        <v>0</v>
      </c>
      <c r="E18" s="248">
        <v>0</v>
      </c>
      <c r="F18" s="247"/>
    </row>
    <row r="19" spans="1:6">
      <c r="A19" s="18" t="s">
        <v>24</v>
      </c>
      <c r="B19" s="248">
        <f t="shared" si="0"/>
        <v>4079053</v>
      </c>
      <c r="C19" s="248">
        <v>3994697</v>
      </c>
      <c r="D19" s="248">
        <v>0</v>
      </c>
      <c r="E19" s="248">
        <v>84356</v>
      </c>
      <c r="F19" s="247"/>
    </row>
    <row r="20" spans="1:6">
      <c r="A20" s="18" t="s">
        <v>25</v>
      </c>
      <c r="B20" s="248">
        <f t="shared" si="0"/>
        <v>4668495</v>
      </c>
      <c r="C20" s="248">
        <v>4668495</v>
      </c>
      <c r="D20" s="248">
        <v>0</v>
      </c>
      <c r="E20" s="248">
        <v>0</v>
      </c>
      <c r="F20" s="247"/>
    </row>
    <row r="21" spans="1:6">
      <c r="A21" s="18" t="s">
        <v>26</v>
      </c>
      <c r="B21" s="248">
        <f t="shared" si="0"/>
        <v>41353781</v>
      </c>
      <c r="C21" s="248">
        <v>41353781</v>
      </c>
      <c r="D21" s="248">
        <v>0</v>
      </c>
      <c r="E21" s="248">
        <v>0</v>
      </c>
      <c r="F21" s="247"/>
    </row>
    <row r="22" spans="1:6">
      <c r="A22" s="18" t="s">
        <v>27</v>
      </c>
      <c r="B22" s="248">
        <f t="shared" si="0"/>
        <v>13080984</v>
      </c>
      <c r="C22" s="248">
        <v>7236094</v>
      </c>
      <c r="D22" s="248">
        <v>5844890</v>
      </c>
      <c r="E22" s="248">
        <v>0</v>
      </c>
      <c r="F22" s="247"/>
    </row>
    <row r="23" spans="1:6">
      <c r="A23" s="18" t="s">
        <v>28</v>
      </c>
      <c r="B23" s="248">
        <f t="shared" si="0"/>
        <v>57673413</v>
      </c>
      <c r="C23" s="248">
        <v>42203413</v>
      </c>
      <c r="D23" s="248">
        <v>14000000</v>
      </c>
      <c r="E23" s="248">
        <v>1470000</v>
      </c>
      <c r="F23" s="247"/>
    </row>
    <row r="24" spans="1:6">
      <c r="A24" s="18" t="s">
        <v>29</v>
      </c>
      <c r="B24" s="248">
        <f t="shared" si="0"/>
        <v>0</v>
      </c>
      <c r="C24" s="248">
        <v>0</v>
      </c>
      <c r="D24" s="248">
        <v>0</v>
      </c>
      <c r="E24" s="248">
        <v>0</v>
      </c>
      <c r="F24" s="247"/>
    </row>
    <row r="25" spans="1:6">
      <c r="A25" s="18" t="s">
        <v>30</v>
      </c>
      <c r="B25" s="248">
        <f t="shared" si="0"/>
        <v>19396917</v>
      </c>
      <c r="C25" s="248">
        <v>16098831</v>
      </c>
      <c r="D25" s="248">
        <v>1749818</v>
      </c>
      <c r="E25" s="248">
        <v>1548268</v>
      </c>
      <c r="F25" s="247"/>
    </row>
    <row r="26" spans="1:6">
      <c r="A26" s="18" t="s">
        <v>31</v>
      </c>
      <c r="B26" s="248">
        <f t="shared" si="0"/>
        <v>25125170</v>
      </c>
      <c r="C26" s="248">
        <v>25125170</v>
      </c>
      <c r="D26" s="248">
        <v>0</v>
      </c>
      <c r="E26" s="248">
        <v>0</v>
      </c>
      <c r="F26" s="247"/>
    </row>
    <row r="27" spans="1:6">
      <c r="A27" s="18" t="s">
        <v>32</v>
      </c>
      <c r="B27" s="248">
        <f t="shared" si="0"/>
        <v>314745406</v>
      </c>
      <c r="C27" s="248">
        <v>314745406</v>
      </c>
      <c r="D27" s="248">
        <v>0</v>
      </c>
      <c r="E27" s="248">
        <v>0</v>
      </c>
      <c r="F27" s="247"/>
    </row>
    <row r="28" spans="1:6">
      <c r="A28" s="18" t="s">
        <v>33</v>
      </c>
      <c r="B28" s="248">
        <f t="shared" si="0"/>
        <v>62119622</v>
      </c>
      <c r="C28" s="248">
        <v>62119622</v>
      </c>
      <c r="D28" s="248">
        <v>0</v>
      </c>
      <c r="E28" s="248">
        <v>0</v>
      </c>
      <c r="F28" s="247"/>
    </row>
    <row r="29" spans="1:6">
      <c r="A29" s="18" t="s">
        <v>34</v>
      </c>
      <c r="B29" s="248">
        <f t="shared" si="0"/>
        <v>22935305</v>
      </c>
      <c r="C29" s="248">
        <v>22935305</v>
      </c>
      <c r="D29" s="248">
        <v>0</v>
      </c>
      <c r="E29" s="248">
        <v>0</v>
      </c>
      <c r="F29" s="247"/>
    </row>
    <row r="30" spans="1:6">
      <c r="A30" s="18" t="s">
        <v>35</v>
      </c>
      <c r="B30" s="248">
        <f t="shared" si="0"/>
        <v>5792849</v>
      </c>
      <c r="C30" s="248">
        <v>5425271</v>
      </c>
      <c r="D30" s="248">
        <v>0</v>
      </c>
      <c r="E30" s="248">
        <v>367578</v>
      </c>
      <c r="F30" s="247"/>
    </row>
    <row r="31" spans="1:6">
      <c r="A31" s="18" t="s">
        <v>36</v>
      </c>
      <c r="B31" s="248">
        <f t="shared" si="0"/>
        <v>70915057</v>
      </c>
      <c r="C31" s="248">
        <v>70915057</v>
      </c>
      <c r="D31" s="248">
        <v>0</v>
      </c>
      <c r="E31" s="248">
        <v>0</v>
      </c>
      <c r="F31" s="247"/>
    </row>
    <row r="32" spans="1:6">
      <c r="A32" s="18" t="s">
        <v>37</v>
      </c>
      <c r="B32" s="248">
        <f t="shared" si="0"/>
        <v>1313990</v>
      </c>
      <c r="C32" s="248">
        <v>0</v>
      </c>
      <c r="D32" s="248">
        <v>1313990</v>
      </c>
      <c r="E32" s="248">
        <v>0</v>
      </c>
      <c r="F32" s="247"/>
    </row>
    <row r="33" spans="1:6">
      <c r="A33" s="18" t="s">
        <v>38</v>
      </c>
      <c r="B33" s="248">
        <f t="shared" si="0"/>
        <v>4739589</v>
      </c>
      <c r="C33" s="248">
        <v>4739589</v>
      </c>
      <c r="D33" s="248">
        <v>0</v>
      </c>
      <c r="E33" s="248">
        <v>0</v>
      </c>
      <c r="F33" s="247"/>
    </row>
    <row r="34" spans="1:6">
      <c r="A34" s="18" t="s">
        <v>39</v>
      </c>
      <c r="B34" s="248">
        <f t="shared" si="0"/>
        <v>25681289</v>
      </c>
      <c r="C34" s="248">
        <v>25681289</v>
      </c>
      <c r="D34" s="248">
        <v>0</v>
      </c>
      <c r="E34" s="248">
        <v>0</v>
      </c>
      <c r="F34" s="247"/>
    </row>
    <row r="35" spans="1:6">
      <c r="A35" s="18" t="s">
        <v>40</v>
      </c>
      <c r="B35" s="248">
        <f t="shared" si="0"/>
        <v>18845574</v>
      </c>
      <c r="C35" s="248">
        <v>18845574</v>
      </c>
      <c r="D35" s="248">
        <v>0</v>
      </c>
      <c r="E35" s="248">
        <v>0</v>
      </c>
      <c r="F35" s="247"/>
    </row>
    <row r="36" spans="1:6">
      <c r="A36" s="18" t="s">
        <v>41</v>
      </c>
      <c r="B36" s="248">
        <f t="shared" si="0"/>
        <v>93843040</v>
      </c>
      <c r="C36" s="248">
        <v>63431912</v>
      </c>
      <c r="D36" s="248">
        <v>26374178</v>
      </c>
      <c r="E36" s="248">
        <v>4036950</v>
      </c>
      <c r="F36" s="247"/>
    </row>
    <row r="37" spans="1:6">
      <c r="A37" s="18" t="s">
        <v>42</v>
      </c>
      <c r="B37" s="248">
        <f t="shared" si="0"/>
        <v>926772</v>
      </c>
      <c r="C37" s="248">
        <v>926772</v>
      </c>
      <c r="D37" s="248">
        <v>0</v>
      </c>
      <c r="E37" s="248">
        <v>0</v>
      </c>
      <c r="F37" s="247"/>
    </row>
    <row r="38" spans="1:6">
      <c r="A38" s="18" t="s">
        <v>43</v>
      </c>
      <c r="B38" s="248">
        <f t="shared" si="0"/>
        <v>453553661</v>
      </c>
      <c r="C38" s="248">
        <v>453553661</v>
      </c>
      <c r="D38" s="248">
        <v>0</v>
      </c>
      <c r="E38" s="248">
        <v>0</v>
      </c>
      <c r="F38" s="247"/>
    </row>
    <row r="39" spans="1:6">
      <c r="A39" s="18" t="s">
        <v>44</v>
      </c>
      <c r="B39" s="248">
        <f t="shared" si="0"/>
        <v>2528996</v>
      </c>
      <c r="C39" s="248">
        <v>2528996</v>
      </c>
      <c r="D39" s="248">
        <v>0</v>
      </c>
      <c r="E39" s="248">
        <v>0</v>
      </c>
      <c r="F39" s="247"/>
    </row>
    <row r="40" spans="1:6">
      <c r="A40" s="18" t="s">
        <v>45</v>
      </c>
      <c r="B40" s="248">
        <f t="shared" si="0"/>
        <v>6341413</v>
      </c>
      <c r="C40" s="248">
        <v>4945634</v>
      </c>
      <c r="D40" s="248">
        <v>1017036</v>
      </c>
      <c r="E40" s="248">
        <v>378743</v>
      </c>
      <c r="F40" s="247"/>
    </row>
    <row r="41" spans="1:6">
      <c r="A41" s="18" t="s">
        <v>46</v>
      </c>
      <c r="B41" s="248">
        <f t="shared" si="0"/>
        <v>151761654</v>
      </c>
      <c r="C41" s="248">
        <v>151761654</v>
      </c>
      <c r="D41" s="248">
        <v>0</v>
      </c>
      <c r="E41" s="248">
        <v>0</v>
      </c>
      <c r="F41" s="247"/>
    </row>
    <row r="42" spans="1:6">
      <c r="A42" s="18" t="s">
        <v>47</v>
      </c>
      <c r="B42" s="248">
        <f t="shared" si="0"/>
        <v>33180114</v>
      </c>
      <c r="C42" s="248">
        <v>11911486</v>
      </c>
      <c r="D42" s="248">
        <v>6210320</v>
      </c>
      <c r="E42" s="248">
        <v>15058308</v>
      </c>
      <c r="F42" s="247"/>
    </row>
    <row r="43" spans="1:6">
      <c r="A43" s="18" t="s">
        <v>48</v>
      </c>
      <c r="B43" s="248">
        <f t="shared" si="0"/>
        <v>70688509</v>
      </c>
      <c r="C43" s="248">
        <v>60235116</v>
      </c>
      <c r="D43" s="248">
        <v>9382255</v>
      </c>
      <c r="E43" s="248">
        <v>1071138</v>
      </c>
      <c r="F43" s="247"/>
    </row>
    <row r="44" spans="1:6">
      <c r="A44" s="18" t="s">
        <v>49</v>
      </c>
      <c r="B44" s="248">
        <f t="shared" si="0"/>
        <v>51216104</v>
      </c>
      <c r="C44" s="248">
        <v>51187165</v>
      </c>
      <c r="D44" s="248">
        <v>0</v>
      </c>
      <c r="E44" s="248">
        <v>28939</v>
      </c>
      <c r="F44" s="247"/>
    </row>
    <row r="45" spans="1:6">
      <c r="A45" s="18" t="s">
        <v>50</v>
      </c>
      <c r="B45" s="248">
        <f t="shared" si="0"/>
        <v>1378692</v>
      </c>
      <c r="C45" s="248">
        <v>491229</v>
      </c>
      <c r="D45" s="248">
        <v>887463</v>
      </c>
      <c r="E45" s="248">
        <v>0</v>
      </c>
      <c r="F45" s="247"/>
    </row>
    <row r="46" spans="1:6">
      <c r="A46" s="18" t="s">
        <v>51</v>
      </c>
      <c r="B46" s="248">
        <f t="shared" si="0"/>
        <v>898806</v>
      </c>
      <c r="C46" s="248">
        <v>898806</v>
      </c>
      <c r="D46" s="248">
        <v>0</v>
      </c>
      <c r="E46" s="248">
        <v>0</v>
      </c>
      <c r="F46" s="247"/>
    </row>
    <row r="47" spans="1:6">
      <c r="A47" s="18" t="s">
        <v>52</v>
      </c>
      <c r="B47" s="248">
        <f t="shared" si="0"/>
        <v>6060587</v>
      </c>
      <c r="C47" s="248">
        <v>5257673</v>
      </c>
      <c r="D47" s="248">
        <v>802914</v>
      </c>
      <c r="E47" s="248">
        <v>0</v>
      </c>
      <c r="F47" s="247"/>
    </row>
    <row r="48" spans="1:6">
      <c r="A48" s="18" t="s">
        <v>53</v>
      </c>
      <c r="B48" s="248">
        <f t="shared" si="0"/>
        <v>30941661</v>
      </c>
      <c r="C48" s="248">
        <v>16102219</v>
      </c>
      <c r="D48" s="248">
        <v>14839442</v>
      </c>
      <c r="E48" s="248">
        <v>0</v>
      </c>
      <c r="F48" s="247"/>
    </row>
    <row r="49" spans="1:6">
      <c r="A49" s="18" t="s">
        <v>54</v>
      </c>
      <c r="B49" s="248">
        <f t="shared" si="0"/>
        <v>62900305</v>
      </c>
      <c r="C49" s="248">
        <v>62851931</v>
      </c>
      <c r="D49" s="248">
        <v>0</v>
      </c>
      <c r="E49" s="248">
        <v>48374</v>
      </c>
      <c r="F49" s="247"/>
    </row>
    <row r="50" spans="1:6">
      <c r="A50" s="18" t="s">
        <v>55</v>
      </c>
      <c r="B50" s="248">
        <f t="shared" si="0"/>
        <v>1829096</v>
      </c>
      <c r="C50" s="248">
        <v>1829096</v>
      </c>
      <c r="D50" s="248">
        <v>0</v>
      </c>
      <c r="E50" s="248">
        <v>0</v>
      </c>
      <c r="F50" s="247"/>
    </row>
    <row r="51" spans="1:6">
      <c r="A51" s="18" t="s">
        <v>56</v>
      </c>
      <c r="B51" s="248">
        <f t="shared" si="0"/>
        <v>19958494</v>
      </c>
      <c r="C51" s="248">
        <v>16382867</v>
      </c>
      <c r="D51" s="248">
        <v>0</v>
      </c>
      <c r="E51" s="248">
        <v>3575627</v>
      </c>
      <c r="F51" s="247"/>
    </row>
    <row r="52" spans="1:6">
      <c r="A52" s="18" t="s">
        <v>57</v>
      </c>
      <c r="B52" s="248">
        <f t="shared" si="0"/>
        <v>52811775</v>
      </c>
      <c r="C52" s="248">
        <v>52811775</v>
      </c>
      <c r="D52" s="248">
        <v>0</v>
      </c>
      <c r="E52" s="248">
        <v>0</v>
      </c>
      <c r="F52" s="247"/>
    </row>
    <row r="53" spans="1:6">
      <c r="A53" s="18" t="s">
        <v>58</v>
      </c>
      <c r="B53" s="248">
        <f t="shared" si="0"/>
        <v>73532671</v>
      </c>
      <c r="C53" s="248">
        <v>73532671</v>
      </c>
      <c r="D53" s="248">
        <v>0</v>
      </c>
      <c r="E53" s="248">
        <v>0</v>
      </c>
      <c r="F53" s="247"/>
    </row>
    <row r="54" spans="1:6">
      <c r="A54" s="18" t="s">
        <v>59</v>
      </c>
      <c r="B54" s="248">
        <f t="shared" si="0"/>
        <v>29279480</v>
      </c>
      <c r="C54" s="248">
        <v>21564810</v>
      </c>
      <c r="D54" s="248">
        <v>2971392</v>
      </c>
      <c r="E54" s="248">
        <v>4743278</v>
      </c>
      <c r="F54" s="247"/>
    </row>
    <row r="55" spans="1:6">
      <c r="A55" s="18" t="s">
        <v>60</v>
      </c>
      <c r="B55" s="248">
        <f t="shared" si="0"/>
        <v>81771024</v>
      </c>
      <c r="C55" s="248">
        <v>81771024</v>
      </c>
      <c r="D55" s="248">
        <v>0</v>
      </c>
      <c r="E55" s="248">
        <v>0</v>
      </c>
      <c r="F55" s="247"/>
    </row>
    <row r="56" spans="1:6">
      <c r="A56" s="18" t="s">
        <v>61</v>
      </c>
      <c r="B56" s="248">
        <f t="shared" si="0"/>
        <v>3489045</v>
      </c>
      <c r="C56" s="248">
        <v>1935338</v>
      </c>
      <c r="D56" s="248">
        <v>1553707</v>
      </c>
      <c r="E56" s="248">
        <v>0</v>
      </c>
      <c r="F56" s="247"/>
    </row>
  </sheetData>
  <mergeCells count="2">
    <mergeCell ref="A1:F1"/>
    <mergeCell ref="A2:A4"/>
  </mergeCells>
  <pageMargins left="0.7" right="0.7" top="0.75" bottom="0.75" header="0.3" footer="0.3"/>
  <pageSetup scale="83" orientation="portrait"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6"/>
  <sheetViews>
    <sheetView topLeftCell="E1" zoomScaleNormal="100" workbookViewId="0">
      <selection activeCell="O38" sqref="O38"/>
    </sheetView>
  </sheetViews>
  <sheetFormatPr defaultRowHeight="14.4"/>
  <cols>
    <col min="1" max="1" width="22.33203125" customWidth="1"/>
    <col min="2" max="2" width="15.44140625" customWidth="1"/>
    <col min="3" max="3" width="13.88671875" customWidth="1"/>
    <col min="4" max="4" width="15.109375" customWidth="1"/>
    <col min="5" max="5" width="16.109375" customWidth="1"/>
    <col min="6" max="6" width="13.109375" customWidth="1"/>
    <col min="7" max="7" width="15.88671875" customWidth="1"/>
    <col min="8" max="8" width="13.88671875" customWidth="1"/>
    <col min="9" max="9" width="14.33203125" customWidth="1"/>
    <col min="10" max="10" width="15.33203125" customWidth="1"/>
    <col min="11" max="11" width="15.44140625" customWidth="1"/>
    <col min="12" max="12" width="15.5546875" customWidth="1"/>
    <col min="13" max="13" width="12.33203125" customWidth="1"/>
    <col min="14" max="14" width="14" customWidth="1"/>
    <col min="15" max="15" width="15.5546875" customWidth="1"/>
  </cols>
  <sheetData>
    <row r="1" spans="1:15">
      <c r="A1" s="554" t="s">
        <v>197</v>
      </c>
      <c r="B1" s="560"/>
      <c r="C1" s="560"/>
      <c r="D1" s="560"/>
      <c r="E1" s="560"/>
      <c r="F1" s="560"/>
      <c r="G1" s="560"/>
      <c r="H1" s="560"/>
      <c r="I1" s="560"/>
      <c r="J1" s="560"/>
      <c r="K1" s="560"/>
      <c r="L1" s="560"/>
      <c r="M1" s="560"/>
      <c r="N1" s="560"/>
      <c r="O1" s="561"/>
    </row>
    <row r="2" spans="1:15">
      <c r="A2" s="611" t="s">
        <v>10</v>
      </c>
      <c r="B2" s="249"/>
      <c r="C2" s="249"/>
      <c r="D2" s="249"/>
      <c r="E2" s="249"/>
      <c r="F2" s="249"/>
      <c r="G2" s="249"/>
      <c r="H2" s="249"/>
      <c r="I2" s="249"/>
      <c r="J2" s="249"/>
      <c r="K2" s="249"/>
      <c r="L2" s="249"/>
      <c r="M2" s="249"/>
      <c r="N2" s="250"/>
      <c r="O2" s="113"/>
    </row>
    <row r="3" spans="1:15" ht="33.6">
      <c r="A3" s="612"/>
      <c r="B3" s="160" t="s">
        <v>65</v>
      </c>
      <c r="C3" s="160" t="s">
        <v>78</v>
      </c>
      <c r="D3" s="160" t="s">
        <v>63</v>
      </c>
      <c r="E3" s="160" t="s">
        <v>64</v>
      </c>
      <c r="F3" s="160" t="s">
        <v>79</v>
      </c>
      <c r="G3" s="160" t="s">
        <v>67</v>
      </c>
      <c r="H3" s="160" t="s">
        <v>80</v>
      </c>
      <c r="I3" s="160" t="s">
        <v>81</v>
      </c>
      <c r="J3" s="160" t="s">
        <v>82</v>
      </c>
      <c r="K3" s="160" t="s">
        <v>89</v>
      </c>
      <c r="L3" s="160" t="s">
        <v>88</v>
      </c>
      <c r="M3" s="160" t="s">
        <v>68</v>
      </c>
      <c r="N3" s="37" t="s">
        <v>86</v>
      </c>
      <c r="O3" s="251" t="s">
        <v>69</v>
      </c>
    </row>
    <row r="4" spans="1:15">
      <c r="A4" s="613"/>
      <c r="B4" s="252"/>
      <c r="C4" s="252"/>
      <c r="D4" s="252"/>
      <c r="E4" s="252"/>
      <c r="F4" s="252"/>
      <c r="G4" s="252"/>
      <c r="H4" s="252"/>
      <c r="I4" s="253"/>
      <c r="J4" s="252"/>
      <c r="K4" s="252"/>
      <c r="L4" s="252"/>
      <c r="M4" s="252"/>
      <c r="N4" s="254"/>
      <c r="O4" s="255"/>
    </row>
    <row r="5" spans="1:15">
      <c r="A5" s="22" t="s">
        <v>77</v>
      </c>
      <c r="B5" s="256">
        <f>SUM(B6:B56)</f>
        <v>9493344912</v>
      </c>
      <c r="C5" s="256">
        <f t="shared" ref="C5:O5" si="0">SUM(C6:C56)</f>
        <v>505174119</v>
      </c>
      <c r="D5" s="256">
        <f t="shared" si="0"/>
        <v>2211114796</v>
      </c>
      <c r="E5" s="256">
        <f t="shared" si="0"/>
        <v>27767035</v>
      </c>
      <c r="F5" s="256">
        <f t="shared" si="0"/>
        <v>169625</v>
      </c>
      <c r="G5" s="256">
        <f t="shared" si="0"/>
        <v>1649834791</v>
      </c>
      <c r="H5" s="256">
        <f t="shared" si="0"/>
        <v>531930137</v>
      </c>
      <c r="I5" s="256">
        <f t="shared" si="0"/>
        <v>364123913</v>
      </c>
      <c r="J5" s="256">
        <f t="shared" si="0"/>
        <v>1016333133</v>
      </c>
      <c r="K5" s="256">
        <f t="shared" si="0"/>
        <v>38473733</v>
      </c>
      <c r="L5" s="256">
        <f t="shared" si="0"/>
        <v>824265070</v>
      </c>
      <c r="M5" s="256">
        <f t="shared" si="0"/>
        <v>42148707</v>
      </c>
      <c r="N5" s="257"/>
      <c r="O5" s="256">
        <f t="shared" si="0"/>
        <v>2282009853</v>
      </c>
    </row>
    <row r="6" spans="1:15">
      <c r="A6" s="18" t="s">
        <v>11</v>
      </c>
      <c r="B6" s="258">
        <f>SUM(C6:O6)</f>
        <v>28970826</v>
      </c>
      <c r="C6" s="258">
        <v>11981003</v>
      </c>
      <c r="D6" s="258">
        <v>5454462</v>
      </c>
      <c r="E6" s="258">
        <v>0</v>
      </c>
      <c r="F6" s="258">
        <v>0</v>
      </c>
      <c r="G6" s="258">
        <v>0</v>
      </c>
      <c r="H6" s="258">
        <v>0</v>
      </c>
      <c r="I6" s="258">
        <v>0</v>
      </c>
      <c r="J6" s="258">
        <v>0</v>
      </c>
      <c r="K6" s="258">
        <v>0</v>
      </c>
      <c r="L6" s="258">
        <v>5803901</v>
      </c>
      <c r="M6" s="258">
        <v>422445</v>
      </c>
      <c r="N6" s="259"/>
      <c r="O6" s="258">
        <v>5309015</v>
      </c>
    </row>
    <row r="7" spans="1:15">
      <c r="A7" s="18" t="s">
        <v>12</v>
      </c>
      <c r="B7" s="258">
        <f t="shared" ref="B7:B56" si="1">SUM(C7:O7)</f>
        <v>1968674</v>
      </c>
      <c r="C7" s="258">
        <v>0</v>
      </c>
      <c r="D7" s="258">
        <v>0</v>
      </c>
      <c r="E7" s="258">
        <v>0</v>
      </c>
      <c r="F7" s="258">
        <v>0</v>
      </c>
      <c r="G7" s="258">
        <v>0</v>
      </c>
      <c r="H7" s="258">
        <v>0</v>
      </c>
      <c r="I7" s="258">
        <v>694</v>
      </c>
      <c r="J7" s="258">
        <v>0</v>
      </c>
      <c r="K7" s="258">
        <v>0</v>
      </c>
      <c r="L7" s="258">
        <v>1829505</v>
      </c>
      <c r="M7" s="258">
        <v>138475</v>
      </c>
      <c r="N7" s="259"/>
      <c r="O7" s="258">
        <v>0</v>
      </c>
    </row>
    <row r="8" spans="1:15">
      <c r="A8" s="18" t="s">
        <v>13</v>
      </c>
      <c r="B8" s="258">
        <f t="shared" si="1"/>
        <v>129141230</v>
      </c>
      <c r="C8" s="258">
        <v>2627793</v>
      </c>
      <c r="D8" s="258">
        <v>10032936</v>
      </c>
      <c r="E8" s="258">
        <v>0</v>
      </c>
      <c r="F8" s="258">
        <v>0</v>
      </c>
      <c r="G8" s="258">
        <v>0</v>
      </c>
      <c r="H8" s="258">
        <v>0</v>
      </c>
      <c r="I8" s="258">
        <v>22552483</v>
      </c>
      <c r="J8" s="258">
        <v>0</v>
      </c>
      <c r="K8" s="258">
        <v>0</v>
      </c>
      <c r="L8" s="258">
        <v>16424222</v>
      </c>
      <c r="M8" s="258">
        <v>1697253</v>
      </c>
      <c r="N8" s="259"/>
      <c r="O8" s="258">
        <v>75806543</v>
      </c>
    </row>
    <row r="9" spans="1:15">
      <c r="A9" s="18" t="s">
        <v>14</v>
      </c>
      <c r="B9" s="258">
        <f t="shared" si="1"/>
        <v>88691726</v>
      </c>
      <c r="C9" s="258">
        <v>43800</v>
      </c>
      <c r="D9" s="258">
        <v>380797</v>
      </c>
      <c r="E9" s="258">
        <v>595200</v>
      </c>
      <c r="F9" s="258">
        <v>0</v>
      </c>
      <c r="G9" s="258">
        <v>0</v>
      </c>
      <c r="H9" s="258">
        <v>0</v>
      </c>
      <c r="I9" s="258">
        <v>0</v>
      </c>
      <c r="J9" s="258">
        <v>84623395</v>
      </c>
      <c r="K9" s="258">
        <v>0</v>
      </c>
      <c r="L9" s="258">
        <v>3048534</v>
      </c>
      <c r="M9" s="258">
        <v>0</v>
      </c>
      <c r="N9" s="259"/>
      <c r="O9" s="258">
        <v>0</v>
      </c>
    </row>
    <row r="10" spans="1:15">
      <c r="A10" s="18" t="s">
        <v>15</v>
      </c>
      <c r="B10" s="258">
        <f t="shared" si="1"/>
        <v>1087559817</v>
      </c>
      <c r="C10" s="258">
        <v>6963481</v>
      </c>
      <c r="D10" s="258">
        <v>717943541</v>
      </c>
      <c r="E10" s="258">
        <v>8692368</v>
      </c>
      <c r="F10" s="258">
        <v>0</v>
      </c>
      <c r="G10" s="258">
        <v>0</v>
      </c>
      <c r="H10" s="258">
        <v>0</v>
      </c>
      <c r="I10" s="258">
        <v>9117</v>
      </c>
      <c r="J10" s="258">
        <v>6721989</v>
      </c>
      <c r="K10" s="258">
        <v>0</v>
      </c>
      <c r="L10" s="258">
        <v>239357096</v>
      </c>
      <c r="M10" s="258">
        <v>2122264</v>
      </c>
      <c r="N10" s="259"/>
      <c r="O10" s="258">
        <v>105749961</v>
      </c>
    </row>
    <row r="11" spans="1:15">
      <c r="A11" s="18" t="s">
        <v>16</v>
      </c>
      <c r="B11" s="258">
        <f t="shared" si="1"/>
        <v>160512508</v>
      </c>
      <c r="C11" s="258">
        <v>114349</v>
      </c>
      <c r="D11" s="258">
        <v>12511</v>
      </c>
      <c r="E11" s="258">
        <v>101611</v>
      </c>
      <c r="F11" s="258">
        <v>0</v>
      </c>
      <c r="G11" s="258">
        <v>0</v>
      </c>
      <c r="H11" s="258">
        <v>2954105</v>
      </c>
      <c r="I11" s="258">
        <v>375619</v>
      </c>
      <c r="J11" s="258">
        <v>5494</v>
      </c>
      <c r="K11" s="258">
        <v>37</v>
      </c>
      <c r="L11" s="258">
        <v>4548346</v>
      </c>
      <c r="M11" s="258">
        <v>3324077</v>
      </c>
      <c r="N11" s="259"/>
      <c r="O11" s="258">
        <v>149076359</v>
      </c>
    </row>
    <row r="12" spans="1:15">
      <c r="A12" s="18" t="s">
        <v>17</v>
      </c>
      <c r="B12" s="258">
        <f t="shared" si="1"/>
        <v>39430530</v>
      </c>
      <c r="C12" s="258">
        <v>15946867</v>
      </c>
      <c r="D12" s="258">
        <v>0</v>
      </c>
      <c r="E12" s="258">
        <v>0</v>
      </c>
      <c r="F12" s="258">
        <v>0</v>
      </c>
      <c r="G12" s="258">
        <v>0</v>
      </c>
      <c r="H12" s="258">
        <v>0</v>
      </c>
      <c r="I12" s="258">
        <v>0</v>
      </c>
      <c r="J12" s="258">
        <v>0</v>
      </c>
      <c r="K12" s="258">
        <v>315202</v>
      </c>
      <c r="L12" s="258">
        <v>16857429</v>
      </c>
      <c r="M12" s="258">
        <v>363930</v>
      </c>
      <c r="N12" s="259"/>
      <c r="O12" s="258">
        <v>5947102</v>
      </c>
    </row>
    <row r="13" spans="1:15">
      <c r="A13" s="18" t="s">
        <v>18</v>
      </c>
      <c r="B13" s="258">
        <f t="shared" si="1"/>
        <v>44084297</v>
      </c>
      <c r="C13" s="258">
        <v>887961</v>
      </c>
      <c r="D13" s="258">
        <v>32763555</v>
      </c>
      <c r="E13" s="258">
        <v>0</v>
      </c>
      <c r="F13" s="258">
        <v>0</v>
      </c>
      <c r="G13" s="258">
        <v>0</v>
      </c>
      <c r="H13" s="258">
        <v>0</v>
      </c>
      <c r="I13" s="258">
        <v>1035759</v>
      </c>
      <c r="J13" s="258">
        <v>0</v>
      </c>
      <c r="K13" s="258">
        <v>0</v>
      </c>
      <c r="L13" s="258">
        <v>41741</v>
      </c>
      <c r="M13" s="258">
        <v>0</v>
      </c>
      <c r="N13" s="259"/>
      <c r="O13" s="258">
        <v>9355281</v>
      </c>
    </row>
    <row r="14" spans="1:15">
      <c r="A14" s="18" t="s">
        <v>19</v>
      </c>
      <c r="B14" s="258">
        <f t="shared" si="1"/>
        <v>94174742</v>
      </c>
      <c r="C14" s="258">
        <v>14206916</v>
      </c>
      <c r="D14" s="258">
        <v>22584565</v>
      </c>
      <c r="E14" s="258">
        <v>0</v>
      </c>
      <c r="F14" s="258">
        <v>0</v>
      </c>
      <c r="G14" s="258">
        <v>15000000</v>
      </c>
      <c r="H14" s="258">
        <v>0</v>
      </c>
      <c r="I14" s="258">
        <v>15854555</v>
      </c>
      <c r="J14" s="258">
        <v>0</v>
      </c>
      <c r="K14" s="258">
        <v>0</v>
      </c>
      <c r="L14" s="258">
        <v>0</v>
      </c>
      <c r="M14" s="258">
        <v>0</v>
      </c>
      <c r="N14" s="259"/>
      <c r="O14" s="258">
        <v>26528706</v>
      </c>
    </row>
    <row r="15" spans="1:15">
      <c r="A15" s="18" t="s">
        <v>20</v>
      </c>
      <c r="B15" s="258">
        <f t="shared" si="1"/>
        <v>285757922</v>
      </c>
      <c r="C15" s="258">
        <v>0</v>
      </c>
      <c r="D15" s="258">
        <v>128925050</v>
      </c>
      <c r="E15" s="258">
        <v>0</v>
      </c>
      <c r="F15" s="258">
        <v>0</v>
      </c>
      <c r="G15" s="258">
        <v>0</v>
      </c>
      <c r="H15" s="258">
        <v>0</v>
      </c>
      <c r="I15" s="258">
        <v>0</v>
      </c>
      <c r="J15" s="258">
        <v>2400000</v>
      </c>
      <c r="K15" s="258">
        <v>0</v>
      </c>
      <c r="L15" s="258">
        <v>10338677</v>
      </c>
      <c r="M15" s="258">
        <v>8499907</v>
      </c>
      <c r="N15" s="259"/>
      <c r="O15" s="258">
        <v>135594288</v>
      </c>
    </row>
    <row r="16" spans="1:15">
      <c r="A16" s="18" t="s">
        <v>21</v>
      </c>
      <c r="B16" s="258">
        <f t="shared" si="1"/>
        <v>161310348</v>
      </c>
      <c r="C16" s="258">
        <v>1185573</v>
      </c>
      <c r="D16" s="258">
        <v>21506538</v>
      </c>
      <c r="E16" s="258">
        <v>2111022</v>
      </c>
      <c r="F16" s="258">
        <v>0</v>
      </c>
      <c r="G16" s="258">
        <v>0</v>
      </c>
      <c r="H16" s="258">
        <v>0</v>
      </c>
      <c r="I16" s="258">
        <v>0</v>
      </c>
      <c r="J16" s="258">
        <v>0</v>
      </c>
      <c r="K16" s="258">
        <v>0</v>
      </c>
      <c r="L16" s="258">
        <v>1275823</v>
      </c>
      <c r="M16" s="258">
        <v>55227</v>
      </c>
      <c r="N16" s="259"/>
      <c r="O16" s="258">
        <v>135176165</v>
      </c>
    </row>
    <row r="17" spans="1:15">
      <c r="A17" s="18" t="s">
        <v>22</v>
      </c>
      <c r="B17" s="258">
        <f t="shared" si="1"/>
        <v>141064106</v>
      </c>
      <c r="C17" s="258">
        <v>88631235</v>
      </c>
      <c r="D17" s="258">
        <v>4971630</v>
      </c>
      <c r="E17" s="258">
        <v>1307513</v>
      </c>
      <c r="F17" s="258">
        <v>0</v>
      </c>
      <c r="G17" s="258">
        <v>0</v>
      </c>
      <c r="H17" s="258">
        <v>0</v>
      </c>
      <c r="I17" s="258">
        <v>3531926</v>
      </c>
      <c r="J17" s="258">
        <v>5426395</v>
      </c>
      <c r="K17" s="258">
        <v>1612631</v>
      </c>
      <c r="L17" s="258">
        <v>5868163</v>
      </c>
      <c r="M17" s="258">
        <v>933760</v>
      </c>
      <c r="N17" s="259"/>
      <c r="O17" s="258">
        <v>28780853</v>
      </c>
    </row>
    <row r="18" spans="1:15">
      <c r="A18" s="18" t="s">
        <v>23</v>
      </c>
      <c r="B18" s="258">
        <f t="shared" si="1"/>
        <v>12048047</v>
      </c>
      <c r="C18" s="258">
        <v>5570037</v>
      </c>
      <c r="D18" s="258">
        <v>1175820</v>
      </c>
      <c r="E18" s="258">
        <v>168132</v>
      </c>
      <c r="F18" s="258">
        <v>169625</v>
      </c>
      <c r="G18" s="258">
        <v>0</v>
      </c>
      <c r="H18" s="258">
        <v>0</v>
      </c>
      <c r="I18" s="258">
        <v>458152</v>
      </c>
      <c r="J18" s="258">
        <v>0</v>
      </c>
      <c r="K18" s="258">
        <v>0</v>
      </c>
      <c r="L18" s="258">
        <v>1281132</v>
      </c>
      <c r="M18" s="258">
        <v>295215</v>
      </c>
      <c r="N18" s="259"/>
      <c r="O18" s="258">
        <v>2929934</v>
      </c>
    </row>
    <row r="19" spans="1:15">
      <c r="A19" s="18" t="s">
        <v>24</v>
      </c>
      <c r="B19" s="258">
        <f t="shared" si="1"/>
        <v>571786945</v>
      </c>
      <c r="C19" s="258">
        <v>107059</v>
      </c>
      <c r="D19" s="258">
        <v>511031765</v>
      </c>
      <c r="E19" s="258">
        <v>19234</v>
      </c>
      <c r="F19" s="258">
        <v>0</v>
      </c>
      <c r="G19" s="258">
        <v>0</v>
      </c>
      <c r="H19" s="258">
        <v>0</v>
      </c>
      <c r="I19" s="258">
        <v>0</v>
      </c>
      <c r="J19" s="258">
        <v>0</v>
      </c>
      <c r="K19" s="258">
        <v>0</v>
      </c>
      <c r="L19" s="258">
        <v>452240</v>
      </c>
      <c r="M19" s="258">
        <v>12302</v>
      </c>
      <c r="N19" s="259"/>
      <c r="O19" s="258">
        <v>60164345</v>
      </c>
    </row>
    <row r="20" spans="1:15">
      <c r="A20" s="18" t="s">
        <v>25</v>
      </c>
      <c r="B20" s="258">
        <f t="shared" si="1"/>
        <v>30356947</v>
      </c>
      <c r="C20" s="258">
        <v>0</v>
      </c>
      <c r="D20" s="258">
        <v>15356947</v>
      </c>
      <c r="E20" s="258">
        <v>0</v>
      </c>
      <c r="F20" s="258">
        <v>0</v>
      </c>
      <c r="G20" s="258">
        <v>0</v>
      </c>
      <c r="H20" s="258">
        <v>0</v>
      </c>
      <c r="I20" s="258">
        <v>0</v>
      </c>
      <c r="J20" s="258">
        <v>0</v>
      </c>
      <c r="K20" s="258">
        <v>0</v>
      </c>
      <c r="L20" s="258">
        <v>0</v>
      </c>
      <c r="M20" s="258">
        <v>0</v>
      </c>
      <c r="N20" s="259"/>
      <c r="O20" s="258">
        <v>15000000</v>
      </c>
    </row>
    <row r="21" spans="1:15">
      <c r="A21" s="18" t="s">
        <v>26</v>
      </c>
      <c r="B21" s="258">
        <f t="shared" si="1"/>
        <v>8816584</v>
      </c>
      <c r="C21" s="258">
        <v>4302136</v>
      </c>
      <c r="D21" s="258">
        <v>0</v>
      </c>
      <c r="E21" s="258">
        <v>0</v>
      </c>
      <c r="F21" s="258">
        <v>0</v>
      </c>
      <c r="G21" s="258">
        <v>0</v>
      </c>
      <c r="H21" s="258">
        <v>0</v>
      </c>
      <c r="I21" s="258">
        <v>0</v>
      </c>
      <c r="J21" s="258">
        <v>0</v>
      </c>
      <c r="K21" s="258">
        <v>0</v>
      </c>
      <c r="L21" s="258">
        <v>4077461</v>
      </c>
      <c r="M21" s="258">
        <v>436987</v>
      </c>
      <c r="N21" s="259"/>
      <c r="O21" s="258">
        <v>0</v>
      </c>
    </row>
    <row r="22" spans="1:15">
      <c r="A22" s="18" t="s">
        <v>27</v>
      </c>
      <c r="B22" s="258">
        <f t="shared" si="1"/>
        <v>61202999</v>
      </c>
      <c r="C22" s="258">
        <v>0</v>
      </c>
      <c r="D22" s="258">
        <v>0</v>
      </c>
      <c r="E22" s="258">
        <v>0</v>
      </c>
      <c r="F22" s="258">
        <v>0</v>
      </c>
      <c r="G22" s="258">
        <v>48667710</v>
      </c>
      <c r="H22" s="258">
        <v>0</v>
      </c>
      <c r="I22" s="258">
        <v>0</v>
      </c>
      <c r="J22" s="258">
        <v>0</v>
      </c>
      <c r="K22" s="258">
        <v>0</v>
      </c>
      <c r="L22" s="258">
        <v>0</v>
      </c>
      <c r="M22" s="258">
        <v>0</v>
      </c>
      <c r="N22" s="259"/>
      <c r="O22" s="258">
        <v>12535289</v>
      </c>
    </row>
    <row r="23" spans="1:15">
      <c r="A23" s="18" t="s">
        <v>28</v>
      </c>
      <c r="B23" s="258">
        <f t="shared" si="1"/>
        <v>15240008</v>
      </c>
      <c r="C23" s="258">
        <v>1261242</v>
      </c>
      <c r="D23" s="258">
        <v>441547</v>
      </c>
      <c r="E23" s="258">
        <v>560000</v>
      </c>
      <c r="F23" s="258">
        <v>0</v>
      </c>
      <c r="G23" s="258">
        <v>0</v>
      </c>
      <c r="H23" s="258">
        <v>0</v>
      </c>
      <c r="I23" s="258">
        <v>0</v>
      </c>
      <c r="J23" s="258">
        <v>0</v>
      </c>
      <c r="K23" s="258">
        <v>0</v>
      </c>
      <c r="L23" s="258">
        <v>275106</v>
      </c>
      <c r="M23" s="258">
        <v>0</v>
      </c>
      <c r="N23" s="259"/>
      <c r="O23" s="258">
        <v>12702113</v>
      </c>
    </row>
    <row r="24" spans="1:15">
      <c r="A24" s="18" t="s">
        <v>29</v>
      </c>
      <c r="B24" s="258">
        <f t="shared" si="1"/>
        <v>57575776</v>
      </c>
      <c r="C24" s="258">
        <v>0</v>
      </c>
      <c r="D24" s="258">
        <v>5219488</v>
      </c>
      <c r="E24" s="258">
        <v>0</v>
      </c>
      <c r="F24" s="258">
        <v>0</v>
      </c>
      <c r="G24" s="258">
        <v>17502763</v>
      </c>
      <c r="H24" s="258">
        <v>0</v>
      </c>
      <c r="I24" s="258">
        <v>0</v>
      </c>
      <c r="J24" s="258">
        <v>33260978</v>
      </c>
      <c r="K24" s="258">
        <v>0</v>
      </c>
      <c r="L24" s="258">
        <v>50016</v>
      </c>
      <c r="M24" s="258">
        <v>0</v>
      </c>
      <c r="N24" s="259"/>
      <c r="O24" s="258">
        <v>1542531</v>
      </c>
    </row>
    <row r="25" spans="1:15">
      <c r="A25" s="18" t="s">
        <v>30</v>
      </c>
      <c r="B25" s="258">
        <f t="shared" si="1"/>
        <v>0</v>
      </c>
      <c r="C25" s="258">
        <v>0</v>
      </c>
      <c r="D25" s="258">
        <v>0</v>
      </c>
      <c r="E25" s="258">
        <v>0</v>
      </c>
      <c r="F25" s="258">
        <v>0</v>
      </c>
      <c r="G25" s="258">
        <v>0</v>
      </c>
      <c r="H25" s="258">
        <v>0</v>
      </c>
      <c r="I25" s="258">
        <v>0</v>
      </c>
      <c r="J25" s="258">
        <v>0</v>
      </c>
      <c r="K25" s="258">
        <v>0</v>
      </c>
      <c r="L25" s="258">
        <v>0</v>
      </c>
      <c r="M25" s="258">
        <v>0</v>
      </c>
      <c r="N25" s="259"/>
      <c r="O25" s="258">
        <v>0</v>
      </c>
    </row>
    <row r="26" spans="1:15">
      <c r="A26" s="18" t="s">
        <v>31</v>
      </c>
      <c r="B26" s="258">
        <f t="shared" si="1"/>
        <v>314837468</v>
      </c>
      <c r="C26" s="258">
        <v>5691083</v>
      </c>
      <c r="D26" s="258">
        <v>23864138</v>
      </c>
      <c r="E26" s="258">
        <v>0</v>
      </c>
      <c r="F26" s="258">
        <v>0</v>
      </c>
      <c r="G26" s="258">
        <v>143366325</v>
      </c>
      <c r="H26" s="258">
        <v>0</v>
      </c>
      <c r="I26" s="258">
        <v>29076207</v>
      </c>
      <c r="J26" s="258">
        <v>0</v>
      </c>
      <c r="K26" s="258">
        <v>7192</v>
      </c>
      <c r="L26" s="258">
        <v>30052498</v>
      </c>
      <c r="M26" s="258">
        <v>604296</v>
      </c>
      <c r="N26" s="259"/>
      <c r="O26" s="258">
        <v>82175729</v>
      </c>
    </row>
    <row r="27" spans="1:15">
      <c r="A27" s="18" t="s">
        <v>32</v>
      </c>
      <c r="B27" s="258">
        <f t="shared" si="1"/>
        <v>322914815</v>
      </c>
      <c r="C27" s="258">
        <v>6547114</v>
      </c>
      <c r="D27" s="258">
        <v>45212642</v>
      </c>
      <c r="E27" s="258">
        <v>0</v>
      </c>
      <c r="F27" s="258">
        <v>0</v>
      </c>
      <c r="G27" s="258">
        <v>109314381</v>
      </c>
      <c r="H27" s="258">
        <v>0</v>
      </c>
      <c r="I27" s="258">
        <v>64473540</v>
      </c>
      <c r="J27" s="258">
        <v>8527299</v>
      </c>
      <c r="K27" s="258">
        <v>0</v>
      </c>
      <c r="L27" s="258">
        <v>33251461</v>
      </c>
      <c r="M27" s="258">
        <v>0</v>
      </c>
      <c r="N27" s="259"/>
      <c r="O27" s="258">
        <v>55588378</v>
      </c>
    </row>
    <row r="28" spans="1:15">
      <c r="A28" s="18" t="s">
        <v>33</v>
      </c>
      <c r="B28" s="258">
        <f t="shared" si="1"/>
        <v>515521774</v>
      </c>
      <c r="C28" s="258">
        <v>14372649</v>
      </c>
      <c r="D28" s="258">
        <v>19529091</v>
      </c>
      <c r="E28" s="258">
        <v>17913</v>
      </c>
      <c r="F28" s="258">
        <v>0</v>
      </c>
      <c r="G28" s="258">
        <v>50335988</v>
      </c>
      <c r="H28" s="258">
        <v>0</v>
      </c>
      <c r="I28" s="258">
        <v>52316111</v>
      </c>
      <c r="J28" s="258">
        <v>293635986</v>
      </c>
      <c r="K28" s="258">
        <v>3893952</v>
      </c>
      <c r="L28" s="258">
        <v>78836023</v>
      </c>
      <c r="M28" s="258">
        <v>3400</v>
      </c>
      <c r="N28" s="259"/>
      <c r="O28" s="258">
        <v>2580661</v>
      </c>
    </row>
    <row r="29" spans="1:15">
      <c r="A29" s="18" t="s">
        <v>34</v>
      </c>
      <c r="B29" s="258">
        <f t="shared" si="1"/>
        <v>187730838</v>
      </c>
      <c r="C29" s="258">
        <v>2572489</v>
      </c>
      <c r="D29" s="258">
        <v>53740158</v>
      </c>
      <c r="E29" s="258">
        <v>0</v>
      </c>
      <c r="F29" s="258">
        <v>0</v>
      </c>
      <c r="G29" s="258">
        <v>97487875</v>
      </c>
      <c r="H29" s="258">
        <v>11755372</v>
      </c>
      <c r="I29" s="258">
        <v>256286</v>
      </c>
      <c r="J29" s="258">
        <v>0</v>
      </c>
      <c r="K29" s="258">
        <v>0</v>
      </c>
      <c r="L29" s="258">
        <v>16218658</v>
      </c>
      <c r="M29" s="258">
        <v>0</v>
      </c>
      <c r="N29" s="259"/>
      <c r="O29" s="258">
        <v>5700000</v>
      </c>
    </row>
    <row r="30" spans="1:15">
      <c r="A30" s="18" t="s">
        <v>35</v>
      </c>
      <c r="B30" s="258">
        <f t="shared" si="1"/>
        <v>15931459</v>
      </c>
      <c r="C30" s="258">
        <v>13274311</v>
      </c>
      <c r="D30" s="258">
        <v>1715430</v>
      </c>
      <c r="E30" s="258">
        <v>653052</v>
      </c>
      <c r="F30" s="258">
        <v>0</v>
      </c>
      <c r="G30" s="258">
        <v>0</v>
      </c>
      <c r="H30" s="258">
        <v>0</v>
      </c>
      <c r="I30" s="258">
        <v>0</v>
      </c>
      <c r="J30" s="258">
        <v>0</v>
      </c>
      <c r="K30" s="258">
        <v>0</v>
      </c>
      <c r="L30" s="258">
        <v>57124</v>
      </c>
      <c r="M30" s="258">
        <v>223553</v>
      </c>
      <c r="N30" s="259"/>
      <c r="O30" s="258">
        <v>7989</v>
      </c>
    </row>
    <row r="31" spans="1:15">
      <c r="A31" s="18" t="s">
        <v>36</v>
      </c>
      <c r="B31" s="258">
        <f t="shared" si="1"/>
        <v>105562368</v>
      </c>
      <c r="C31" s="258">
        <v>17358087</v>
      </c>
      <c r="D31" s="258">
        <v>16548756</v>
      </c>
      <c r="E31" s="258">
        <v>0</v>
      </c>
      <c r="F31" s="258">
        <v>0</v>
      </c>
      <c r="G31" s="258">
        <v>0</v>
      </c>
      <c r="H31" s="258">
        <v>0</v>
      </c>
      <c r="I31" s="258">
        <v>54563394</v>
      </c>
      <c r="J31" s="258">
        <v>0</v>
      </c>
      <c r="K31" s="258">
        <v>0</v>
      </c>
      <c r="L31" s="258">
        <v>8470010</v>
      </c>
      <c r="M31" s="258">
        <v>974150</v>
      </c>
      <c r="N31" s="259"/>
      <c r="O31" s="258">
        <v>7647971</v>
      </c>
    </row>
    <row r="32" spans="1:15">
      <c r="A32" s="18" t="s">
        <v>37</v>
      </c>
      <c r="B32" s="258">
        <f t="shared" si="1"/>
        <v>13550665</v>
      </c>
      <c r="C32" s="258">
        <v>9577654</v>
      </c>
      <c r="D32" s="258">
        <v>637000</v>
      </c>
      <c r="E32" s="258">
        <v>0</v>
      </c>
      <c r="F32" s="258">
        <v>0</v>
      </c>
      <c r="G32" s="258">
        <v>0</v>
      </c>
      <c r="H32" s="258">
        <v>0</v>
      </c>
      <c r="I32" s="258">
        <v>0</v>
      </c>
      <c r="J32" s="258">
        <v>0</v>
      </c>
      <c r="K32" s="258">
        <v>0</v>
      </c>
      <c r="L32" s="258">
        <v>471110</v>
      </c>
      <c r="M32" s="258">
        <v>2065227</v>
      </c>
      <c r="N32" s="259"/>
      <c r="O32" s="258">
        <v>799674</v>
      </c>
    </row>
    <row r="33" spans="1:15">
      <c r="A33" s="18" t="s">
        <v>38</v>
      </c>
      <c r="B33" s="258">
        <f t="shared" si="1"/>
        <v>10316901</v>
      </c>
      <c r="C33" s="258">
        <v>3817903</v>
      </c>
      <c r="D33" s="258">
        <v>6498998</v>
      </c>
      <c r="E33" s="258">
        <v>0</v>
      </c>
      <c r="F33" s="258">
        <v>0</v>
      </c>
      <c r="G33" s="258">
        <v>0</v>
      </c>
      <c r="H33" s="258">
        <v>0</v>
      </c>
      <c r="I33" s="258">
        <v>0</v>
      </c>
      <c r="J33" s="258">
        <v>0</v>
      </c>
      <c r="K33" s="258">
        <v>0</v>
      </c>
      <c r="L33" s="258">
        <v>0</v>
      </c>
      <c r="M33" s="258">
        <v>0</v>
      </c>
      <c r="N33" s="259"/>
      <c r="O33" s="258">
        <v>0</v>
      </c>
    </row>
    <row r="34" spans="1:15">
      <c r="A34" s="18" t="s">
        <v>39</v>
      </c>
      <c r="B34" s="258">
        <f t="shared" si="1"/>
        <v>20458921</v>
      </c>
      <c r="C34" s="258">
        <v>1703805</v>
      </c>
      <c r="D34" s="258">
        <v>0</v>
      </c>
      <c r="E34" s="258">
        <v>0</v>
      </c>
      <c r="F34" s="258">
        <v>0</v>
      </c>
      <c r="G34" s="258">
        <v>0</v>
      </c>
      <c r="H34" s="258">
        <v>0</v>
      </c>
      <c r="I34" s="258">
        <v>0</v>
      </c>
      <c r="J34" s="258">
        <v>0</v>
      </c>
      <c r="K34" s="258">
        <v>0</v>
      </c>
      <c r="L34" s="258">
        <v>2121878</v>
      </c>
      <c r="M34" s="258">
        <v>1623310</v>
      </c>
      <c r="N34" s="259"/>
      <c r="O34" s="258">
        <v>15009928</v>
      </c>
    </row>
    <row r="35" spans="1:15">
      <c r="A35" s="18" t="s">
        <v>40</v>
      </c>
      <c r="B35" s="258">
        <f t="shared" si="1"/>
        <v>15008382</v>
      </c>
      <c r="C35" s="258">
        <v>1328696</v>
      </c>
      <c r="D35" s="258">
        <v>4581870</v>
      </c>
      <c r="E35" s="258">
        <v>321884</v>
      </c>
      <c r="F35" s="258">
        <v>0</v>
      </c>
      <c r="G35" s="258">
        <v>0</v>
      </c>
      <c r="H35" s="258">
        <v>0</v>
      </c>
      <c r="I35" s="258">
        <v>179808</v>
      </c>
      <c r="J35" s="258">
        <v>0</v>
      </c>
      <c r="K35" s="258">
        <v>310238</v>
      </c>
      <c r="L35" s="258">
        <v>3911929</v>
      </c>
      <c r="M35" s="258">
        <v>1664370</v>
      </c>
      <c r="N35" s="259"/>
      <c r="O35" s="258">
        <v>2709587</v>
      </c>
    </row>
    <row r="36" spans="1:15">
      <c r="A36" s="18" t="s">
        <v>41</v>
      </c>
      <c r="B36" s="258">
        <f t="shared" si="1"/>
        <v>217928522</v>
      </c>
      <c r="C36" s="258">
        <v>28480501</v>
      </c>
      <c r="D36" s="258">
        <v>0</v>
      </c>
      <c r="E36" s="258">
        <v>0</v>
      </c>
      <c r="F36" s="258">
        <v>0</v>
      </c>
      <c r="G36" s="258">
        <v>153524612</v>
      </c>
      <c r="H36" s="258">
        <v>0</v>
      </c>
      <c r="I36" s="258">
        <v>3531830</v>
      </c>
      <c r="J36" s="258">
        <v>5354048</v>
      </c>
      <c r="K36" s="258">
        <v>169995</v>
      </c>
      <c r="L36" s="258">
        <v>25083717</v>
      </c>
      <c r="M36" s="258">
        <v>1231450</v>
      </c>
      <c r="N36" s="259"/>
      <c r="O36" s="258">
        <v>552369</v>
      </c>
    </row>
    <row r="37" spans="1:15">
      <c r="A37" s="18" t="s">
        <v>42</v>
      </c>
      <c r="B37" s="258">
        <f t="shared" si="1"/>
        <v>114627894</v>
      </c>
      <c r="C37" s="258">
        <v>0</v>
      </c>
      <c r="D37" s="258">
        <v>11645300</v>
      </c>
      <c r="E37" s="258">
        <v>0</v>
      </c>
      <c r="F37" s="258">
        <v>0</v>
      </c>
      <c r="G37" s="258">
        <v>47440000</v>
      </c>
      <c r="H37" s="258">
        <v>0</v>
      </c>
      <c r="I37" s="258">
        <v>0</v>
      </c>
      <c r="J37" s="258">
        <v>3605467</v>
      </c>
      <c r="K37" s="258">
        <v>6500000</v>
      </c>
      <c r="L37" s="258">
        <v>0</v>
      </c>
      <c r="M37" s="258">
        <v>0</v>
      </c>
      <c r="N37" s="259"/>
      <c r="O37" s="258">
        <v>45437127</v>
      </c>
    </row>
    <row r="38" spans="1:15">
      <c r="A38" s="18" t="s">
        <v>43</v>
      </c>
      <c r="B38" s="258">
        <f t="shared" si="1"/>
        <v>2252440447</v>
      </c>
      <c r="C38" s="258">
        <v>15400824</v>
      </c>
      <c r="D38" s="258">
        <v>0</v>
      </c>
      <c r="E38" s="258">
        <v>177239</v>
      </c>
      <c r="F38" s="258">
        <v>0</v>
      </c>
      <c r="G38" s="258">
        <v>910363178</v>
      </c>
      <c r="H38" s="258">
        <v>516137867</v>
      </c>
      <c r="I38" s="258">
        <v>25171827</v>
      </c>
      <c r="J38" s="258">
        <v>229775426</v>
      </c>
      <c r="K38" s="258">
        <v>0</v>
      </c>
      <c r="L38" s="258">
        <v>100389850</v>
      </c>
      <c r="M38" s="258">
        <v>1675111</v>
      </c>
      <c r="N38" s="259"/>
      <c r="O38" s="258">
        <v>453349125</v>
      </c>
    </row>
    <row r="39" spans="1:15">
      <c r="A39" s="18" t="s">
        <v>44</v>
      </c>
      <c r="B39" s="258">
        <f t="shared" si="1"/>
        <v>297848836</v>
      </c>
      <c r="C39" s="258">
        <v>36437500</v>
      </c>
      <c r="D39" s="258">
        <v>26048648</v>
      </c>
      <c r="E39" s="258">
        <v>3473468</v>
      </c>
      <c r="F39" s="258">
        <v>0</v>
      </c>
      <c r="G39" s="258">
        <v>56831959</v>
      </c>
      <c r="H39" s="258">
        <v>0</v>
      </c>
      <c r="I39" s="258">
        <v>4872175</v>
      </c>
      <c r="J39" s="258">
        <v>114321529</v>
      </c>
      <c r="K39" s="258">
        <v>0</v>
      </c>
      <c r="L39" s="258">
        <v>21143621</v>
      </c>
      <c r="M39" s="258">
        <v>1461220</v>
      </c>
      <c r="N39" s="259"/>
      <c r="O39" s="258">
        <v>33258716</v>
      </c>
    </row>
    <row r="40" spans="1:15">
      <c r="A40" s="18" t="s">
        <v>45</v>
      </c>
      <c r="B40" s="258">
        <f t="shared" si="1"/>
        <v>2727873</v>
      </c>
      <c r="C40" s="258">
        <v>1568058</v>
      </c>
      <c r="D40" s="258">
        <v>0</v>
      </c>
      <c r="E40" s="258">
        <v>22857</v>
      </c>
      <c r="F40" s="258">
        <v>0</v>
      </c>
      <c r="G40" s="258">
        <v>0</v>
      </c>
      <c r="H40" s="258">
        <v>0</v>
      </c>
      <c r="I40" s="258">
        <v>14682</v>
      </c>
      <c r="J40" s="258">
        <v>0</v>
      </c>
      <c r="K40" s="258">
        <v>1122276</v>
      </c>
      <c r="L40" s="258">
        <v>0</v>
      </c>
      <c r="M40" s="258">
        <v>0</v>
      </c>
      <c r="N40" s="259"/>
      <c r="O40" s="258">
        <v>0</v>
      </c>
    </row>
    <row r="41" spans="1:15">
      <c r="A41" s="18" t="s">
        <v>46</v>
      </c>
      <c r="B41" s="258">
        <f t="shared" si="1"/>
        <v>242274873</v>
      </c>
      <c r="C41" s="258">
        <v>173800</v>
      </c>
      <c r="D41" s="258">
        <v>178393319</v>
      </c>
      <c r="E41" s="258">
        <v>0</v>
      </c>
      <c r="F41" s="258">
        <v>0</v>
      </c>
      <c r="G41" s="258">
        <v>0</v>
      </c>
      <c r="H41" s="258">
        <v>0</v>
      </c>
      <c r="I41" s="258">
        <v>15778</v>
      </c>
      <c r="J41" s="258">
        <v>178000</v>
      </c>
      <c r="K41" s="258">
        <v>0</v>
      </c>
      <c r="L41" s="258">
        <v>56004229</v>
      </c>
      <c r="M41" s="258">
        <v>1013693</v>
      </c>
      <c r="N41" s="259"/>
      <c r="O41" s="258">
        <v>6496054</v>
      </c>
    </row>
    <row r="42" spans="1:15">
      <c r="A42" s="18" t="s">
        <v>47</v>
      </c>
      <c r="B42" s="258">
        <f t="shared" si="1"/>
        <v>26939600</v>
      </c>
      <c r="C42" s="258">
        <v>0</v>
      </c>
      <c r="D42" s="258">
        <v>0</v>
      </c>
      <c r="E42" s="258">
        <v>0</v>
      </c>
      <c r="F42" s="258">
        <v>0</v>
      </c>
      <c r="G42" s="258">
        <v>0</v>
      </c>
      <c r="H42" s="258">
        <v>0</v>
      </c>
      <c r="I42" s="258">
        <v>311300</v>
      </c>
      <c r="J42" s="258">
        <v>1270065</v>
      </c>
      <c r="K42" s="258">
        <v>4350044</v>
      </c>
      <c r="L42" s="258">
        <v>9017957</v>
      </c>
      <c r="M42" s="258">
        <v>1412691</v>
      </c>
      <c r="N42" s="259"/>
      <c r="O42" s="258">
        <v>10577543</v>
      </c>
    </row>
    <row r="43" spans="1:15">
      <c r="A43" s="18" t="s">
        <v>48</v>
      </c>
      <c r="B43" s="258">
        <f t="shared" si="1"/>
        <v>74005728</v>
      </c>
      <c r="C43" s="258">
        <v>6738779</v>
      </c>
      <c r="D43" s="258">
        <v>99686</v>
      </c>
      <c r="E43" s="258">
        <v>23920</v>
      </c>
      <c r="F43" s="258">
        <v>0</v>
      </c>
      <c r="G43" s="258">
        <v>0</v>
      </c>
      <c r="H43" s="258">
        <v>1082793</v>
      </c>
      <c r="I43" s="258">
        <v>0</v>
      </c>
      <c r="J43" s="258">
        <v>0</v>
      </c>
      <c r="K43" s="258">
        <v>0</v>
      </c>
      <c r="L43" s="258">
        <v>18086310</v>
      </c>
      <c r="M43" s="258">
        <v>-1086793</v>
      </c>
      <c r="N43" s="259"/>
      <c r="O43" s="258">
        <v>49061033</v>
      </c>
    </row>
    <row r="44" spans="1:15">
      <c r="A44" s="18" t="s">
        <v>49</v>
      </c>
      <c r="B44" s="258">
        <f t="shared" si="1"/>
        <v>359885626</v>
      </c>
      <c r="C44" s="258">
        <v>4943994</v>
      </c>
      <c r="D44" s="258">
        <v>228996309</v>
      </c>
      <c r="E44" s="258">
        <v>613654</v>
      </c>
      <c r="F44" s="258">
        <v>0</v>
      </c>
      <c r="G44" s="258">
        <v>0</v>
      </c>
      <c r="H44" s="258">
        <v>0</v>
      </c>
      <c r="I44" s="258">
        <v>10007903</v>
      </c>
      <c r="J44" s="258">
        <v>85190034</v>
      </c>
      <c r="K44" s="258">
        <v>0</v>
      </c>
      <c r="L44" s="258">
        <v>26492167</v>
      </c>
      <c r="M44" s="258">
        <v>3641565</v>
      </c>
      <c r="N44" s="259"/>
      <c r="O44" s="258">
        <v>0</v>
      </c>
    </row>
    <row r="45" spans="1:15">
      <c r="A45" s="18" t="s">
        <v>50</v>
      </c>
      <c r="B45" s="258">
        <f t="shared" si="1"/>
        <v>37133794</v>
      </c>
      <c r="C45" s="258">
        <v>0</v>
      </c>
      <c r="D45" s="258">
        <v>4433663</v>
      </c>
      <c r="E45" s="258">
        <v>0</v>
      </c>
      <c r="F45" s="258">
        <v>0</v>
      </c>
      <c r="G45" s="258">
        <v>0</v>
      </c>
      <c r="H45" s="258">
        <v>0</v>
      </c>
      <c r="I45" s="258">
        <v>0</v>
      </c>
      <c r="J45" s="258">
        <v>0</v>
      </c>
      <c r="K45" s="258">
        <v>0</v>
      </c>
      <c r="L45" s="258">
        <v>2058298</v>
      </c>
      <c r="M45" s="258">
        <v>296950</v>
      </c>
      <c r="N45" s="259"/>
      <c r="O45" s="258">
        <v>30344883</v>
      </c>
    </row>
    <row r="46" spans="1:15">
      <c r="A46" s="18" t="s">
        <v>51</v>
      </c>
      <c r="B46" s="258">
        <f t="shared" si="1"/>
        <v>120844095</v>
      </c>
      <c r="C46" s="258">
        <v>85886</v>
      </c>
      <c r="D46" s="258">
        <v>4085268</v>
      </c>
      <c r="E46" s="258">
        <v>0</v>
      </c>
      <c r="F46" s="258">
        <v>0</v>
      </c>
      <c r="G46" s="258">
        <v>0</v>
      </c>
      <c r="H46" s="258">
        <v>0</v>
      </c>
      <c r="I46" s="258">
        <v>0</v>
      </c>
      <c r="J46" s="258">
        <v>0</v>
      </c>
      <c r="K46" s="258">
        <v>0</v>
      </c>
      <c r="L46" s="258">
        <v>2532885</v>
      </c>
      <c r="M46" s="258">
        <v>784340</v>
      </c>
      <c r="N46" s="259"/>
      <c r="O46" s="258">
        <v>113355716</v>
      </c>
    </row>
    <row r="47" spans="1:15">
      <c r="A47" s="18" t="s">
        <v>52</v>
      </c>
      <c r="B47" s="258">
        <f t="shared" si="1"/>
        <v>2479413</v>
      </c>
      <c r="C47" s="258">
        <v>1621429</v>
      </c>
      <c r="D47" s="258">
        <v>0</v>
      </c>
      <c r="E47" s="258">
        <v>53305</v>
      </c>
      <c r="F47" s="258">
        <v>0</v>
      </c>
      <c r="G47" s="258">
        <v>0</v>
      </c>
      <c r="H47" s="258">
        <v>0</v>
      </c>
      <c r="I47" s="258">
        <v>0</v>
      </c>
      <c r="J47" s="258">
        <v>0</v>
      </c>
      <c r="K47" s="258">
        <v>0</v>
      </c>
      <c r="L47" s="258">
        <v>804679</v>
      </c>
      <c r="M47" s="258">
        <v>0</v>
      </c>
      <c r="N47" s="259"/>
      <c r="O47" s="258">
        <v>0</v>
      </c>
    </row>
    <row r="48" spans="1:15">
      <c r="A48" s="18" t="s">
        <v>53</v>
      </c>
      <c r="B48" s="258">
        <f t="shared" si="1"/>
        <v>117715066</v>
      </c>
      <c r="C48" s="258">
        <v>15894049</v>
      </c>
      <c r="D48" s="258">
        <v>4136340</v>
      </c>
      <c r="E48" s="258">
        <v>0</v>
      </c>
      <c r="F48" s="258">
        <v>0</v>
      </c>
      <c r="G48" s="258">
        <v>0</v>
      </c>
      <c r="H48" s="258">
        <v>0</v>
      </c>
      <c r="I48" s="258">
        <v>0</v>
      </c>
      <c r="J48" s="258">
        <v>0</v>
      </c>
      <c r="K48" s="258">
        <v>0</v>
      </c>
      <c r="L48" s="258">
        <v>18563983</v>
      </c>
      <c r="M48" s="258">
        <v>1406656</v>
      </c>
      <c r="N48" s="259"/>
      <c r="O48" s="258">
        <v>77714038</v>
      </c>
    </row>
    <row r="49" spans="1:15">
      <c r="A49" s="18" t="s">
        <v>54</v>
      </c>
      <c r="B49" s="258">
        <f t="shared" si="1"/>
        <v>323484660</v>
      </c>
      <c r="C49" s="258">
        <v>7751588</v>
      </c>
      <c r="D49" s="258">
        <v>26787696</v>
      </c>
      <c r="E49" s="258">
        <v>386463</v>
      </c>
      <c r="F49" s="258">
        <v>0</v>
      </c>
      <c r="G49" s="258">
        <v>0</v>
      </c>
      <c r="H49" s="258">
        <v>0</v>
      </c>
      <c r="I49" s="258">
        <v>83688</v>
      </c>
      <c r="J49" s="258">
        <v>0</v>
      </c>
      <c r="K49" s="258">
        <v>0</v>
      </c>
      <c r="L49" s="258">
        <v>1430839</v>
      </c>
      <c r="M49" s="258">
        <v>85844</v>
      </c>
      <c r="N49" s="259"/>
      <c r="O49" s="258">
        <v>286958542</v>
      </c>
    </row>
    <row r="50" spans="1:15">
      <c r="A50" s="18" t="s">
        <v>55</v>
      </c>
      <c r="B50" s="258">
        <f t="shared" si="1"/>
        <v>23059939</v>
      </c>
      <c r="C50" s="258">
        <v>8868323</v>
      </c>
      <c r="D50" s="258">
        <v>4474924</v>
      </c>
      <c r="E50" s="258">
        <v>0</v>
      </c>
      <c r="F50" s="258">
        <v>0</v>
      </c>
      <c r="G50" s="258">
        <v>0</v>
      </c>
      <c r="H50" s="258">
        <v>0</v>
      </c>
      <c r="I50" s="258">
        <v>564804</v>
      </c>
      <c r="J50" s="258">
        <v>899804</v>
      </c>
      <c r="K50" s="258">
        <v>113025</v>
      </c>
      <c r="L50" s="258">
        <v>3255624</v>
      </c>
      <c r="M50" s="258">
        <v>60520</v>
      </c>
      <c r="N50" s="259"/>
      <c r="O50" s="258">
        <v>4822915</v>
      </c>
    </row>
    <row r="51" spans="1:15">
      <c r="A51" s="18" t="s">
        <v>56</v>
      </c>
      <c r="B51" s="258">
        <f t="shared" si="1"/>
        <v>7794917</v>
      </c>
      <c r="C51" s="258">
        <v>70711</v>
      </c>
      <c r="D51" s="258">
        <v>1968093</v>
      </c>
      <c r="E51" s="258">
        <v>0</v>
      </c>
      <c r="F51" s="258">
        <v>0</v>
      </c>
      <c r="G51" s="258">
        <v>0</v>
      </c>
      <c r="H51" s="258">
        <v>0</v>
      </c>
      <c r="I51" s="258">
        <v>2819328</v>
      </c>
      <c r="J51" s="258">
        <v>0</v>
      </c>
      <c r="K51" s="258">
        <v>0</v>
      </c>
      <c r="L51" s="258">
        <v>2583691</v>
      </c>
      <c r="M51" s="258">
        <v>353094</v>
      </c>
      <c r="N51" s="259"/>
      <c r="O51" s="258">
        <v>0</v>
      </c>
    </row>
    <row r="52" spans="1:15">
      <c r="A52" s="18" t="s">
        <v>57</v>
      </c>
      <c r="B52" s="258">
        <f t="shared" si="1"/>
        <v>83304568</v>
      </c>
      <c r="C52" s="258">
        <v>30187262</v>
      </c>
      <c r="D52" s="258">
        <v>21328762</v>
      </c>
      <c r="E52" s="258">
        <v>4336609</v>
      </c>
      <c r="F52" s="258">
        <v>0</v>
      </c>
      <c r="G52" s="258">
        <v>0</v>
      </c>
      <c r="H52" s="258">
        <v>0</v>
      </c>
      <c r="I52" s="258">
        <v>2219</v>
      </c>
      <c r="J52" s="258">
        <v>0</v>
      </c>
      <c r="K52" s="258">
        <v>12459941</v>
      </c>
      <c r="L52" s="258">
        <v>14703786</v>
      </c>
      <c r="M52" s="258">
        <v>284269</v>
      </c>
      <c r="N52" s="259"/>
      <c r="O52" s="258">
        <v>1720</v>
      </c>
    </row>
    <row r="53" spans="1:15">
      <c r="A53" s="18" t="s">
        <v>58</v>
      </c>
      <c r="B53" s="258">
        <f t="shared" si="1"/>
        <v>446305837</v>
      </c>
      <c r="C53" s="258">
        <v>85925166</v>
      </c>
      <c r="D53" s="258">
        <v>48587553</v>
      </c>
      <c r="E53" s="258">
        <v>0</v>
      </c>
      <c r="F53" s="258">
        <v>0</v>
      </c>
      <c r="G53" s="258">
        <v>0</v>
      </c>
      <c r="H53" s="258">
        <v>0</v>
      </c>
      <c r="I53" s="258">
        <v>26490477</v>
      </c>
      <c r="J53" s="258">
        <v>140779125</v>
      </c>
      <c r="K53" s="258">
        <v>0</v>
      </c>
      <c r="L53" s="258">
        <v>14740322</v>
      </c>
      <c r="M53" s="258">
        <v>3971680</v>
      </c>
      <c r="N53" s="259"/>
      <c r="O53" s="258">
        <v>125811514</v>
      </c>
    </row>
    <row r="54" spans="1:15">
      <c r="A54" s="18" t="s">
        <v>59</v>
      </c>
      <c r="B54" s="258">
        <f t="shared" si="1"/>
        <v>5166966</v>
      </c>
      <c r="C54" s="258">
        <v>0</v>
      </c>
      <c r="D54" s="258">
        <v>0</v>
      </c>
      <c r="E54" s="258">
        <v>0</v>
      </c>
      <c r="F54" s="258">
        <v>0</v>
      </c>
      <c r="G54" s="258">
        <v>0</v>
      </c>
      <c r="H54" s="258">
        <v>0</v>
      </c>
      <c r="I54" s="258">
        <v>0</v>
      </c>
      <c r="J54" s="258">
        <v>0</v>
      </c>
      <c r="K54" s="258">
        <v>0</v>
      </c>
      <c r="L54" s="258">
        <v>5166966</v>
      </c>
      <c r="M54" s="258">
        <v>0</v>
      </c>
      <c r="N54" s="259"/>
      <c r="O54" s="258">
        <v>0</v>
      </c>
    </row>
    <row r="55" spans="1:15">
      <c r="A55" s="18" t="s">
        <v>60</v>
      </c>
      <c r="B55" s="258">
        <f t="shared" si="1"/>
        <v>189664531</v>
      </c>
      <c r="C55" s="258">
        <v>30952994</v>
      </c>
      <c r="D55" s="258">
        <v>0</v>
      </c>
      <c r="E55" s="258">
        <v>4131591</v>
      </c>
      <c r="F55" s="258">
        <v>0</v>
      </c>
      <c r="G55" s="258">
        <v>0</v>
      </c>
      <c r="H55" s="258">
        <v>0</v>
      </c>
      <c r="I55" s="258">
        <v>45554251</v>
      </c>
      <c r="J55" s="258">
        <v>358099</v>
      </c>
      <c r="K55" s="258">
        <v>7619200</v>
      </c>
      <c r="L55" s="258">
        <v>11681737</v>
      </c>
      <c r="M55" s="258">
        <v>0</v>
      </c>
      <c r="N55" s="259"/>
      <c r="O55" s="258">
        <v>89366659</v>
      </c>
    </row>
    <row r="56" spans="1:15">
      <c r="A56" s="18" t="s">
        <v>61</v>
      </c>
      <c r="B56" s="258">
        <f t="shared" si="1"/>
        <v>6184104</v>
      </c>
      <c r="C56" s="258">
        <v>12</v>
      </c>
      <c r="D56" s="258">
        <v>0</v>
      </c>
      <c r="E56" s="258">
        <v>0</v>
      </c>
      <c r="F56" s="258">
        <v>0</v>
      </c>
      <c r="G56" s="258">
        <v>0</v>
      </c>
      <c r="H56" s="258">
        <v>0</v>
      </c>
      <c r="I56" s="258">
        <v>0</v>
      </c>
      <c r="J56" s="258">
        <v>0</v>
      </c>
      <c r="K56" s="258">
        <v>0</v>
      </c>
      <c r="L56" s="258">
        <v>5604326</v>
      </c>
      <c r="M56" s="258">
        <v>96269</v>
      </c>
      <c r="N56" s="259"/>
      <c r="O56" s="258">
        <v>483497</v>
      </c>
    </row>
  </sheetData>
  <mergeCells count="2">
    <mergeCell ref="A1:O1"/>
    <mergeCell ref="A2:A4"/>
  </mergeCells>
  <pageMargins left="0.7" right="0.7" top="0.75" bottom="0.75" header="0.3" footer="0.3"/>
  <pageSetup scale="53"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5"/>
  <sheetViews>
    <sheetView workbookViewId="0">
      <selection activeCell="C36" sqref="C36"/>
    </sheetView>
  </sheetViews>
  <sheetFormatPr defaultRowHeight="14.4"/>
  <cols>
    <col min="1" max="1" width="21.88671875" customWidth="1"/>
    <col min="2" max="2" width="13.44140625" customWidth="1"/>
    <col min="3" max="3" width="13.5546875" customWidth="1"/>
    <col min="4" max="4" width="13.6640625" customWidth="1"/>
    <col min="5" max="5" width="13.44140625" customWidth="1"/>
    <col min="6" max="6" width="12.88671875" customWidth="1"/>
    <col min="7" max="7" width="13.44140625" customWidth="1"/>
    <col min="8" max="8" width="13" customWidth="1"/>
  </cols>
  <sheetData>
    <row r="1" spans="1:8">
      <c r="A1" s="554" t="s">
        <v>198</v>
      </c>
      <c r="B1" s="551"/>
      <c r="C1" s="551"/>
      <c r="D1" s="551"/>
      <c r="E1" s="551"/>
      <c r="F1" s="551"/>
      <c r="G1" s="551"/>
      <c r="H1" s="552"/>
    </row>
    <row r="2" spans="1:8">
      <c r="A2" s="601" t="s">
        <v>10</v>
      </c>
      <c r="B2" s="602" t="s">
        <v>66</v>
      </c>
      <c r="C2" s="603"/>
      <c r="D2" s="603"/>
      <c r="E2" s="604"/>
      <c r="F2" s="605" t="s">
        <v>64</v>
      </c>
      <c r="G2" s="605"/>
      <c r="H2" s="606"/>
    </row>
    <row r="3" spans="1:8" ht="25.2">
      <c r="A3" s="553"/>
      <c r="B3" s="160" t="s">
        <v>83</v>
      </c>
      <c r="C3" s="160" t="s">
        <v>71</v>
      </c>
      <c r="D3" s="160" t="s">
        <v>72</v>
      </c>
      <c r="E3" s="35" t="s">
        <v>73</v>
      </c>
      <c r="F3" s="34" t="s">
        <v>123</v>
      </c>
      <c r="G3" s="160" t="s">
        <v>70</v>
      </c>
      <c r="H3" s="160" t="s">
        <v>69</v>
      </c>
    </row>
    <row r="4" spans="1:8">
      <c r="A4" s="18" t="s">
        <v>77</v>
      </c>
      <c r="B4" s="260">
        <f>SUM(B5:B55)</f>
        <v>505174119</v>
      </c>
      <c r="C4" s="260">
        <f t="shared" ref="C4:H4" si="0">SUM(C5:C55)</f>
        <v>20907351</v>
      </c>
      <c r="D4" s="260">
        <f t="shared" si="0"/>
        <v>148897015</v>
      </c>
      <c r="E4" s="261">
        <f t="shared" si="0"/>
        <v>335369753</v>
      </c>
      <c r="F4" s="262">
        <f t="shared" si="0"/>
        <v>27767035</v>
      </c>
      <c r="G4" s="260">
        <f t="shared" si="0"/>
        <v>177637</v>
      </c>
      <c r="H4" s="260">
        <f t="shared" si="0"/>
        <v>27589398</v>
      </c>
    </row>
    <row r="5" spans="1:8">
      <c r="A5" s="18" t="s">
        <v>11</v>
      </c>
      <c r="B5" s="258">
        <f>SUM(C5:E5)</f>
        <v>11981003</v>
      </c>
      <c r="C5" s="258">
        <v>0</v>
      </c>
      <c r="D5" s="258">
        <v>0</v>
      </c>
      <c r="E5" s="263">
        <v>11981003</v>
      </c>
      <c r="F5" s="264">
        <f>SUM(G5:H5)</f>
        <v>0</v>
      </c>
      <c r="G5" s="258">
        <v>0</v>
      </c>
      <c r="H5" s="258">
        <v>0</v>
      </c>
    </row>
    <row r="6" spans="1:8">
      <c r="A6" s="18" t="s">
        <v>12</v>
      </c>
      <c r="B6" s="258">
        <f t="shared" ref="B6:B55" si="1">SUM(C6:E6)</f>
        <v>0</v>
      </c>
      <c r="C6" s="258">
        <v>0</v>
      </c>
      <c r="D6" s="258">
        <v>0</v>
      </c>
      <c r="E6" s="263">
        <v>0</v>
      </c>
      <c r="F6" s="264">
        <f t="shared" ref="F6:F55" si="2">SUM(G6:H6)</f>
        <v>0</v>
      </c>
      <c r="G6" s="258">
        <v>0</v>
      </c>
      <c r="H6" s="258">
        <v>0</v>
      </c>
    </row>
    <row r="7" spans="1:8">
      <c r="A7" s="18" t="s">
        <v>13</v>
      </c>
      <c r="B7" s="258">
        <f t="shared" si="1"/>
        <v>2627793</v>
      </c>
      <c r="C7" s="258">
        <v>5993</v>
      </c>
      <c r="D7" s="258">
        <v>0</v>
      </c>
      <c r="E7" s="263">
        <v>2621800</v>
      </c>
      <c r="F7" s="264">
        <f t="shared" si="2"/>
        <v>0</v>
      </c>
      <c r="G7" s="258">
        <v>0</v>
      </c>
      <c r="H7" s="258">
        <v>0</v>
      </c>
    </row>
    <row r="8" spans="1:8">
      <c r="A8" s="18" t="s">
        <v>14</v>
      </c>
      <c r="B8" s="258">
        <f t="shared" si="1"/>
        <v>43800</v>
      </c>
      <c r="C8" s="258">
        <v>0</v>
      </c>
      <c r="D8" s="258">
        <v>0</v>
      </c>
      <c r="E8" s="263">
        <v>43800</v>
      </c>
      <c r="F8" s="264">
        <f t="shared" si="2"/>
        <v>595200</v>
      </c>
      <c r="G8" s="258">
        <v>0</v>
      </c>
      <c r="H8" s="258">
        <v>595200</v>
      </c>
    </row>
    <row r="9" spans="1:8">
      <c r="A9" s="18" t="s">
        <v>15</v>
      </c>
      <c r="B9" s="258">
        <f t="shared" si="1"/>
        <v>6963481</v>
      </c>
      <c r="C9" s="258">
        <v>93754</v>
      </c>
      <c r="D9" s="258">
        <v>2701607</v>
      </c>
      <c r="E9" s="263">
        <v>4168120</v>
      </c>
      <c r="F9" s="264">
        <f t="shared" si="2"/>
        <v>8692368</v>
      </c>
      <c r="G9" s="258">
        <v>0</v>
      </c>
      <c r="H9" s="258">
        <v>8692368</v>
      </c>
    </row>
    <row r="10" spans="1:8">
      <c r="A10" s="18" t="s">
        <v>16</v>
      </c>
      <c r="B10" s="258">
        <f t="shared" si="1"/>
        <v>114349</v>
      </c>
      <c r="C10" s="265">
        <v>10231</v>
      </c>
      <c r="D10" s="258">
        <v>96640</v>
      </c>
      <c r="E10" s="263">
        <v>7478</v>
      </c>
      <c r="F10" s="264">
        <f t="shared" si="2"/>
        <v>101611</v>
      </c>
      <c r="G10" s="258">
        <v>0</v>
      </c>
      <c r="H10" s="258">
        <v>101611</v>
      </c>
    </row>
    <row r="11" spans="1:8">
      <c r="A11" s="18" t="s">
        <v>17</v>
      </c>
      <c r="B11" s="258">
        <f t="shared" si="1"/>
        <v>15946867</v>
      </c>
      <c r="C11" s="258">
        <v>0</v>
      </c>
      <c r="D11" s="258">
        <v>0</v>
      </c>
      <c r="E11" s="263">
        <v>15946867</v>
      </c>
      <c r="F11" s="264">
        <f t="shared" si="2"/>
        <v>0</v>
      </c>
      <c r="G11" s="258">
        <v>0</v>
      </c>
      <c r="H11" s="258">
        <v>0</v>
      </c>
    </row>
    <row r="12" spans="1:8">
      <c r="A12" s="18" t="s">
        <v>18</v>
      </c>
      <c r="B12" s="258">
        <f t="shared" si="1"/>
        <v>887961</v>
      </c>
      <c r="C12" s="258">
        <v>0</v>
      </c>
      <c r="D12" s="258">
        <v>0</v>
      </c>
      <c r="E12" s="263">
        <v>887961</v>
      </c>
      <c r="F12" s="264">
        <f t="shared" si="2"/>
        <v>0</v>
      </c>
      <c r="G12" s="258">
        <v>0</v>
      </c>
      <c r="H12" s="258">
        <v>0</v>
      </c>
    </row>
    <row r="13" spans="1:8">
      <c r="A13" s="18" t="s">
        <v>19</v>
      </c>
      <c r="B13" s="258">
        <f t="shared" si="1"/>
        <v>14206916</v>
      </c>
      <c r="C13" s="258">
        <v>8135783</v>
      </c>
      <c r="D13" s="258">
        <v>500000</v>
      </c>
      <c r="E13" s="263">
        <v>5571133</v>
      </c>
      <c r="F13" s="264">
        <f t="shared" si="2"/>
        <v>0</v>
      </c>
      <c r="G13" s="258">
        <v>0</v>
      </c>
      <c r="H13" s="258">
        <v>0</v>
      </c>
    </row>
    <row r="14" spans="1:8">
      <c r="A14" s="18" t="s">
        <v>20</v>
      </c>
      <c r="B14" s="258">
        <f t="shared" si="1"/>
        <v>0</v>
      </c>
      <c r="C14" s="258">
        <v>0</v>
      </c>
      <c r="D14" s="258">
        <v>0</v>
      </c>
      <c r="E14" s="263">
        <v>0</v>
      </c>
      <c r="F14" s="264">
        <f t="shared" si="2"/>
        <v>0</v>
      </c>
      <c r="G14" s="258">
        <v>0</v>
      </c>
      <c r="H14" s="258">
        <v>0</v>
      </c>
    </row>
    <row r="15" spans="1:8">
      <c r="A15" s="18" t="s">
        <v>21</v>
      </c>
      <c r="B15" s="258">
        <f t="shared" si="1"/>
        <v>1185573</v>
      </c>
      <c r="C15" s="258">
        <v>0</v>
      </c>
      <c r="D15" s="258">
        <v>1105255</v>
      </c>
      <c r="E15" s="263">
        <v>80318</v>
      </c>
      <c r="F15" s="264">
        <f t="shared" si="2"/>
        <v>2111022</v>
      </c>
      <c r="G15" s="258">
        <v>0</v>
      </c>
      <c r="H15" s="258">
        <v>2111022</v>
      </c>
    </row>
    <row r="16" spans="1:8">
      <c r="A16" s="18" t="s">
        <v>22</v>
      </c>
      <c r="B16" s="258">
        <f t="shared" si="1"/>
        <v>88631235</v>
      </c>
      <c r="C16" s="258">
        <v>1244801</v>
      </c>
      <c r="D16" s="258">
        <v>43535456</v>
      </c>
      <c r="E16" s="263">
        <v>43850978</v>
      </c>
      <c r="F16" s="264">
        <f t="shared" si="2"/>
        <v>1307513</v>
      </c>
      <c r="G16" s="258">
        <v>0</v>
      </c>
      <c r="H16" s="258">
        <v>1307513</v>
      </c>
    </row>
    <row r="17" spans="1:8">
      <c r="A17" s="18" t="s">
        <v>23</v>
      </c>
      <c r="B17" s="258">
        <f t="shared" si="1"/>
        <v>5570037</v>
      </c>
      <c r="C17" s="258">
        <v>0</v>
      </c>
      <c r="D17" s="258">
        <v>0</v>
      </c>
      <c r="E17" s="263">
        <v>5570037</v>
      </c>
      <c r="F17" s="264">
        <f t="shared" si="2"/>
        <v>168132</v>
      </c>
      <c r="G17" s="258">
        <v>168132</v>
      </c>
      <c r="H17" s="258">
        <v>0</v>
      </c>
    </row>
    <row r="18" spans="1:8">
      <c r="A18" s="18" t="s">
        <v>24</v>
      </c>
      <c r="B18" s="258">
        <f t="shared" si="1"/>
        <v>107059</v>
      </c>
      <c r="C18" s="258">
        <v>0</v>
      </c>
      <c r="D18" s="258">
        <v>0</v>
      </c>
      <c r="E18" s="263">
        <v>107059</v>
      </c>
      <c r="F18" s="264">
        <f t="shared" si="2"/>
        <v>19234</v>
      </c>
      <c r="G18" s="258">
        <v>0</v>
      </c>
      <c r="H18" s="258">
        <v>19234</v>
      </c>
    </row>
    <row r="19" spans="1:8">
      <c r="A19" s="18" t="s">
        <v>25</v>
      </c>
      <c r="B19" s="258">
        <f t="shared" si="1"/>
        <v>0</v>
      </c>
      <c r="C19" s="258">
        <v>0</v>
      </c>
      <c r="D19" s="258">
        <v>0</v>
      </c>
      <c r="E19" s="263">
        <v>0</v>
      </c>
      <c r="F19" s="264">
        <f t="shared" si="2"/>
        <v>0</v>
      </c>
      <c r="G19" s="258">
        <v>0</v>
      </c>
      <c r="H19" s="258">
        <v>0</v>
      </c>
    </row>
    <row r="20" spans="1:8">
      <c r="A20" s="18" t="s">
        <v>26</v>
      </c>
      <c r="B20" s="258">
        <f t="shared" si="1"/>
        <v>4302136</v>
      </c>
      <c r="C20" s="258">
        <v>0</v>
      </c>
      <c r="D20" s="258">
        <v>0</v>
      </c>
      <c r="E20" s="263">
        <v>4302136</v>
      </c>
      <c r="F20" s="264">
        <f t="shared" si="2"/>
        <v>0</v>
      </c>
      <c r="G20" s="258">
        <v>0</v>
      </c>
      <c r="H20" s="258">
        <v>0</v>
      </c>
    </row>
    <row r="21" spans="1:8">
      <c r="A21" s="18" t="s">
        <v>27</v>
      </c>
      <c r="B21" s="258">
        <f t="shared" si="1"/>
        <v>0</v>
      </c>
      <c r="C21" s="258">
        <v>0</v>
      </c>
      <c r="D21" s="258">
        <v>0</v>
      </c>
      <c r="E21" s="263">
        <v>0</v>
      </c>
      <c r="F21" s="264">
        <f t="shared" si="2"/>
        <v>0</v>
      </c>
      <c r="G21" s="258">
        <v>0</v>
      </c>
      <c r="H21" s="258">
        <v>0</v>
      </c>
    </row>
    <row r="22" spans="1:8">
      <c r="A22" s="18" t="s">
        <v>28</v>
      </c>
      <c r="B22" s="258">
        <f t="shared" si="1"/>
        <v>1261242</v>
      </c>
      <c r="C22" s="258">
        <v>500000</v>
      </c>
      <c r="D22" s="258">
        <v>0</v>
      </c>
      <c r="E22" s="263">
        <v>761242</v>
      </c>
      <c r="F22" s="264">
        <f t="shared" si="2"/>
        <v>560000</v>
      </c>
      <c r="G22" s="258">
        <v>0</v>
      </c>
      <c r="H22" s="258">
        <v>560000</v>
      </c>
    </row>
    <row r="23" spans="1:8">
      <c r="A23" s="18" t="s">
        <v>29</v>
      </c>
      <c r="B23" s="258">
        <f t="shared" si="1"/>
        <v>0</v>
      </c>
      <c r="C23" s="258">
        <v>0</v>
      </c>
      <c r="D23" s="258">
        <v>0</v>
      </c>
      <c r="E23" s="263">
        <v>0</v>
      </c>
      <c r="F23" s="264">
        <f t="shared" si="2"/>
        <v>0</v>
      </c>
      <c r="G23" s="258">
        <v>0</v>
      </c>
      <c r="H23" s="258">
        <v>0</v>
      </c>
    </row>
    <row r="24" spans="1:8">
      <c r="A24" s="18" t="s">
        <v>30</v>
      </c>
      <c r="B24" s="258">
        <f t="shared" si="1"/>
        <v>0</v>
      </c>
      <c r="C24" s="258">
        <v>0</v>
      </c>
      <c r="D24" s="258">
        <v>0</v>
      </c>
      <c r="E24" s="263">
        <v>0</v>
      </c>
      <c r="F24" s="264">
        <f t="shared" si="2"/>
        <v>0</v>
      </c>
      <c r="G24" s="258">
        <v>0</v>
      </c>
      <c r="H24" s="258">
        <v>0</v>
      </c>
    </row>
    <row r="25" spans="1:8">
      <c r="A25" s="18" t="s">
        <v>31</v>
      </c>
      <c r="B25" s="258">
        <f t="shared" si="1"/>
        <v>5691083</v>
      </c>
      <c r="C25" s="258">
        <v>1043356</v>
      </c>
      <c r="D25" s="258">
        <v>0</v>
      </c>
      <c r="E25" s="263">
        <v>4647727</v>
      </c>
      <c r="F25" s="264">
        <f t="shared" si="2"/>
        <v>0</v>
      </c>
      <c r="G25" s="258">
        <v>0</v>
      </c>
      <c r="H25" s="258">
        <v>0</v>
      </c>
    </row>
    <row r="26" spans="1:8">
      <c r="A26" s="18" t="s">
        <v>32</v>
      </c>
      <c r="B26" s="258">
        <f t="shared" si="1"/>
        <v>6547114</v>
      </c>
      <c r="C26" s="258">
        <v>1608254</v>
      </c>
      <c r="D26" s="258">
        <v>5051263</v>
      </c>
      <c r="E26" s="263">
        <v>-112403</v>
      </c>
      <c r="F26" s="264">
        <f t="shared" si="2"/>
        <v>0</v>
      </c>
      <c r="G26" s="258">
        <v>0</v>
      </c>
      <c r="H26" s="258">
        <v>0</v>
      </c>
    </row>
    <row r="27" spans="1:8">
      <c r="A27" s="18" t="s">
        <v>33</v>
      </c>
      <c r="B27" s="258">
        <f t="shared" si="1"/>
        <v>14372649</v>
      </c>
      <c r="C27" s="258">
        <v>198132</v>
      </c>
      <c r="D27" s="258">
        <v>1053710</v>
      </c>
      <c r="E27" s="263">
        <v>13120807</v>
      </c>
      <c r="F27" s="264">
        <f t="shared" si="2"/>
        <v>17913</v>
      </c>
      <c r="G27" s="258">
        <v>0</v>
      </c>
      <c r="H27" s="258">
        <v>17913</v>
      </c>
    </row>
    <row r="28" spans="1:8">
      <c r="A28" s="18" t="s">
        <v>34</v>
      </c>
      <c r="B28" s="258">
        <f t="shared" si="1"/>
        <v>2572489</v>
      </c>
      <c r="C28" s="258">
        <v>0</v>
      </c>
      <c r="D28" s="258">
        <v>0</v>
      </c>
      <c r="E28" s="263">
        <v>2572489</v>
      </c>
      <c r="F28" s="264">
        <f t="shared" si="2"/>
        <v>0</v>
      </c>
      <c r="G28" s="258">
        <v>0</v>
      </c>
      <c r="H28" s="258">
        <v>0</v>
      </c>
    </row>
    <row r="29" spans="1:8">
      <c r="A29" s="18" t="s">
        <v>35</v>
      </c>
      <c r="B29" s="258">
        <f t="shared" si="1"/>
        <v>13274311</v>
      </c>
      <c r="C29" s="258">
        <v>0</v>
      </c>
      <c r="D29" s="258">
        <v>7113167</v>
      </c>
      <c r="E29" s="263">
        <v>6161144</v>
      </c>
      <c r="F29" s="264">
        <f t="shared" si="2"/>
        <v>653052</v>
      </c>
      <c r="G29" s="258">
        <v>0</v>
      </c>
      <c r="H29" s="258">
        <v>653052</v>
      </c>
    </row>
    <row r="30" spans="1:8">
      <c r="A30" s="18" t="s">
        <v>36</v>
      </c>
      <c r="B30" s="258">
        <f t="shared" si="1"/>
        <v>17358087</v>
      </c>
      <c r="C30" s="258">
        <v>0</v>
      </c>
      <c r="D30" s="258">
        <v>0</v>
      </c>
      <c r="E30" s="263">
        <v>17358087</v>
      </c>
      <c r="F30" s="264">
        <f t="shared" si="2"/>
        <v>0</v>
      </c>
      <c r="G30" s="258">
        <v>0</v>
      </c>
      <c r="H30" s="258">
        <v>0</v>
      </c>
    </row>
    <row r="31" spans="1:8">
      <c r="A31" s="18" t="s">
        <v>37</v>
      </c>
      <c r="B31" s="258">
        <f t="shared" si="1"/>
        <v>9577654</v>
      </c>
      <c r="C31" s="258">
        <v>0</v>
      </c>
      <c r="D31" s="258">
        <v>8125477</v>
      </c>
      <c r="E31" s="263">
        <v>1452177</v>
      </c>
      <c r="F31" s="264">
        <f t="shared" si="2"/>
        <v>0</v>
      </c>
      <c r="G31" s="258">
        <v>0</v>
      </c>
      <c r="H31" s="258">
        <v>0</v>
      </c>
    </row>
    <row r="32" spans="1:8">
      <c r="A32" s="18" t="s">
        <v>38</v>
      </c>
      <c r="B32" s="258">
        <f t="shared" si="1"/>
        <v>3817903</v>
      </c>
      <c r="C32" s="258">
        <v>0</v>
      </c>
      <c r="D32" s="258">
        <v>0</v>
      </c>
      <c r="E32" s="263">
        <v>3817903</v>
      </c>
      <c r="F32" s="264">
        <f t="shared" si="2"/>
        <v>0</v>
      </c>
      <c r="G32" s="258">
        <v>0</v>
      </c>
      <c r="H32" s="258">
        <v>0</v>
      </c>
    </row>
    <row r="33" spans="1:8">
      <c r="A33" s="18" t="s">
        <v>39</v>
      </c>
      <c r="B33" s="258">
        <f t="shared" si="1"/>
        <v>1703805</v>
      </c>
      <c r="C33" s="258">
        <v>0</v>
      </c>
      <c r="D33" s="258">
        <v>0</v>
      </c>
      <c r="E33" s="263">
        <v>1703805</v>
      </c>
      <c r="F33" s="264">
        <f t="shared" si="2"/>
        <v>0</v>
      </c>
      <c r="G33" s="258">
        <v>0</v>
      </c>
      <c r="H33" s="258">
        <v>0</v>
      </c>
    </row>
    <row r="34" spans="1:8">
      <c r="A34" s="18" t="s">
        <v>40</v>
      </c>
      <c r="B34" s="258">
        <f t="shared" si="1"/>
        <v>1328696</v>
      </c>
      <c r="C34" s="258">
        <v>0</v>
      </c>
      <c r="D34" s="258">
        <v>48691</v>
      </c>
      <c r="E34" s="263">
        <v>1280005</v>
      </c>
      <c r="F34" s="264">
        <f t="shared" si="2"/>
        <v>321884</v>
      </c>
      <c r="G34" s="258">
        <v>0</v>
      </c>
      <c r="H34" s="258">
        <v>321884</v>
      </c>
    </row>
    <row r="35" spans="1:8">
      <c r="A35" s="18" t="s">
        <v>41</v>
      </c>
      <c r="B35" s="258">
        <f t="shared" si="1"/>
        <v>28480501</v>
      </c>
      <c r="C35" s="258">
        <v>168742</v>
      </c>
      <c r="D35" s="258">
        <v>6249852</v>
      </c>
      <c r="E35" s="263">
        <v>22061907</v>
      </c>
      <c r="F35" s="264">
        <f t="shared" si="2"/>
        <v>0</v>
      </c>
      <c r="G35" s="258">
        <v>0</v>
      </c>
      <c r="H35" s="258">
        <v>0</v>
      </c>
    </row>
    <row r="36" spans="1:8">
      <c r="A36" s="18" t="s">
        <v>42</v>
      </c>
      <c r="B36" s="258">
        <f t="shared" si="1"/>
        <v>0</v>
      </c>
      <c r="C36" s="258">
        <v>0</v>
      </c>
      <c r="D36" s="258">
        <v>0</v>
      </c>
      <c r="E36" s="263">
        <v>0</v>
      </c>
      <c r="F36" s="264">
        <f t="shared" si="2"/>
        <v>0</v>
      </c>
      <c r="G36" s="258">
        <v>0</v>
      </c>
      <c r="H36" s="258">
        <v>0</v>
      </c>
    </row>
    <row r="37" spans="1:8">
      <c r="A37" s="18" t="s">
        <v>43</v>
      </c>
      <c r="B37" s="258">
        <f t="shared" si="1"/>
        <v>15400824</v>
      </c>
      <c r="C37" s="258">
        <v>0</v>
      </c>
      <c r="D37" s="258">
        <v>52964</v>
      </c>
      <c r="E37" s="263">
        <v>15347860</v>
      </c>
      <c r="F37" s="264">
        <f t="shared" si="2"/>
        <v>177239</v>
      </c>
      <c r="G37" s="258">
        <v>0</v>
      </c>
      <c r="H37" s="258">
        <v>177239</v>
      </c>
    </row>
    <row r="38" spans="1:8">
      <c r="A38" s="18" t="s">
        <v>44</v>
      </c>
      <c r="B38" s="258">
        <f t="shared" si="1"/>
        <v>36437500</v>
      </c>
      <c r="C38" s="258">
        <v>610</v>
      </c>
      <c r="D38" s="258">
        <v>794197</v>
      </c>
      <c r="E38" s="263">
        <v>35642693</v>
      </c>
      <c r="F38" s="264">
        <f t="shared" si="2"/>
        <v>3473468</v>
      </c>
      <c r="G38" s="258">
        <v>0</v>
      </c>
      <c r="H38" s="258">
        <v>3473468</v>
      </c>
    </row>
    <row r="39" spans="1:8">
      <c r="A39" s="18" t="s">
        <v>45</v>
      </c>
      <c r="B39" s="258">
        <f t="shared" si="1"/>
        <v>1568058</v>
      </c>
      <c r="C39" s="258">
        <v>0</v>
      </c>
      <c r="D39" s="258">
        <v>0</v>
      </c>
      <c r="E39" s="263">
        <v>1568058</v>
      </c>
      <c r="F39" s="264">
        <f t="shared" si="2"/>
        <v>22857</v>
      </c>
      <c r="G39" s="258">
        <v>0</v>
      </c>
      <c r="H39" s="258">
        <v>22857</v>
      </c>
    </row>
    <row r="40" spans="1:8">
      <c r="A40" s="18" t="s">
        <v>46</v>
      </c>
      <c r="B40" s="258">
        <f t="shared" si="1"/>
        <v>173800</v>
      </c>
      <c r="C40" s="258">
        <v>0</v>
      </c>
      <c r="D40" s="258">
        <v>0</v>
      </c>
      <c r="E40" s="263">
        <v>173800</v>
      </c>
      <c r="F40" s="264">
        <f t="shared" si="2"/>
        <v>0</v>
      </c>
      <c r="G40" s="258">
        <v>0</v>
      </c>
      <c r="H40" s="258">
        <v>0</v>
      </c>
    </row>
    <row r="41" spans="1:8">
      <c r="A41" s="18" t="s">
        <v>47</v>
      </c>
      <c r="B41" s="258">
        <f t="shared" si="1"/>
        <v>0</v>
      </c>
      <c r="C41" s="258">
        <v>0</v>
      </c>
      <c r="D41" s="258">
        <v>0</v>
      </c>
      <c r="E41" s="263">
        <v>0</v>
      </c>
      <c r="F41" s="264">
        <f t="shared" si="2"/>
        <v>0</v>
      </c>
      <c r="G41" s="258">
        <v>0</v>
      </c>
      <c r="H41" s="258">
        <v>0</v>
      </c>
    </row>
    <row r="42" spans="1:8">
      <c r="A42" s="18" t="s">
        <v>48</v>
      </c>
      <c r="B42" s="258">
        <f t="shared" si="1"/>
        <v>6738779</v>
      </c>
      <c r="C42" s="258">
        <v>671616</v>
      </c>
      <c r="D42" s="258">
        <v>1150612</v>
      </c>
      <c r="E42" s="263">
        <v>4916551</v>
      </c>
      <c r="F42" s="264">
        <f t="shared" si="2"/>
        <v>23920</v>
      </c>
      <c r="G42" s="258">
        <v>0</v>
      </c>
      <c r="H42" s="258">
        <v>23920</v>
      </c>
    </row>
    <row r="43" spans="1:8">
      <c r="A43" s="18" t="s">
        <v>49</v>
      </c>
      <c r="B43" s="258">
        <f t="shared" si="1"/>
        <v>4943994</v>
      </c>
      <c r="C43" s="258">
        <v>0</v>
      </c>
      <c r="D43" s="258">
        <v>0</v>
      </c>
      <c r="E43" s="263">
        <v>4943994</v>
      </c>
      <c r="F43" s="264">
        <f t="shared" si="2"/>
        <v>613654</v>
      </c>
      <c r="G43" s="258">
        <v>0</v>
      </c>
      <c r="H43" s="258">
        <v>613654</v>
      </c>
    </row>
    <row r="44" spans="1:8">
      <c r="A44" s="18" t="s">
        <v>50</v>
      </c>
      <c r="B44" s="258">
        <f t="shared" si="1"/>
        <v>0</v>
      </c>
      <c r="C44" s="258">
        <v>0</v>
      </c>
      <c r="D44" s="258">
        <v>0</v>
      </c>
      <c r="E44" s="263">
        <v>0</v>
      </c>
      <c r="F44" s="264">
        <f t="shared" si="2"/>
        <v>0</v>
      </c>
      <c r="G44" s="258">
        <v>0</v>
      </c>
      <c r="H44" s="258">
        <v>0</v>
      </c>
    </row>
    <row r="45" spans="1:8">
      <c r="A45" s="18" t="s">
        <v>51</v>
      </c>
      <c r="B45" s="258">
        <f t="shared" si="1"/>
        <v>85886</v>
      </c>
      <c r="C45" s="258">
        <v>0</v>
      </c>
      <c r="D45" s="258">
        <v>85886</v>
      </c>
      <c r="E45" s="263">
        <v>0</v>
      </c>
      <c r="F45" s="264">
        <f t="shared" si="2"/>
        <v>0</v>
      </c>
      <c r="G45" s="258">
        <v>0</v>
      </c>
      <c r="H45" s="258">
        <v>0</v>
      </c>
    </row>
    <row r="46" spans="1:8">
      <c r="A46" s="18" t="s">
        <v>52</v>
      </c>
      <c r="B46" s="258">
        <f t="shared" si="1"/>
        <v>1621429</v>
      </c>
      <c r="C46" s="258">
        <v>0</v>
      </c>
      <c r="D46" s="258">
        <v>0</v>
      </c>
      <c r="E46" s="263">
        <v>1621429</v>
      </c>
      <c r="F46" s="264">
        <f t="shared" si="2"/>
        <v>53305</v>
      </c>
      <c r="G46" s="258">
        <v>0</v>
      </c>
      <c r="H46" s="258">
        <v>53305</v>
      </c>
    </row>
    <row r="47" spans="1:8">
      <c r="A47" s="18" t="s">
        <v>53</v>
      </c>
      <c r="B47" s="258">
        <f t="shared" si="1"/>
        <v>15894049</v>
      </c>
      <c r="C47" s="258">
        <v>0</v>
      </c>
      <c r="D47" s="258">
        <v>0</v>
      </c>
      <c r="E47" s="263">
        <v>15894049</v>
      </c>
      <c r="F47" s="264">
        <f t="shared" si="2"/>
        <v>0</v>
      </c>
      <c r="G47" s="258">
        <v>0</v>
      </c>
      <c r="H47" s="258">
        <v>0</v>
      </c>
    </row>
    <row r="48" spans="1:8">
      <c r="A48" s="18" t="s">
        <v>54</v>
      </c>
      <c r="B48" s="258">
        <f t="shared" si="1"/>
        <v>7751588</v>
      </c>
      <c r="C48" s="258">
        <v>289453</v>
      </c>
      <c r="D48" s="258">
        <v>2134639</v>
      </c>
      <c r="E48" s="263">
        <v>5327496</v>
      </c>
      <c r="F48" s="264">
        <f t="shared" si="2"/>
        <v>386463</v>
      </c>
      <c r="G48" s="258">
        <v>9505</v>
      </c>
      <c r="H48" s="258">
        <v>376958</v>
      </c>
    </row>
    <row r="49" spans="1:8">
      <c r="A49" s="18" t="s">
        <v>55</v>
      </c>
      <c r="B49" s="258">
        <f t="shared" si="1"/>
        <v>8868323</v>
      </c>
      <c r="C49" s="258">
        <v>6931533</v>
      </c>
      <c r="D49" s="258">
        <v>4564</v>
      </c>
      <c r="E49" s="263">
        <v>1932226</v>
      </c>
      <c r="F49" s="264">
        <f t="shared" si="2"/>
        <v>0</v>
      </c>
      <c r="G49" s="258">
        <v>0</v>
      </c>
      <c r="H49" s="258">
        <v>0</v>
      </c>
    </row>
    <row r="50" spans="1:8">
      <c r="A50" s="18" t="s">
        <v>56</v>
      </c>
      <c r="B50" s="258">
        <f t="shared" si="1"/>
        <v>70711</v>
      </c>
      <c r="C50" s="258">
        <v>0</v>
      </c>
      <c r="D50" s="258">
        <v>0</v>
      </c>
      <c r="E50" s="263">
        <v>70711</v>
      </c>
      <c r="F50" s="264">
        <f t="shared" si="2"/>
        <v>0</v>
      </c>
      <c r="G50" s="258">
        <v>0</v>
      </c>
      <c r="H50" s="258">
        <v>0</v>
      </c>
    </row>
    <row r="51" spans="1:8">
      <c r="A51" s="18" t="s">
        <v>57</v>
      </c>
      <c r="B51" s="258">
        <f t="shared" si="1"/>
        <v>30187262</v>
      </c>
      <c r="C51" s="258">
        <v>0</v>
      </c>
      <c r="D51" s="258">
        <v>828</v>
      </c>
      <c r="E51" s="263">
        <v>30186434</v>
      </c>
      <c r="F51" s="264">
        <f t="shared" si="2"/>
        <v>4336609</v>
      </c>
      <c r="G51" s="258">
        <v>0</v>
      </c>
      <c r="H51" s="258">
        <v>4336609</v>
      </c>
    </row>
    <row r="52" spans="1:8">
      <c r="A52" s="18" t="s">
        <v>58</v>
      </c>
      <c r="B52" s="258">
        <f t="shared" si="1"/>
        <v>85925166</v>
      </c>
      <c r="C52" s="258">
        <v>0</v>
      </c>
      <c r="D52" s="258">
        <v>67336477</v>
      </c>
      <c r="E52" s="263">
        <v>18588689</v>
      </c>
      <c r="F52" s="264">
        <f t="shared" si="2"/>
        <v>0</v>
      </c>
      <c r="G52" s="258">
        <v>0</v>
      </c>
      <c r="H52" s="258">
        <v>0</v>
      </c>
    </row>
    <row r="53" spans="1:8">
      <c r="A53" s="18" t="s">
        <v>59</v>
      </c>
      <c r="B53" s="258">
        <f t="shared" si="1"/>
        <v>0</v>
      </c>
      <c r="C53" s="258">
        <v>0</v>
      </c>
      <c r="D53" s="258">
        <v>0</v>
      </c>
      <c r="E53" s="263">
        <v>0</v>
      </c>
      <c r="F53" s="264">
        <f t="shared" si="2"/>
        <v>0</v>
      </c>
      <c r="G53" s="258">
        <v>0</v>
      </c>
      <c r="H53" s="258">
        <v>0</v>
      </c>
    </row>
    <row r="54" spans="1:8">
      <c r="A54" s="18" t="s">
        <v>60</v>
      </c>
      <c r="B54" s="258">
        <f t="shared" si="1"/>
        <v>30952994</v>
      </c>
      <c r="C54" s="258">
        <v>5093</v>
      </c>
      <c r="D54" s="258">
        <v>1755730</v>
      </c>
      <c r="E54" s="263">
        <v>29192171</v>
      </c>
      <c r="F54" s="264">
        <f t="shared" si="2"/>
        <v>4131591</v>
      </c>
      <c r="G54" s="258">
        <v>0</v>
      </c>
      <c r="H54" s="258">
        <v>4131591</v>
      </c>
    </row>
    <row r="55" spans="1:8">
      <c r="A55" s="18" t="s">
        <v>61</v>
      </c>
      <c r="B55" s="258">
        <f t="shared" si="1"/>
        <v>12</v>
      </c>
      <c r="C55" s="258">
        <v>0</v>
      </c>
      <c r="D55" s="258">
        <v>0</v>
      </c>
      <c r="E55" s="263">
        <v>12</v>
      </c>
      <c r="F55" s="264">
        <f t="shared" si="2"/>
        <v>0</v>
      </c>
      <c r="G55" s="258">
        <v>0</v>
      </c>
      <c r="H55" s="258">
        <v>0</v>
      </c>
    </row>
  </sheetData>
  <mergeCells count="4">
    <mergeCell ref="A1:H1"/>
    <mergeCell ref="A2:A3"/>
    <mergeCell ref="B2:E2"/>
    <mergeCell ref="F2:H2"/>
  </mergeCells>
  <pageMargins left="0.7" right="0.7" top="0.75" bottom="0.75" header="0.3" footer="0.3"/>
  <pageSetup scale="7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FFFF00"/>
    <pageSetUpPr fitToPage="1"/>
  </sheetPr>
  <dimension ref="A1"/>
  <sheetViews>
    <sheetView workbookViewId="0">
      <selection activeCell="D11" sqref="D11"/>
    </sheetView>
  </sheetViews>
  <sheetFormatPr defaultRowHeight="14.4"/>
  <sheetData/>
  <pageMargins left="0.7" right="0.7" top="0.75" bottom="0.75" header="0.3" footer="0.3"/>
  <pageSetup orientation="landscape"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00B050"/>
    <pageSetUpPr fitToPage="1"/>
  </sheetPr>
  <dimension ref="A1"/>
  <sheetViews>
    <sheetView workbookViewId="0"/>
  </sheetViews>
  <sheetFormatPr defaultRowHeight="14.4"/>
  <sheetData/>
  <pageMargins left="0.7" right="0.7" top="0.75" bottom="0.75" header="0.3" footer="0.3"/>
  <pageSetup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pageSetUpPr fitToPage="1"/>
  </sheetPr>
  <dimension ref="A1:E60"/>
  <sheetViews>
    <sheetView topLeftCell="A4" workbookViewId="0">
      <selection activeCell="B37" sqref="B37"/>
    </sheetView>
  </sheetViews>
  <sheetFormatPr defaultColWidth="8.88671875" defaultRowHeight="13.8"/>
  <cols>
    <col min="1" max="1" width="21.88671875" style="4" customWidth="1"/>
    <col min="2" max="2" width="18.44140625" style="47" customWidth="1"/>
    <col min="3" max="3" width="19.5546875" style="4" customWidth="1"/>
    <col min="4" max="4" width="20.44140625" style="4" customWidth="1"/>
    <col min="5" max="16384" width="8.88671875" style="4"/>
  </cols>
  <sheetData>
    <row r="1" spans="1:5" ht="14.4">
      <c r="A1" s="564" t="s">
        <v>199</v>
      </c>
      <c r="B1" s="549"/>
      <c r="C1" s="565"/>
      <c r="D1" s="565"/>
    </row>
    <row r="2" spans="1:5" ht="14.4">
      <c r="A2" s="1"/>
      <c r="B2" s="614" t="s">
        <v>9</v>
      </c>
      <c r="C2" s="603"/>
      <c r="D2" s="603"/>
      <c r="E2" s="120"/>
    </row>
    <row r="3" spans="1:5" ht="16.8">
      <c r="A3" s="9" t="s">
        <v>10</v>
      </c>
      <c r="B3" s="45" t="s">
        <v>1</v>
      </c>
      <c r="C3" s="43" t="s">
        <v>121</v>
      </c>
      <c r="D3" s="43" t="s">
        <v>124</v>
      </c>
    </row>
    <row r="4" spans="1:5">
      <c r="A4" s="9"/>
      <c r="B4" s="46"/>
      <c r="C4" s="44"/>
      <c r="D4" s="41"/>
    </row>
    <row r="5" spans="1:5">
      <c r="A5" s="11" t="s">
        <v>77</v>
      </c>
      <c r="B5" s="56">
        <f>IF(SUM(B6:B56)='MOE SSP Assistance'!B5+'MOE SSP Non-Assistance'!B5,SUM(B6:B56),"ERROR")</f>
        <v>1150467599</v>
      </c>
      <c r="C5" s="59">
        <f>SUM(C6:C56)</f>
        <v>201900973</v>
      </c>
      <c r="D5" s="56">
        <f>SUM(D6:D56)</f>
        <v>948566626</v>
      </c>
    </row>
    <row r="6" spans="1:5">
      <c r="A6" s="12" t="s">
        <v>11</v>
      </c>
      <c r="B6" s="110">
        <f>SUM(C6+D6)</f>
        <v>51538164</v>
      </c>
      <c r="C6" s="121">
        <f>'MOE SSP Assistance'!B6</f>
        <v>0</v>
      </c>
      <c r="D6" s="121">
        <f>'MOE SSP Non-Assistance'!B6</f>
        <v>51538164</v>
      </c>
    </row>
    <row r="7" spans="1:5">
      <c r="A7" s="12" t="s">
        <v>12</v>
      </c>
      <c r="B7" s="110">
        <f t="shared" ref="B7:B56" si="0">SUM(C7+D7)</f>
        <v>0</v>
      </c>
      <c r="C7" s="121">
        <f>'MOE SSP Assistance'!B7</f>
        <v>0</v>
      </c>
      <c r="D7" s="121">
        <f>'MOE SSP Non-Assistance'!B7</f>
        <v>0</v>
      </c>
    </row>
    <row r="8" spans="1:5">
      <c r="A8" s="12" t="s">
        <v>13</v>
      </c>
      <c r="B8" s="110">
        <f t="shared" si="0"/>
        <v>0</v>
      </c>
      <c r="C8" s="121">
        <f>'MOE SSP Assistance'!B8</f>
        <v>0</v>
      </c>
      <c r="D8" s="121">
        <f>'MOE SSP Non-Assistance'!B8</f>
        <v>0</v>
      </c>
    </row>
    <row r="9" spans="1:5">
      <c r="A9" s="12" t="s">
        <v>14</v>
      </c>
      <c r="B9" s="110">
        <f t="shared" si="0"/>
        <v>0</v>
      </c>
      <c r="C9" s="121">
        <f>'MOE SSP Assistance'!B9</f>
        <v>0</v>
      </c>
      <c r="D9" s="121">
        <f>'MOE SSP Non-Assistance'!B9</f>
        <v>0</v>
      </c>
    </row>
    <row r="10" spans="1:5">
      <c r="A10" s="12" t="s">
        <v>15</v>
      </c>
      <c r="B10" s="110">
        <f t="shared" si="0"/>
        <v>58933307</v>
      </c>
      <c r="C10" s="121">
        <f>'MOE SSP Assistance'!B10</f>
        <v>26115259</v>
      </c>
      <c r="D10" s="121">
        <f>'MOE SSP Non-Assistance'!B10</f>
        <v>32818048</v>
      </c>
    </row>
    <row r="11" spans="1:5">
      <c r="A11" s="12" t="s">
        <v>16</v>
      </c>
      <c r="B11" s="110">
        <f t="shared" si="0"/>
        <v>0</v>
      </c>
      <c r="C11" s="121">
        <f>'MOE SSP Assistance'!B11</f>
        <v>0</v>
      </c>
      <c r="D11" s="121">
        <f>'MOE SSP Non-Assistance'!B11</f>
        <v>0</v>
      </c>
    </row>
    <row r="12" spans="1:5">
      <c r="A12" s="12" t="s">
        <v>17</v>
      </c>
      <c r="B12" s="110">
        <f t="shared" si="0"/>
        <v>108848547</v>
      </c>
      <c r="C12" s="121">
        <f>'MOE SSP Assistance'!B12</f>
        <v>0</v>
      </c>
      <c r="D12" s="121">
        <f>'MOE SSP Non-Assistance'!B12</f>
        <v>108848547</v>
      </c>
    </row>
    <row r="13" spans="1:5">
      <c r="A13" s="12" t="s">
        <v>18</v>
      </c>
      <c r="B13" s="110">
        <f t="shared" si="0"/>
        <v>593913</v>
      </c>
      <c r="C13" s="121">
        <f>'MOE SSP Assistance'!B13</f>
        <v>593913</v>
      </c>
      <c r="D13" s="121">
        <f>'MOE SSP Non-Assistance'!B13</f>
        <v>0</v>
      </c>
    </row>
    <row r="14" spans="1:5">
      <c r="A14" s="12" t="s">
        <v>19</v>
      </c>
      <c r="B14" s="110">
        <f t="shared" si="0"/>
        <v>0</v>
      </c>
      <c r="C14" s="121">
        <f>'MOE SSP Assistance'!B14</f>
        <v>0</v>
      </c>
      <c r="D14" s="121">
        <f>'MOE SSP Non-Assistance'!B14</f>
        <v>0</v>
      </c>
    </row>
    <row r="15" spans="1:5">
      <c r="A15" s="12" t="s">
        <v>20</v>
      </c>
      <c r="B15" s="110">
        <f t="shared" si="0"/>
        <v>0</v>
      </c>
      <c r="C15" s="121">
        <f>'MOE SSP Assistance'!B15</f>
        <v>0</v>
      </c>
      <c r="D15" s="121">
        <f>'MOE SSP Non-Assistance'!B15</f>
        <v>0</v>
      </c>
    </row>
    <row r="16" spans="1:5">
      <c r="A16" s="12" t="s">
        <v>21</v>
      </c>
      <c r="B16" s="110">
        <f t="shared" si="0"/>
        <v>8890737</v>
      </c>
      <c r="C16" s="121">
        <f>'MOE SSP Assistance'!B16</f>
        <v>0</v>
      </c>
      <c r="D16" s="121">
        <f>'MOE SSP Non-Assistance'!B16</f>
        <v>8890737</v>
      </c>
    </row>
    <row r="17" spans="1:4">
      <c r="A17" s="12" t="s">
        <v>22</v>
      </c>
      <c r="B17" s="110">
        <f t="shared" si="0"/>
        <v>0</v>
      </c>
      <c r="C17" s="121">
        <f>'MOE SSP Assistance'!B17</f>
        <v>0</v>
      </c>
      <c r="D17" s="121">
        <f>'MOE SSP Non-Assistance'!B17</f>
        <v>0</v>
      </c>
    </row>
    <row r="18" spans="1:4">
      <c r="A18" s="12" t="s">
        <v>23</v>
      </c>
      <c r="B18" s="110">
        <f t="shared" si="0"/>
        <v>0</v>
      </c>
      <c r="C18" s="121">
        <f>'MOE SSP Assistance'!B18</f>
        <v>0</v>
      </c>
      <c r="D18" s="121">
        <f>'MOE SSP Non-Assistance'!B18</f>
        <v>0</v>
      </c>
    </row>
    <row r="19" spans="1:4">
      <c r="A19" s="12" t="s">
        <v>24</v>
      </c>
      <c r="B19" s="110">
        <f t="shared" si="0"/>
        <v>0</v>
      </c>
      <c r="C19" s="121">
        <f>'MOE SSP Assistance'!B19</f>
        <v>0</v>
      </c>
      <c r="D19" s="121">
        <f>'MOE SSP Non-Assistance'!B19</f>
        <v>0</v>
      </c>
    </row>
    <row r="20" spans="1:4">
      <c r="A20" s="12" t="s">
        <v>25</v>
      </c>
      <c r="B20" s="110">
        <f t="shared" si="0"/>
        <v>86522057</v>
      </c>
      <c r="C20" s="121">
        <f>'MOE SSP Assistance'!B20</f>
        <v>0</v>
      </c>
      <c r="D20" s="121">
        <f>'MOE SSP Non-Assistance'!B20</f>
        <v>86522057</v>
      </c>
    </row>
    <row r="21" spans="1:4">
      <c r="A21" s="12" t="s">
        <v>26</v>
      </c>
      <c r="B21" s="110">
        <f t="shared" si="0"/>
        <v>34622722</v>
      </c>
      <c r="C21" s="121">
        <f>'MOE SSP Assistance'!B21</f>
        <v>13146712</v>
      </c>
      <c r="D21" s="121">
        <f>'MOE SSP Non-Assistance'!B21</f>
        <v>21476010</v>
      </c>
    </row>
    <row r="22" spans="1:4">
      <c r="A22" s="12" t="s">
        <v>27</v>
      </c>
      <c r="B22" s="110">
        <f t="shared" si="0"/>
        <v>0</v>
      </c>
      <c r="C22" s="121">
        <f>'MOE SSP Assistance'!B22</f>
        <v>0</v>
      </c>
      <c r="D22" s="121">
        <f>'MOE SSP Non-Assistance'!B22</f>
        <v>0</v>
      </c>
    </row>
    <row r="23" spans="1:4">
      <c r="A23" s="12" t="s">
        <v>28</v>
      </c>
      <c r="B23" s="110">
        <f t="shared" si="0"/>
        <v>22467848</v>
      </c>
      <c r="C23" s="121">
        <f>'MOE SSP Assistance'!B23</f>
        <v>19202954</v>
      </c>
      <c r="D23" s="121">
        <f>'MOE SSP Non-Assistance'!B23</f>
        <v>3264894</v>
      </c>
    </row>
    <row r="24" spans="1:4">
      <c r="A24" s="12" t="s">
        <v>29</v>
      </c>
      <c r="B24" s="110">
        <f t="shared" si="0"/>
        <v>0</v>
      </c>
      <c r="C24" s="121">
        <f>'MOE SSP Assistance'!B24</f>
        <v>0</v>
      </c>
      <c r="D24" s="121">
        <f>'MOE SSP Non-Assistance'!B24</f>
        <v>0</v>
      </c>
    </row>
    <row r="25" spans="1:4">
      <c r="A25" s="12" t="s">
        <v>30</v>
      </c>
      <c r="B25" s="110">
        <f t="shared" si="0"/>
        <v>20899121</v>
      </c>
      <c r="C25" s="121">
        <f>'MOE SSP Assistance'!B25</f>
        <v>17196134</v>
      </c>
      <c r="D25" s="121">
        <f>'MOE SSP Non-Assistance'!B25</f>
        <v>3702987</v>
      </c>
    </row>
    <row r="26" spans="1:4">
      <c r="A26" s="12" t="s">
        <v>31</v>
      </c>
      <c r="B26" s="110">
        <f t="shared" si="0"/>
        <v>49208</v>
      </c>
      <c r="C26" s="121">
        <f>'MOE SSP Assistance'!B26</f>
        <v>49208</v>
      </c>
      <c r="D26" s="121">
        <f>'MOE SSP Non-Assistance'!B26</f>
        <v>0</v>
      </c>
    </row>
    <row r="27" spans="1:4">
      <c r="A27" s="12" t="s">
        <v>32</v>
      </c>
      <c r="B27" s="110">
        <f t="shared" si="0"/>
        <v>1166075</v>
      </c>
      <c r="C27" s="121">
        <f>'MOE SSP Assistance'!B27</f>
        <v>1166075</v>
      </c>
      <c r="D27" s="121">
        <f>'MOE SSP Non-Assistance'!B27</f>
        <v>0</v>
      </c>
    </row>
    <row r="28" spans="1:4">
      <c r="A28" s="12" t="s">
        <v>33</v>
      </c>
      <c r="B28" s="110">
        <f t="shared" si="0"/>
        <v>0</v>
      </c>
      <c r="C28" s="121">
        <f>'MOE SSP Assistance'!B28</f>
        <v>0</v>
      </c>
      <c r="D28" s="121">
        <f>'MOE SSP Non-Assistance'!B28</f>
        <v>0</v>
      </c>
    </row>
    <row r="29" spans="1:4">
      <c r="A29" s="12" t="s">
        <v>34</v>
      </c>
      <c r="B29" s="110">
        <f t="shared" si="0"/>
        <v>0</v>
      </c>
      <c r="C29" s="121">
        <f>'MOE SSP Assistance'!B29</f>
        <v>0</v>
      </c>
      <c r="D29" s="121">
        <f>'MOE SSP Non-Assistance'!B29</f>
        <v>0</v>
      </c>
    </row>
    <row r="30" spans="1:4">
      <c r="A30" s="12" t="s">
        <v>35</v>
      </c>
      <c r="B30" s="110">
        <f t="shared" si="0"/>
        <v>0</v>
      </c>
      <c r="C30" s="121">
        <f>'MOE SSP Assistance'!B30</f>
        <v>0</v>
      </c>
      <c r="D30" s="121">
        <f>'MOE SSP Non-Assistance'!B30</f>
        <v>0</v>
      </c>
    </row>
    <row r="31" spans="1:4">
      <c r="A31" s="12" t="s">
        <v>36</v>
      </c>
      <c r="B31" s="110">
        <f t="shared" si="0"/>
        <v>0</v>
      </c>
      <c r="C31" s="121">
        <f>'MOE SSP Assistance'!B31</f>
        <v>0</v>
      </c>
      <c r="D31" s="121">
        <f>'MOE SSP Non-Assistance'!B31</f>
        <v>0</v>
      </c>
    </row>
    <row r="32" spans="1:4">
      <c r="A32" s="12" t="s">
        <v>37</v>
      </c>
      <c r="B32" s="110">
        <f t="shared" si="0"/>
        <v>0</v>
      </c>
      <c r="C32" s="121">
        <f>'MOE SSP Assistance'!B32</f>
        <v>0</v>
      </c>
      <c r="D32" s="121">
        <f>'MOE SSP Non-Assistance'!B32</f>
        <v>0</v>
      </c>
    </row>
    <row r="33" spans="1:4">
      <c r="A33" s="12" t="s">
        <v>38</v>
      </c>
      <c r="B33" s="110">
        <f t="shared" si="0"/>
        <v>39541859</v>
      </c>
      <c r="C33" s="121">
        <f>'MOE SSP Assistance'!B33</f>
        <v>3273185</v>
      </c>
      <c r="D33" s="121">
        <f>'MOE SSP Non-Assistance'!B33</f>
        <v>36268674</v>
      </c>
    </row>
    <row r="34" spans="1:4">
      <c r="A34" s="12" t="s">
        <v>39</v>
      </c>
      <c r="B34" s="110">
        <f t="shared" si="0"/>
        <v>0</v>
      </c>
      <c r="C34" s="121">
        <f>'MOE SSP Assistance'!B34</f>
        <v>0</v>
      </c>
      <c r="D34" s="121">
        <f>'MOE SSP Non-Assistance'!B34</f>
        <v>0</v>
      </c>
    </row>
    <row r="35" spans="1:4">
      <c r="A35" s="12" t="s">
        <v>40</v>
      </c>
      <c r="B35" s="110">
        <f t="shared" si="0"/>
        <v>8863769</v>
      </c>
      <c r="C35" s="121">
        <f>'MOE SSP Assistance'!B35</f>
        <v>3296132</v>
      </c>
      <c r="D35" s="121">
        <f>'MOE SSP Non-Assistance'!B35</f>
        <v>5567637</v>
      </c>
    </row>
    <row r="36" spans="1:4">
      <c r="A36" s="12" t="s">
        <v>41</v>
      </c>
      <c r="B36" s="110">
        <f t="shared" si="0"/>
        <v>477388444</v>
      </c>
      <c r="C36" s="121">
        <f>'MOE SSP Assistance'!B36</f>
        <v>0</v>
      </c>
      <c r="D36" s="121">
        <f>'MOE SSP Non-Assistance'!B36</f>
        <v>477388444</v>
      </c>
    </row>
    <row r="37" spans="1:4">
      <c r="A37" s="12" t="s">
        <v>42</v>
      </c>
      <c r="B37" s="110">
        <f t="shared" si="0"/>
        <v>0</v>
      </c>
      <c r="C37" s="121">
        <f>'MOE SSP Assistance'!B37</f>
        <v>0</v>
      </c>
      <c r="D37" s="121">
        <f>'MOE SSP Non-Assistance'!B37</f>
        <v>0</v>
      </c>
    </row>
    <row r="38" spans="1:4">
      <c r="A38" s="12" t="s">
        <v>43</v>
      </c>
      <c r="B38" s="110">
        <f t="shared" si="0"/>
        <v>101983998</v>
      </c>
      <c r="C38" s="121">
        <f>'MOE SSP Assistance'!B38</f>
        <v>101983998</v>
      </c>
      <c r="D38" s="121">
        <f>'MOE SSP Non-Assistance'!B38</f>
        <v>0</v>
      </c>
    </row>
    <row r="39" spans="1:4">
      <c r="A39" s="12" t="s">
        <v>44</v>
      </c>
      <c r="B39" s="110">
        <f t="shared" si="0"/>
        <v>0</v>
      </c>
      <c r="C39" s="121">
        <f>'MOE SSP Assistance'!B39</f>
        <v>0</v>
      </c>
      <c r="D39" s="121">
        <f>'MOE SSP Non-Assistance'!B39</f>
        <v>0</v>
      </c>
    </row>
    <row r="40" spans="1:4">
      <c r="A40" s="12" t="s">
        <v>45</v>
      </c>
      <c r="B40" s="110">
        <f t="shared" si="0"/>
        <v>0</v>
      </c>
      <c r="C40" s="121">
        <f>'MOE SSP Assistance'!B40</f>
        <v>0</v>
      </c>
      <c r="D40" s="121">
        <f>'MOE SSP Non-Assistance'!B40</f>
        <v>0</v>
      </c>
    </row>
    <row r="41" spans="1:4">
      <c r="A41" s="12" t="s">
        <v>46</v>
      </c>
      <c r="B41" s="110">
        <f t="shared" si="0"/>
        <v>55844419</v>
      </c>
      <c r="C41" s="121">
        <f>'MOE SSP Assistance'!B41</f>
        <v>0</v>
      </c>
      <c r="D41" s="121">
        <f>'MOE SSP Non-Assistance'!B41</f>
        <v>55844419</v>
      </c>
    </row>
    <row r="42" spans="1:4">
      <c r="A42" s="12" t="s">
        <v>47</v>
      </c>
      <c r="B42" s="110">
        <f t="shared" si="0"/>
        <v>0</v>
      </c>
      <c r="C42" s="121">
        <f>'MOE SSP Assistance'!B42</f>
        <v>0</v>
      </c>
      <c r="D42" s="121">
        <f>'MOE SSP Non-Assistance'!B42</f>
        <v>0</v>
      </c>
    </row>
    <row r="43" spans="1:4">
      <c r="A43" s="12" t="s">
        <v>48</v>
      </c>
      <c r="B43" s="110">
        <f t="shared" si="0"/>
        <v>15720590</v>
      </c>
      <c r="C43" s="121">
        <f>'MOE SSP Assistance'!B43</f>
        <v>14699252</v>
      </c>
      <c r="D43" s="121">
        <f>'MOE SSP Non-Assistance'!B43</f>
        <v>1021338</v>
      </c>
    </row>
    <row r="44" spans="1:4">
      <c r="A44" s="12" t="s">
        <v>49</v>
      </c>
      <c r="B44" s="110">
        <f t="shared" si="0"/>
        <v>0</v>
      </c>
      <c r="C44" s="121">
        <f>'MOE SSP Assistance'!B44</f>
        <v>0</v>
      </c>
      <c r="D44" s="121">
        <f>'MOE SSP Non-Assistance'!B44</f>
        <v>0</v>
      </c>
    </row>
    <row r="45" spans="1:4">
      <c r="A45" s="12" t="s">
        <v>50</v>
      </c>
      <c r="B45" s="110">
        <f t="shared" si="0"/>
        <v>39217469</v>
      </c>
      <c r="C45" s="121">
        <f>'MOE SSP Assistance'!B45</f>
        <v>0</v>
      </c>
      <c r="D45" s="121">
        <f>'MOE SSP Non-Assistance'!B45</f>
        <v>39217469</v>
      </c>
    </row>
    <row r="46" spans="1:4">
      <c r="A46" s="12" t="s">
        <v>51</v>
      </c>
      <c r="B46" s="110">
        <f t="shared" si="0"/>
        <v>0</v>
      </c>
      <c r="C46" s="121">
        <f>'MOE SSP Assistance'!B46</f>
        <v>0</v>
      </c>
      <c r="D46" s="121">
        <f>'MOE SSP Non-Assistance'!B46</f>
        <v>0</v>
      </c>
    </row>
    <row r="47" spans="1:4">
      <c r="A47" s="12" t="s">
        <v>52</v>
      </c>
      <c r="B47" s="110">
        <f t="shared" si="0"/>
        <v>0</v>
      </c>
      <c r="C47" s="121">
        <f>'MOE SSP Assistance'!B47</f>
        <v>0</v>
      </c>
      <c r="D47" s="121">
        <f>'MOE SSP Non-Assistance'!B47</f>
        <v>0</v>
      </c>
    </row>
    <row r="48" spans="1:4">
      <c r="A48" s="12" t="s">
        <v>53</v>
      </c>
      <c r="B48" s="110">
        <f t="shared" si="0"/>
        <v>0</v>
      </c>
      <c r="C48" s="121">
        <f>'MOE SSP Assistance'!B48</f>
        <v>0</v>
      </c>
      <c r="D48" s="121">
        <f>'MOE SSP Non-Assistance'!B48</f>
        <v>0</v>
      </c>
    </row>
    <row r="49" spans="1:4">
      <c r="A49" s="12" t="s">
        <v>54</v>
      </c>
      <c r="B49" s="110">
        <f t="shared" si="0"/>
        <v>0</v>
      </c>
      <c r="C49" s="121">
        <f>'MOE SSP Assistance'!B49</f>
        <v>0</v>
      </c>
      <c r="D49" s="121">
        <f>'MOE SSP Non-Assistance'!B49</f>
        <v>0</v>
      </c>
    </row>
    <row r="50" spans="1:4">
      <c r="A50" s="12" t="s">
        <v>55</v>
      </c>
      <c r="B50" s="110">
        <f t="shared" si="0"/>
        <v>0</v>
      </c>
      <c r="C50" s="121">
        <f>'MOE SSP Assistance'!B50</f>
        <v>0</v>
      </c>
      <c r="D50" s="121">
        <f>'MOE SSP Non-Assistance'!B50</f>
        <v>0</v>
      </c>
    </row>
    <row r="51" spans="1:4">
      <c r="A51" s="12" t="s">
        <v>56</v>
      </c>
      <c r="B51" s="110">
        <f t="shared" si="0"/>
        <v>17375352</v>
      </c>
      <c r="C51" s="121">
        <f>'MOE SSP Assistance'!B51</f>
        <v>1178151</v>
      </c>
      <c r="D51" s="121">
        <f>'MOE SSP Non-Assistance'!B51</f>
        <v>16197201</v>
      </c>
    </row>
    <row r="52" spans="1:4">
      <c r="A52" s="12" t="s">
        <v>57</v>
      </c>
      <c r="B52" s="110">
        <f t="shared" si="0"/>
        <v>0</v>
      </c>
      <c r="C52" s="121">
        <f>'MOE SSP Assistance'!B52</f>
        <v>0</v>
      </c>
      <c r="D52" s="121">
        <f>'MOE SSP Non-Assistance'!B52</f>
        <v>0</v>
      </c>
    </row>
    <row r="53" spans="1:4">
      <c r="A53" s="12" t="s">
        <v>58</v>
      </c>
      <c r="B53" s="110">
        <f t="shared" si="0"/>
        <v>0</v>
      </c>
      <c r="C53" s="121">
        <f>'MOE SSP Assistance'!B53</f>
        <v>0</v>
      </c>
      <c r="D53" s="121">
        <f>'MOE SSP Non-Assistance'!B53</f>
        <v>0</v>
      </c>
    </row>
    <row r="54" spans="1:4">
      <c r="A54" s="12" t="s">
        <v>59</v>
      </c>
      <c r="B54" s="110">
        <f t="shared" si="0"/>
        <v>0</v>
      </c>
      <c r="C54" s="121">
        <f>'MOE SSP Assistance'!B54</f>
        <v>0</v>
      </c>
      <c r="D54" s="121">
        <f>'MOE SSP Non-Assistance'!B54</f>
        <v>0</v>
      </c>
    </row>
    <row r="55" spans="1:4">
      <c r="A55" s="12" t="s">
        <v>60</v>
      </c>
      <c r="B55" s="110">
        <f t="shared" si="0"/>
        <v>0</v>
      </c>
      <c r="C55" s="121">
        <f>'MOE SSP Assistance'!B55</f>
        <v>0</v>
      </c>
      <c r="D55" s="121">
        <f>'MOE SSP Non-Assistance'!B55</f>
        <v>0</v>
      </c>
    </row>
    <row r="56" spans="1:4">
      <c r="A56" s="12" t="s">
        <v>61</v>
      </c>
      <c r="B56" s="110">
        <f t="shared" si="0"/>
        <v>0</v>
      </c>
      <c r="C56" s="121">
        <f>'MOE SSP Assistance'!B56</f>
        <v>0</v>
      </c>
      <c r="D56" s="121">
        <f>'MOE SSP Non-Assistance'!B56</f>
        <v>0</v>
      </c>
    </row>
    <row r="58" spans="1:4">
      <c r="A58" s="10"/>
      <c r="B58" s="10"/>
    </row>
    <row r="59" spans="1:4">
      <c r="A59" s="10"/>
      <c r="B59" s="10"/>
    </row>
    <row r="60" spans="1:4">
      <c r="A60" s="10"/>
      <c r="B60" s="10"/>
    </row>
  </sheetData>
  <mergeCells count="2">
    <mergeCell ref="A1:D1"/>
    <mergeCell ref="B2:D2"/>
  </mergeCells>
  <phoneticPr fontId="12" type="noConversion"/>
  <pageMargins left="0.7" right="0.7" top="0.75" bottom="0.75" header="0.3" footer="0.3"/>
  <pageSetup scale="86" orientation="portrait" r:id="rId1"/>
  <extLst>
    <ext xmlns:mx="http://schemas.microsoft.com/office/mac/excel/2008/main" uri="http://schemas.microsoft.com/office/mac/excel/2008/main">
      <mx:PLV Mode="0" OnePage="0" WScale="0"/>
    </ext>
  </extLst>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pageSetUpPr fitToPage="1"/>
  </sheetPr>
  <dimension ref="A1:F58"/>
  <sheetViews>
    <sheetView workbookViewId="0">
      <selection activeCell="B10" sqref="B10"/>
    </sheetView>
  </sheetViews>
  <sheetFormatPr defaultColWidth="8.88671875" defaultRowHeight="13.8"/>
  <cols>
    <col min="1" max="1" width="21.109375" style="16" customWidth="1"/>
    <col min="2" max="2" width="15.44140625" style="4" bestFit="1" customWidth="1"/>
    <col min="3" max="3" width="13.44140625" style="4" customWidth="1"/>
    <col min="4" max="4" width="15.88671875" style="4" customWidth="1"/>
    <col min="5" max="5" width="16.109375" style="4" customWidth="1"/>
    <col min="6" max="6" width="11.44140625" style="4" customWidth="1"/>
    <col min="7" max="16384" width="8.88671875" style="4"/>
  </cols>
  <sheetData>
    <row r="1" spans="1:6">
      <c r="A1" s="577" t="s">
        <v>200</v>
      </c>
      <c r="B1" s="578"/>
      <c r="C1" s="578"/>
      <c r="D1" s="578"/>
      <c r="E1" s="578"/>
      <c r="F1" s="561"/>
    </row>
    <row r="2" spans="1:6">
      <c r="A2" s="567" t="s">
        <v>10</v>
      </c>
      <c r="B2" s="8"/>
      <c r="C2" s="8"/>
      <c r="D2" s="8"/>
      <c r="E2" s="8"/>
      <c r="F2" s="37"/>
    </row>
    <row r="3" spans="1:6" ht="25.2">
      <c r="A3" s="567"/>
      <c r="B3" s="8" t="s">
        <v>74</v>
      </c>
      <c r="C3" s="8" t="s">
        <v>62</v>
      </c>
      <c r="D3" s="8" t="s">
        <v>63</v>
      </c>
      <c r="E3" s="8" t="s">
        <v>75</v>
      </c>
      <c r="F3" s="37" t="s">
        <v>76</v>
      </c>
    </row>
    <row r="4" spans="1:6">
      <c r="A4" s="567"/>
      <c r="B4" s="8"/>
      <c r="C4" s="8"/>
      <c r="D4" s="8"/>
      <c r="E4" s="8"/>
      <c r="F4" s="52"/>
    </row>
    <row r="5" spans="1:6" s="6" customFormat="1">
      <c r="A5" s="15" t="s">
        <v>77</v>
      </c>
      <c r="B5" s="112">
        <f>SUM(B6:B56)</f>
        <v>201900973</v>
      </c>
      <c r="C5" s="112">
        <f>SUM(C6:C56)</f>
        <v>60977029</v>
      </c>
      <c r="D5" s="112">
        <f>SUM(D6:D56)</f>
        <v>134880014</v>
      </c>
      <c r="E5" s="112">
        <f>SUM(E6:E56)</f>
        <v>6043930</v>
      </c>
      <c r="F5" s="60"/>
    </row>
    <row r="6" spans="1:6">
      <c r="A6" s="22" t="s">
        <v>11</v>
      </c>
      <c r="B6" s="111">
        <f>SUM(C6:E6)</f>
        <v>0</v>
      </c>
      <c r="C6" s="111">
        <v>0</v>
      </c>
      <c r="D6" s="111">
        <v>0</v>
      </c>
      <c r="E6" s="111">
        <v>0</v>
      </c>
      <c r="F6" s="60"/>
    </row>
    <row r="7" spans="1:6">
      <c r="A7" s="18" t="s">
        <v>12</v>
      </c>
      <c r="B7" s="111">
        <f t="shared" ref="B7:B56" si="0">SUM(C7:E7)</f>
        <v>0</v>
      </c>
      <c r="C7" s="111">
        <v>0</v>
      </c>
      <c r="D7" s="111">
        <v>0</v>
      </c>
      <c r="E7" s="111">
        <v>0</v>
      </c>
      <c r="F7" s="61"/>
    </row>
    <row r="8" spans="1:6">
      <c r="A8" s="18" t="s">
        <v>13</v>
      </c>
      <c r="B8" s="111">
        <f t="shared" si="0"/>
        <v>0</v>
      </c>
      <c r="C8" s="111">
        <v>0</v>
      </c>
      <c r="D8" s="111">
        <v>0</v>
      </c>
      <c r="E8" s="111">
        <v>0</v>
      </c>
      <c r="F8" s="61"/>
    </row>
    <row r="9" spans="1:6">
      <c r="A9" s="18" t="s">
        <v>14</v>
      </c>
      <c r="B9" s="111">
        <f t="shared" si="0"/>
        <v>0</v>
      </c>
      <c r="C9" s="111">
        <v>0</v>
      </c>
      <c r="D9" s="111">
        <v>0</v>
      </c>
      <c r="E9" s="111">
        <v>0</v>
      </c>
      <c r="F9" s="61"/>
    </row>
    <row r="10" spans="1:6">
      <c r="A10" s="18" t="s">
        <v>15</v>
      </c>
      <c r="B10" s="111">
        <f t="shared" si="0"/>
        <v>26115259</v>
      </c>
      <c r="C10" s="111">
        <v>22550542</v>
      </c>
      <c r="D10" s="111">
        <v>1701860</v>
      </c>
      <c r="E10" s="111">
        <v>1862857</v>
      </c>
      <c r="F10" s="61"/>
    </row>
    <row r="11" spans="1:6">
      <c r="A11" s="18" t="s">
        <v>16</v>
      </c>
      <c r="B11" s="111">
        <f t="shared" si="0"/>
        <v>0</v>
      </c>
      <c r="C11" s="111">
        <v>0</v>
      </c>
      <c r="D11" s="111">
        <v>0</v>
      </c>
      <c r="E11" s="111">
        <v>0</v>
      </c>
      <c r="F11" s="61"/>
    </row>
    <row r="12" spans="1:6">
      <c r="A12" s="18" t="s">
        <v>17</v>
      </c>
      <c r="B12" s="111">
        <f t="shared" si="0"/>
        <v>0</v>
      </c>
      <c r="C12" s="111">
        <v>0</v>
      </c>
      <c r="D12" s="111">
        <v>0</v>
      </c>
      <c r="E12" s="111">
        <v>0</v>
      </c>
      <c r="F12" s="61"/>
    </row>
    <row r="13" spans="1:6">
      <c r="A13" s="18" t="s">
        <v>18</v>
      </c>
      <c r="B13" s="111">
        <f t="shared" si="0"/>
        <v>593913</v>
      </c>
      <c r="C13" s="111">
        <v>0</v>
      </c>
      <c r="D13" s="111">
        <v>593913</v>
      </c>
      <c r="E13" s="111">
        <v>0</v>
      </c>
      <c r="F13" s="61"/>
    </row>
    <row r="14" spans="1:6">
      <c r="A14" s="18" t="s">
        <v>19</v>
      </c>
      <c r="B14" s="111">
        <f t="shared" si="0"/>
        <v>0</v>
      </c>
      <c r="C14" s="111">
        <v>0</v>
      </c>
      <c r="D14" s="111">
        <v>0</v>
      </c>
      <c r="E14" s="111">
        <v>0</v>
      </c>
      <c r="F14" s="61"/>
    </row>
    <row r="15" spans="1:6">
      <c r="A15" s="18" t="s">
        <v>20</v>
      </c>
      <c r="B15" s="111">
        <f t="shared" si="0"/>
        <v>0</v>
      </c>
      <c r="C15" s="111">
        <v>0</v>
      </c>
      <c r="D15" s="111">
        <v>0</v>
      </c>
      <c r="E15" s="111">
        <v>0</v>
      </c>
      <c r="F15" s="61"/>
    </row>
    <row r="16" spans="1:6">
      <c r="A16" s="18" t="s">
        <v>21</v>
      </c>
      <c r="B16" s="111">
        <f t="shared" si="0"/>
        <v>0</v>
      </c>
      <c r="C16" s="111">
        <v>0</v>
      </c>
      <c r="D16" s="111">
        <v>0</v>
      </c>
      <c r="E16" s="111">
        <v>0</v>
      </c>
      <c r="F16" s="61"/>
    </row>
    <row r="17" spans="1:6">
      <c r="A17" s="18" t="s">
        <v>22</v>
      </c>
      <c r="B17" s="111">
        <f t="shared" si="0"/>
        <v>0</v>
      </c>
      <c r="C17" s="111">
        <v>0</v>
      </c>
      <c r="D17" s="111">
        <v>0</v>
      </c>
      <c r="E17" s="111">
        <v>0</v>
      </c>
      <c r="F17" s="61"/>
    </row>
    <row r="18" spans="1:6">
      <c r="A18" s="18" t="s">
        <v>23</v>
      </c>
      <c r="B18" s="111">
        <f t="shared" si="0"/>
        <v>0</v>
      </c>
      <c r="C18" s="111">
        <v>0</v>
      </c>
      <c r="D18" s="111">
        <v>0</v>
      </c>
      <c r="E18" s="111">
        <v>0</v>
      </c>
      <c r="F18" s="61"/>
    </row>
    <row r="19" spans="1:6">
      <c r="A19" s="18" t="s">
        <v>24</v>
      </c>
      <c r="B19" s="111">
        <f t="shared" si="0"/>
        <v>0</v>
      </c>
      <c r="C19" s="111">
        <v>0</v>
      </c>
      <c r="D19" s="111">
        <v>0</v>
      </c>
      <c r="E19" s="111">
        <v>0</v>
      </c>
      <c r="F19" s="61"/>
    </row>
    <row r="20" spans="1:6">
      <c r="A20" s="18" t="s">
        <v>25</v>
      </c>
      <c r="B20" s="111">
        <f t="shared" si="0"/>
        <v>0</v>
      </c>
      <c r="C20" s="111">
        <v>0</v>
      </c>
      <c r="D20" s="111">
        <v>0</v>
      </c>
      <c r="E20" s="111">
        <v>0</v>
      </c>
      <c r="F20" s="61"/>
    </row>
    <row r="21" spans="1:6">
      <c r="A21" s="18" t="s">
        <v>26</v>
      </c>
      <c r="B21" s="111">
        <f t="shared" si="0"/>
        <v>13146712</v>
      </c>
      <c r="C21" s="111">
        <v>0</v>
      </c>
      <c r="D21" s="111">
        <v>10207533</v>
      </c>
      <c r="E21" s="111">
        <v>2939179</v>
      </c>
      <c r="F21" s="61"/>
    </row>
    <row r="22" spans="1:6">
      <c r="A22" s="18" t="s">
        <v>27</v>
      </c>
      <c r="B22" s="111">
        <f t="shared" si="0"/>
        <v>0</v>
      </c>
      <c r="C22" s="111">
        <v>0</v>
      </c>
      <c r="D22" s="111">
        <v>0</v>
      </c>
      <c r="E22" s="111">
        <v>0</v>
      </c>
      <c r="F22" s="61"/>
    </row>
    <row r="23" spans="1:6">
      <c r="A23" s="18" t="s">
        <v>28</v>
      </c>
      <c r="B23" s="111">
        <f t="shared" si="0"/>
        <v>19202954</v>
      </c>
      <c r="C23" s="111">
        <v>0</v>
      </c>
      <c r="D23" s="111">
        <v>19202954</v>
      </c>
      <c r="E23" s="111">
        <v>0</v>
      </c>
      <c r="F23" s="61"/>
    </row>
    <row r="24" spans="1:6">
      <c r="A24" s="18" t="s">
        <v>29</v>
      </c>
      <c r="B24" s="111">
        <f t="shared" si="0"/>
        <v>0</v>
      </c>
      <c r="C24" s="111">
        <v>0</v>
      </c>
      <c r="D24" s="111">
        <v>0</v>
      </c>
      <c r="E24" s="111">
        <v>0</v>
      </c>
      <c r="F24" s="61"/>
    </row>
    <row r="25" spans="1:6">
      <c r="A25" s="18" t="s">
        <v>30</v>
      </c>
      <c r="B25" s="111">
        <f t="shared" si="0"/>
        <v>17196134</v>
      </c>
      <c r="C25" s="111">
        <v>14764484</v>
      </c>
      <c r="D25" s="111">
        <v>1189756</v>
      </c>
      <c r="E25" s="111">
        <v>1241894</v>
      </c>
      <c r="F25" s="61"/>
    </row>
    <row r="26" spans="1:6">
      <c r="A26" s="18" t="s">
        <v>31</v>
      </c>
      <c r="B26" s="111">
        <f t="shared" si="0"/>
        <v>49208</v>
      </c>
      <c r="C26" s="111">
        <v>49208</v>
      </c>
      <c r="D26" s="111">
        <v>0</v>
      </c>
      <c r="E26" s="111">
        <v>0</v>
      </c>
      <c r="F26" s="61"/>
    </row>
    <row r="27" spans="1:6">
      <c r="A27" s="18" t="s">
        <v>32</v>
      </c>
      <c r="B27" s="111">
        <f t="shared" si="0"/>
        <v>1166075</v>
      </c>
      <c r="C27" s="111">
        <v>1166075</v>
      </c>
      <c r="D27" s="111">
        <v>0</v>
      </c>
      <c r="E27" s="111">
        <v>0</v>
      </c>
      <c r="F27" s="61"/>
    </row>
    <row r="28" spans="1:6">
      <c r="A28" s="18" t="s">
        <v>33</v>
      </c>
      <c r="B28" s="111">
        <f t="shared" si="0"/>
        <v>0</v>
      </c>
      <c r="C28" s="111">
        <v>0</v>
      </c>
      <c r="D28" s="111">
        <v>0</v>
      </c>
      <c r="E28" s="111">
        <v>0</v>
      </c>
      <c r="F28" s="61"/>
    </row>
    <row r="29" spans="1:6">
      <c r="A29" s="18" t="s">
        <v>34</v>
      </c>
      <c r="B29" s="111">
        <f t="shared" si="0"/>
        <v>0</v>
      </c>
      <c r="C29" s="111">
        <v>0</v>
      </c>
      <c r="D29" s="111">
        <v>0</v>
      </c>
      <c r="E29" s="111">
        <v>0</v>
      </c>
      <c r="F29" s="61"/>
    </row>
    <row r="30" spans="1:6">
      <c r="A30" s="18" t="s">
        <v>35</v>
      </c>
      <c r="B30" s="111">
        <f t="shared" si="0"/>
        <v>0</v>
      </c>
      <c r="C30" s="111">
        <v>0</v>
      </c>
      <c r="D30" s="111">
        <v>0</v>
      </c>
      <c r="E30" s="111">
        <v>0</v>
      </c>
      <c r="F30" s="61"/>
    </row>
    <row r="31" spans="1:6">
      <c r="A31" s="18" t="s">
        <v>36</v>
      </c>
      <c r="B31" s="111">
        <f t="shared" si="0"/>
        <v>0</v>
      </c>
      <c r="C31" s="111">
        <v>0</v>
      </c>
      <c r="D31" s="111">
        <v>0</v>
      </c>
      <c r="E31" s="111">
        <v>0</v>
      </c>
      <c r="F31" s="61"/>
    </row>
    <row r="32" spans="1:6">
      <c r="A32" s="18" t="s">
        <v>37</v>
      </c>
      <c r="B32" s="111">
        <f t="shared" si="0"/>
        <v>0</v>
      </c>
      <c r="C32" s="111">
        <v>0</v>
      </c>
      <c r="D32" s="111">
        <v>0</v>
      </c>
      <c r="E32" s="111">
        <v>0</v>
      </c>
      <c r="F32" s="61"/>
    </row>
    <row r="33" spans="1:6">
      <c r="A33" s="18" t="s">
        <v>38</v>
      </c>
      <c r="B33" s="111">
        <f t="shared" si="0"/>
        <v>3273185</v>
      </c>
      <c r="C33" s="111">
        <v>3273185</v>
      </c>
      <c r="D33" s="111">
        <v>0</v>
      </c>
      <c r="E33" s="111">
        <v>0</v>
      </c>
      <c r="F33" s="61"/>
    </row>
    <row r="34" spans="1:6">
      <c r="A34" s="18" t="s">
        <v>39</v>
      </c>
      <c r="B34" s="111">
        <f t="shared" si="0"/>
        <v>0</v>
      </c>
      <c r="C34" s="111">
        <v>0</v>
      </c>
      <c r="D34" s="111">
        <v>0</v>
      </c>
      <c r="E34" s="111">
        <v>0</v>
      </c>
      <c r="F34" s="61"/>
    </row>
    <row r="35" spans="1:6">
      <c r="A35" s="18" t="s">
        <v>40</v>
      </c>
      <c r="B35" s="111">
        <f t="shared" si="0"/>
        <v>3296132</v>
      </c>
      <c r="C35" s="111">
        <v>3296132</v>
      </c>
      <c r="D35" s="111">
        <v>0</v>
      </c>
      <c r="E35" s="111">
        <v>0</v>
      </c>
      <c r="F35" s="61"/>
    </row>
    <row r="36" spans="1:6">
      <c r="A36" s="18" t="s">
        <v>41</v>
      </c>
      <c r="B36" s="111">
        <f t="shared" si="0"/>
        <v>0</v>
      </c>
      <c r="C36" s="111">
        <v>0</v>
      </c>
      <c r="D36" s="111">
        <v>0</v>
      </c>
      <c r="E36" s="111">
        <v>0</v>
      </c>
      <c r="F36" s="61"/>
    </row>
    <row r="37" spans="1:6">
      <c r="A37" s="18" t="s">
        <v>42</v>
      </c>
      <c r="B37" s="111">
        <f t="shared" si="0"/>
        <v>0</v>
      </c>
      <c r="C37" s="111">
        <v>0</v>
      </c>
      <c r="D37" s="111">
        <v>0</v>
      </c>
      <c r="E37" s="111">
        <v>0</v>
      </c>
      <c r="F37" s="61"/>
    </row>
    <row r="38" spans="1:6">
      <c r="A38" s="18" t="s">
        <v>43</v>
      </c>
      <c r="B38" s="111">
        <f t="shared" si="0"/>
        <v>101983998</v>
      </c>
      <c r="C38" s="111">
        <v>0</v>
      </c>
      <c r="D38" s="111">
        <v>101983998</v>
      </c>
      <c r="E38" s="111">
        <v>0</v>
      </c>
      <c r="F38" s="61"/>
    </row>
    <row r="39" spans="1:6">
      <c r="A39" s="18" t="s">
        <v>44</v>
      </c>
      <c r="B39" s="111">
        <f t="shared" si="0"/>
        <v>0</v>
      </c>
      <c r="C39" s="111">
        <v>0</v>
      </c>
      <c r="D39" s="111">
        <v>0</v>
      </c>
      <c r="E39" s="111">
        <v>0</v>
      </c>
      <c r="F39" s="61"/>
    </row>
    <row r="40" spans="1:6">
      <c r="A40" s="18" t="s">
        <v>45</v>
      </c>
      <c r="B40" s="111">
        <f t="shared" si="0"/>
        <v>0</v>
      </c>
      <c r="C40" s="111">
        <v>0</v>
      </c>
      <c r="D40" s="111">
        <v>0</v>
      </c>
      <c r="E40" s="111">
        <v>0</v>
      </c>
      <c r="F40" s="61"/>
    </row>
    <row r="41" spans="1:6">
      <c r="A41" s="18" t="s">
        <v>46</v>
      </c>
      <c r="B41" s="111">
        <f t="shared" si="0"/>
        <v>0</v>
      </c>
      <c r="C41" s="111">
        <v>0</v>
      </c>
      <c r="D41" s="111">
        <v>0</v>
      </c>
      <c r="E41" s="111">
        <v>0</v>
      </c>
      <c r="F41" s="61"/>
    </row>
    <row r="42" spans="1:6">
      <c r="A42" s="18" t="s">
        <v>47</v>
      </c>
      <c r="B42" s="111">
        <f t="shared" si="0"/>
        <v>0</v>
      </c>
      <c r="C42" s="111">
        <v>0</v>
      </c>
      <c r="D42" s="111">
        <v>0</v>
      </c>
      <c r="E42" s="111">
        <v>0</v>
      </c>
      <c r="F42" s="61"/>
    </row>
    <row r="43" spans="1:6">
      <c r="A43" s="18" t="s">
        <v>48</v>
      </c>
      <c r="B43" s="111">
        <f t="shared" si="0"/>
        <v>14699252</v>
      </c>
      <c r="C43" s="111">
        <v>14699252</v>
      </c>
      <c r="D43" s="111">
        <v>0</v>
      </c>
      <c r="E43" s="111">
        <v>0</v>
      </c>
      <c r="F43" s="61"/>
    </row>
    <row r="44" spans="1:6">
      <c r="A44" s="18" t="s">
        <v>49</v>
      </c>
      <c r="B44" s="111">
        <f t="shared" si="0"/>
        <v>0</v>
      </c>
      <c r="C44" s="111">
        <v>0</v>
      </c>
      <c r="D44" s="111">
        <v>0</v>
      </c>
      <c r="E44" s="111">
        <v>0</v>
      </c>
      <c r="F44" s="61"/>
    </row>
    <row r="45" spans="1:6">
      <c r="A45" s="18" t="s">
        <v>50</v>
      </c>
      <c r="B45" s="111">
        <f t="shared" si="0"/>
        <v>0</v>
      </c>
      <c r="C45" s="111">
        <v>0</v>
      </c>
      <c r="D45" s="111">
        <v>0</v>
      </c>
      <c r="E45" s="111">
        <v>0</v>
      </c>
      <c r="F45" s="61"/>
    </row>
    <row r="46" spans="1:6">
      <c r="A46" s="18" t="s">
        <v>51</v>
      </c>
      <c r="B46" s="111">
        <f t="shared" si="0"/>
        <v>0</v>
      </c>
      <c r="C46" s="111">
        <v>0</v>
      </c>
      <c r="D46" s="111">
        <v>0</v>
      </c>
      <c r="E46" s="111">
        <v>0</v>
      </c>
      <c r="F46" s="61"/>
    </row>
    <row r="47" spans="1:6">
      <c r="A47" s="18" t="s">
        <v>52</v>
      </c>
      <c r="B47" s="111">
        <f t="shared" si="0"/>
        <v>0</v>
      </c>
      <c r="C47" s="111">
        <v>0</v>
      </c>
      <c r="D47" s="111">
        <v>0</v>
      </c>
      <c r="E47" s="111">
        <v>0</v>
      </c>
      <c r="F47" s="61"/>
    </row>
    <row r="48" spans="1:6">
      <c r="A48" s="18" t="s">
        <v>53</v>
      </c>
      <c r="B48" s="111">
        <f t="shared" si="0"/>
        <v>0</v>
      </c>
      <c r="C48" s="111">
        <v>0</v>
      </c>
      <c r="D48" s="111">
        <v>0</v>
      </c>
      <c r="E48" s="111">
        <v>0</v>
      </c>
      <c r="F48" s="61"/>
    </row>
    <row r="49" spans="1:6">
      <c r="A49" s="18" t="s">
        <v>54</v>
      </c>
      <c r="B49" s="111">
        <f t="shared" si="0"/>
        <v>0</v>
      </c>
      <c r="C49" s="111">
        <v>0</v>
      </c>
      <c r="D49" s="111">
        <v>0</v>
      </c>
      <c r="E49" s="111">
        <v>0</v>
      </c>
      <c r="F49" s="61"/>
    </row>
    <row r="50" spans="1:6">
      <c r="A50" s="18" t="s">
        <v>55</v>
      </c>
      <c r="B50" s="111">
        <f t="shared" si="0"/>
        <v>0</v>
      </c>
      <c r="C50" s="111">
        <v>0</v>
      </c>
      <c r="D50" s="111">
        <v>0</v>
      </c>
      <c r="E50" s="111">
        <v>0</v>
      </c>
      <c r="F50" s="61"/>
    </row>
    <row r="51" spans="1:6">
      <c r="A51" s="18" t="s">
        <v>56</v>
      </c>
      <c r="B51" s="111">
        <f t="shared" si="0"/>
        <v>1178151</v>
      </c>
      <c r="C51" s="111">
        <v>1178151</v>
      </c>
      <c r="D51" s="111">
        <v>0</v>
      </c>
      <c r="E51" s="111">
        <v>0</v>
      </c>
      <c r="F51" s="61"/>
    </row>
    <row r="52" spans="1:6">
      <c r="A52" s="18" t="s">
        <v>57</v>
      </c>
      <c r="B52" s="111">
        <f t="shared" si="0"/>
        <v>0</v>
      </c>
      <c r="C52" s="111">
        <v>0</v>
      </c>
      <c r="D52" s="111">
        <v>0</v>
      </c>
      <c r="E52" s="111">
        <v>0</v>
      </c>
      <c r="F52" s="61"/>
    </row>
    <row r="53" spans="1:6">
      <c r="A53" s="18" t="s">
        <v>58</v>
      </c>
      <c r="B53" s="111">
        <f t="shared" si="0"/>
        <v>0</v>
      </c>
      <c r="C53" s="111">
        <v>0</v>
      </c>
      <c r="D53" s="111">
        <v>0</v>
      </c>
      <c r="E53" s="111">
        <v>0</v>
      </c>
      <c r="F53" s="61"/>
    </row>
    <row r="54" spans="1:6">
      <c r="A54" s="18" t="s">
        <v>59</v>
      </c>
      <c r="B54" s="111">
        <f t="shared" si="0"/>
        <v>0</v>
      </c>
      <c r="C54" s="111">
        <v>0</v>
      </c>
      <c r="D54" s="111">
        <v>0</v>
      </c>
      <c r="E54" s="111">
        <v>0</v>
      </c>
      <c r="F54" s="61"/>
    </row>
    <row r="55" spans="1:6">
      <c r="A55" s="18" t="s">
        <v>60</v>
      </c>
      <c r="B55" s="111">
        <f t="shared" si="0"/>
        <v>0</v>
      </c>
      <c r="C55" s="111">
        <v>0</v>
      </c>
      <c r="D55" s="111">
        <v>0</v>
      </c>
      <c r="E55" s="111">
        <v>0</v>
      </c>
      <c r="F55" s="61"/>
    </row>
    <row r="56" spans="1:6">
      <c r="A56" s="18" t="s">
        <v>61</v>
      </c>
      <c r="B56" s="111">
        <f t="shared" si="0"/>
        <v>0</v>
      </c>
      <c r="C56" s="111">
        <v>0</v>
      </c>
      <c r="D56" s="111">
        <v>0</v>
      </c>
      <c r="E56" s="111">
        <v>0</v>
      </c>
      <c r="F56" s="61"/>
    </row>
    <row r="57" spans="1:6">
      <c r="A57" s="17"/>
    </row>
    <row r="58" spans="1:6" s="20" customFormat="1" ht="11.4">
      <c r="A58" s="21"/>
      <c r="B58" s="19"/>
      <c r="C58" s="19"/>
      <c r="D58" s="19"/>
      <c r="E58" s="19"/>
      <c r="F58" s="19"/>
    </row>
  </sheetData>
  <mergeCells count="2">
    <mergeCell ref="A2:A4"/>
    <mergeCell ref="A1:F1"/>
  </mergeCells>
  <phoneticPr fontId="12" type="noConversion"/>
  <conditionalFormatting sqref="B5:E56">
    <cfRule type="cellIs" dxfId="2" priority="1" operator="lessThan">
      <formula>0</formula>
    </cfRule>
  </conditionalFormatting>
  <pageMargins left="0.7" right="0.7" top="0.75" bottom="0.75" header="0.3" footer="0.3"/>
  <pageSetup scale="83" orientation="portrait" r:id="rId1"/>
  <extLst>
    <ext xmlns:mx="http://schemas.microsoft.com/office/mac/excel/2008/main" uri="http://schemas.microsoft.com/office/mac/excel/2008/main">
      <mx:PLV Mode="0" OnePage="0" WScale="0"/>
    </ext>
  </extLst>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pageSetUpPr fitToPage="1"/>
  </sheetPr>
  <dimension ref="A1:P56"/>
  <sheetViews>
    <sheetView workbookViewId="0">
      <selection activeCell="B37" sqref="B37"/>
    </sheetView>
  </sheetViews>
  <sheetFormatPr defaultColWidth="13.109375" defaultRowHeight="13.8"/>
  <cols>
    <col min="1" max="1" width="20.33203125" style="16" customWidth="1"/>
    <col min="2" max="2" width="15.44140625" style="4" customWidth="1"/>
    <col min="3" max="4" width="13.33203125" style="4" bestFit="1" customWidth="1"/>
    <col min="5" max="5" width="16.44140625" style="4" customWidth="1"/>
    <col min="6" max="9" width="13.33203125" style="4" bestFit="1" customWidth="1"/>
    <col min="10" max="10" width="13.6640625" style="4" bestFit="1" customWidth="1"/>
    <col min="11" max="11" width="13.33203125" style="4" bestFit="1" customWidth="1"/>
    <col min="12" max="12" width="14.5546875" style="4" customWidth="1"/>
    <col min="13" max="13" width="13.33203125" style="4" bestFit="1" customWidth="1"/>
    <col min="14" max="14" width="13.109375" style="4"/>
    <col min="15" max="15" width="13.6640625" style="4" bestFit="1" customWidth="1"/>
    <col min="16" max="16384" width="13.109375" style="4"/>
  </cols>
  <sheetData>
    <row r="1" spans="1:16">
      <c r="A1" s="577" t="s">
        <v>201</v>
      </c>
      <c r="B1" s="578"/>
      <c r="C1" s="578"/>
      <c r="D1" s="578"/>
      <c r="E1" s="578"/>
      <c r="F1" s="578"/>
      <c r="G1" s="578"/>
      <c r="H1" s="578"/>
      <c r="I1" s="578"/>
      <c r="J1" s="578"/>
      <c r="K1" s="578"/>
      <c r="L1" s="578"/>
      <c r="M1" s="578"/>
      <c r="N1" s="578"/>
      <c r="O1" s="561"/>
    </row>
    <row r="2" spans="1:16">
      <c r="A2" s="615" t="s">
        <v>10</v>
      </c>
      <c r="B2" s="8"/>
      <c r="C2" s="8"/>
      <c r="D2" s="8"/>
      <c r="E2" s="8"/>
      <c r="F2" s="8"/>
      <c r="G2" s="8"/>
      <c r="H2" s="8"/>
      <c r="I2" s="8"/>
      <c r="J2" s="8"/>
      <c r="K2" s="8"/>
      <c r="L2" s="8"/>
      <c r="M2" s="8"/>
      <c r="N2" s="38"/>
      <c r="O2" s="8"/>
    </row>
    <row r="3" spans="1:16" ht="33.6">
      <c r="A3" s="615"/>
      <c r="B3" s="8" t="s">
        <v>65</v>
      </c>
      <c r="C3" s="8" t="s">
        <v>78</v>
      </c>
      <c r="D3" s="8" t="s">
        <v>63</v>
      </c>
      <c r="E3" s="8" t="s">
        <v>64</v>
      </c>
      <c r="F3" s="8" t="s">
        <v>79</v>
      </c>
      <c r="G3" s="8" t="s">
        <v>67</v>
      </c>
      <c r="H3" s="8" t="s">
        <v>80</v>
      </c>
      <c r="I3" s="8" t="s">
        <v>81</v>
      </c>
      <c r="J3" s="8" t="s">
        <v>82</v>
      </c>
      <c r="K3" s="51" t="s">
        <v>89</v>
      </c>
      <c r="L3" s="51" t="s">
        <v>88</v>
      </c>
      <c r="M3" s="8" t="s">
        <v>68</v>
      </c>
      <c r="N3" s="37" t="s">
        <v>87</v>
      </c>
      <c r="O3" s="8" t="s">
        <v>69</v>
      </c>
    </row>
    <row r="4" spans="1:16">
      <c r="A4" s="615"/>
      <c r="B4" s="3"/>
      <c r="C4" s="3"/>
      <c r="D4" s="3"/>
      <c r="E4" s="3"/>
      <c r="F4" s="3"/>
      <c r="G4" s="3"/>
      <c r="H4" s="3"/>
      <c r="I4" s="8"/>
      <c r="J4" s="3"/>
      <c r="K4" s="3"/>
      <c r="L4" s="3"/>
      <c r="M4" s="3"/>
      <c r="N4" s="39"/>
      <c r="O4" s="3"/>
    </row>
    <row r="5" spans="1:16" s="6" customFormat="1">
      <c r="A5" s="23" t="s">
        <v>77</v>
      </c>
      <c r="B5" s="114">
        <f>SUM(B6:B56)</f>
        <v>948566626</v>
      </c>
      <c r="C5" s="114">
        <f t="shared" ref="C5:O5" si="0">SUM(C6:C56)</f>
        <v>11763852</v>
      </c>
      <c r="D5" s="114">
        <f t="shared" si="0"/>
        <v>63415166</v>
      </c>
      <c r="E5" s="114">
        <f t="shared" si="0"/>
        <v>3355121</v>
      </c>
      <c r="F5" s="114">
        <f t="shared" si="0"/>
        <v>0</v>
      </c>
      <c r="G5" s="114">
        <f t="shared" si="0"/>
        <v>78436754</v>
      </c>
      <c r="H5" s="114">
        <f t="shared" si="0"/>
        <v>11904213</v>
      </c>
      <c r="I5" s="114">
        <f t="shared" si="0"/>
        <v>59855669</v>
      </c>
      <c r="J5" s="114">
        <f t="shared" si="0"/>
        <v>496199475</v>
      </c>
      <c r="K5" s="114">
        <f t="shared" si="0"/>
        <v>2308260</v>
      </c>
      <c r="L5" s="114">
        <f t="shared" si="0"/>
        <v>13980121</v>
      </c>
      <c r="M5" s="437">
        <f t="shared" si="0"/>
        <v>1372846</v>
      </c>
      <c r="N5" s="440"/>
      <c r="O5" s="439">
        <f t="shared" si="0"/>
        <v>205975149</v>
      </c>
      <c r="P5" s="5"/>
    </row>
    <row r="6" spans="1:16" s="6" customFormat="1">
      <c r="A6" s="22" t="s">
        <v>11</v>
      </c>
      <c r="B6" s="89">
        <f>SUM(C6:O6)</f>
        <v>51538164</v>
      </c>
      <c r="C6" s="89">
        <v>0</v>
      </c>
      <c r="D6" s="89">
        <v>0</v>
      </c>
      <c r="E6" s="89">
        <v>0</v>
      </c>
      <c r="F6" s="89">
        <v>0</v>
      </c>
      <c r="G6" s="89">
        <v>0</v>
      </c>
      <c r="H6" s="89">
        <v>0</v>
      </c>
      <c r="I6" s="89">
        <v>23465762</v>
      </c>
      <c r="J6" s="89">
        <v>482057</v>
      </c>
      <c r="K6" s="89">
        <v>58415</v>
      </c>
      <c r="L6" s="89">
        <v>6054267</v>
      </c>
      <c r="M6" s="438">
        <v>0</v>
      </c>
      <c r="N6" s="440"/>
      <c r="O6" s="91">
        <v>21477663</v>
      </c>
    </row>
    <row r="7" spans="1:16" s="6" customFormat="1">
      <c r="A7" s="18" t="s">
        <v>12</v>
      </c>
      <c r="B7" s="89">
        <f t="shared" ref="B7:B56" si="1">SUM(C7:O7)</f>
        <v>0</v>
      </c>
      <c r="C7" s="89">
        <v>0</v>
      </c>
      <c r="D7" s="89">
        <v>0</v>
      </c>
      <c r="E7" s="89">
        <v>0</v>
      </c>
      <c r="F7" s="89">
        <v>0</v>
      </c>
      <c r="G7" s="89">
        <v>0</v>
      </c>
      <c r="H7" s="89">
        <v>0</v>
      </c>
      <c r="I7" s="89">
        <v>0</v>
      </c>
      <c r="J7" s="89">
        <v>0</v>
      </c>
      <c r="K7" s="89">
        <v>0</v>
      </c>
      <c r="L7" s="89">
        <v>0</v>
      </c>
      <c r="M7" s="438">
        <v>0</v>
      </c>
      <c r="N7" s="440"/>
      <c r="O7" s="91">
        <v>0</v>
      </c>
    </row>
    <row r="8" spans="1:16" s="6" customFormat="1">
      <c r="A8" s="18" t="s">
        <v>13</v>
      </c>
      <c r="B8" s="89">
        <f t="shared" si="1"/>
        <v>0</v>
      </c>
      <c r="C8" s="89">
        <v>0</v>
      </c>
      <c r="D8" s="89">
        <v>0</v>
      </c>
      <c r="E8" s="89">
        <v>0</v>
      </c>
      <c r="F8" s="89">
        <v>0</v>
      </c>
      <c r="G8" s="89">
        <v>0</v>
      </c>
      <c r="H8" s="89">
        <v>0</v>
      </c>
      <c r="I8" s="89">
        <v>0</v>
      </c>
      <c r="J8" s="89">
        <v>0</v>
      </c>
      <c r="K8" s="89">
        <v>0</v>
      </c>
      <c r="L8" s="89">
        <v>0</v>
      </c>
      <c r="M8" s="438">
        <v>0</v>
      </c>
      <c r="N8" s="440"/>
      <c r="O8" s="91">
        <v>0</v>
      </c>
    </row>
    <row r="9" spans="1:16" s="6" customFormat="1">
      <c r="A9" s="18" t="s">
        <v>14</v>
      </c>
      <c r="B9" s="89">
        <f t="shared" si="1"/>
        <v>0</v>
      </c>
      <c r="C9" s="89">
        <v>0</v>
      </c>
      <c r="D9" s="89">
        <v>0</v>
      </c>
      <c r="E9" s="89">
        <v>0</v>
      </c>
      <c r="F9" s="89">
        <v>0</v>
      </c>
      <c r="G9" s="89">
        <v>0</v>
      </c>
      <c r="H9" s="89">
        <v>0</v>
      </c>
      <c r="I9" s="89">
        <v>0</v>
      </c>
      <c r="J9" s="89">
        <v>0</v>
      </c>
      <c r="K9" s="89">
        <v>0</v>
      </c>
      <c r="L9" s="89">
        <v>0</v>
      </c>
      <c r="M9" s="438">
        <v>0</v>
      </c>
      <c r="N9" s="440"/>
      <c r="O9" s="91">
        <v>0</v>
      </c>
    </row>
    <row r="10" spans="1:16" s="6" customFormat="1">
      <c r="A10" s="18" t="s">
        <v>15</v>
      </c>
      <c r="B10" s="89">
        <f t="shared" si="1"/>
        <v>32818048</v>
      </c>
      <c r="C10" s="89">
        <v>2172760</v>
      </c>
      <c r="D10" s="89">
        <v>471340</v>
      </c>
      <c r="E10" s="89">
        <v>358763</v>
      </c>
      <c r="F10" s="89">
        <v>0</v>
      </c>
      <c r="G10" s="89">
        <v>0</v>
      </c>
      <c r="H10" s="89">
        <v>0</v>
      </c>
      <c r="I10" s="89">
        <v>360755</v>
      </c>
      <c r="J10" s="89">
        <v>1238326</v>
      </c>
      <c r="K10" s="89">
        <v>628641</v>
      </c>
      <c r="L10" s="89">
        <v>7066252</v>
      </c>
      <c r="M10" s="438">
        <v>1353066</v>
      </c>
      <c r="N10" s="440"/>
      <c r="O10" s="91">
        <v>19168145</v>
      </c>
    </row>
    <row r="11" spans="1:16" s="6" customFormat="1">
      <c r="A11" s="18" t="s">
        <v>16</v>
      </c>
      <c r="B11" s="89">
        <f t="shared" si="1"/>
        <v>0</v>
      </c>
      <c r="C11" s="89">
        <v>0</v>
      </c>
      <c r="D11" s="89">
        <v>0</v>
      </c>
      <c r="E11" s="89">
        <v>0</v>
      </c>
      <c r="F11" s="89">
        <v>0</v>
      </c>
      <c r="G11" s="89">
        <v>0</v>
      </c>
      <c r="H11" s="89">
        <v>0</v>
      </c>
      <c r="I11" s="89">
        <v>0</v>
      </c>
      <c r="J11" s="89">
        <v>0</v>
      </c>
      <c r="K11" s="89">
        <v>0</v>
      </c>
      <c r="L11" s="89">
        <v>0</v>
      </c>
      <c r="M11" s="438">
        <v>0</v>
      </c>
      <c r="N11" s="440"/>
      <c r="O11" s="91">
        <v>0</v>
      </c>
    </row>
    <row r="12" spans="1:16" s="6" customFormat="1">
      <c r="A12" s="18" t="s">
        <v>17</v>
      </c>
      <c r="B12" s="89">
        <f t="shared" si="1"/>
        <v>108848547</v>
      </c>
      <c r="C12" s="89">
        <v>105134</v>
      </c>
      <c r="D12" s="89">
        <v>33905160</v>
      </c>
      <c r="E12" s="89">
        <v>2230558</v>
      </c>
      <c r="F12" s="89">
        <v>0</v>
      </c>
      <c r="G12" s="89">
        <v>0</v>
      </c>
      <c r="H12" s="89">
        <v>0</v>
      </c>
      <c r="I12" s="89">
        <v>0</v>
      </c>
      <c r="J12" s="89">
        <v>0</v>
      </c>
      <c r="K12" s="89">
        <v>0</v>
      </c>
      <c r="L12" s="89">
        <v>0</v>
      </c>
      <c r="M12" s="438">
        <v>0</v>
      </c>
      <c r="N12" s="440"/>
      <c r="O12" s="91">
        <v>72607695</v>
      </c>
    </row>
    <row r="13" spans="1:16" s="6" customFormat="1">
      <c r="A13" s="18" t="s">
        <v>18</v>
      </c>
      <c r="B13" s="89">
        <f t="shared" si="1"/>
        <v>0</v>
      </c>
      <c r="C13" s="89">
        <v>0</v>
      </c>
      <c r="D13" s="89">
        <v>0</v>
      </c>
      <c r="E13" s="89">
        <v>0</v>
      </c>
      <c r="F13" s="89">
        <v>0</v>
      </c>
      <c r="G13" s="89">
        <v>0</v>
      </c>
      <c r="H13" s="89">
        <v>0</v>
      </c>
      <c r="I13" s="89">
        <v>0</v>
      </c>
      <c r="J13" s="89">
        <v>0</v>
      </c>
      <c r="K13" s="89">
        <v>0</v>
      </c>
      <c r="L13" s="89">
        <v>0</v>
      </c>
      <c r="M13" s="438">
        <v>0</v>
      </c>
      <c r="N13" s="440"/>
      <c r="O13" s="91">
        <v>0</v>
      </c>
    </row>
    <row r="14" spans="1:16" s="6" customFormat="1">
      <c r="A14" s="18" t="s">
        <v>19</v>
      </c>
      <c r="B14" s="89">
        <f t="shared" si="1"/>
        <v>0</v>
      </c>
      <c r="C14" s="89">
        <v>0</v>
      </c>
      <c r="D14" s="89">
        <v>0</v>
      </c>
      <c r="E14" s="89">
        <v>0</v>
      </c>
      <c r="F14" s="89">
        <v>0</v>
      </c>
      <c r="G14" s="89">
        <v>0</v>
      </c>
      <c r="H14" s="89">
        <v>0</v>
      </c>
      <c r="I14" s="89">
        <v>0</v>
      </c>
      <c r="J14" s="89">
        <v>0</v>
      </c>
      <c r="K14" s="89">
        <v>0</v>
      </c>
      <c r="L14" s="89">
        <v>0</v>
      </c>
      <c r="M14" s="438">
        <v>0</v>
      </c>
      <c r="N14" s="440"/>
      <c r="O14" s="91">
        <v>0</v>
      </c>
    </row>
    <row r="15" spans="1:16" s="6" customFormat="1">
      <c r="A15" s="18" t="s">
        <v>20</v>
      </c>
      <c r="B15" s="89">
        <f t="shared" si="1"/>
        <v>0</v>
      </c>
      <c r="C15" s="89">
        <v>0</v>
      </c>
      <c r="D15" s="89">
        <v>0</v>
      </c>
      <c r="E15" s="89">
        <v>0</v>
      </c>
      <c r="F15" s="89">
        <v>0</v>
      </c>
      <c r="G15" s="89">
        <v>0</v>
      </c>
      <c r="H15" s="89">
        <v>0</v>
      </c>
      <c r="I15" s="89">
        <v>0</v>
      </c>
      <c r="J15" s="89">
        <v>0</v>
      </c>
      <c r="K15" s="89">
        <v>0</v>
      </c>
      <c r="L15" s="89">
        <v>0</v>
      </c>
      <c r="M15" s="438">
        <v>0</v>
      </c>
      <c r="N15" s="440"/>
      <c r="O15" s="91">
        <v>0</v>
      </c>
    </row>
    <row r="16" spans="1:16" s="6" customFormat="1">
      <c r="A16" s="18" t="s">
        <v>21</v>
      </c>
      <c r="B16" s="89">
        <f t="shared" si="1"/>
        <v>8890737</v>
      </c>
      <c r="C16" s="89">
        <v>0</v>
      </c>
      <c r="D16" s="89">
        <v>0</v>
      </c>
      <c r="E16" s="89">
        <v>0</v>
      </c>
      <c r="F16" s="89">
        <v>0</v>
      </c>
      <c r="G16" s="89">
        <v>0</v>
      </c>
      <c r="H16" s="89">
        <v>0</v>
      </c>
      <c r="I16" s="89">
        <v>0</v>
      </c>
      <c r="J16" s="89">
        <v>0</v>
      </c>
      <c r="K16" s="89">
        <v>0</v>
      </c>
      <c r="L16" s="89">
        <v>0</v>
      </c>
      <c r="M16" s="438">
        <v>0</v>
      </c>
      <c r="N16" s="440"/>
      <c r="O16" s="91">
        <v>8890737</v>
      </c>
    </row>
    <row r="17" spans="1:15" s="6" customFormat="1">
      <c r="A17" s="18" t="s">
        <v>22</v>
      </c>
      <c r="B17" s="89">
        <f t="shared" si="1"/>
        <v>0</v>
      </c>
      <c r="C17" s="89">
        <v>0</v>
      </c>
      <c r="D17" s="89">
        <v>0</v>
      </c>
      <c r="E17" s="89">
        <v>0</v>
      </c>
      <c r="F17" s="89">
        <v>0</v>
      </c>
      <c r="G17" s="89">
        <v>0</v>
      </c>
      <c r="H17" s="89">
        <v>0</v>
      </c>
      <c r="I17" s="89">
        <v>0</v>
      </c>
      <c r="J17" s="89">
        <v>0</v>
      </c>
      <c r="K17" s="89">
        <v>0</v>
      </c>
      <c r="L17" s="89">
        <v>0</v>
      </c>
      <c r="M17" s="438">
        <v>0</v>
      </c>
      <c r="N17" s="440"/>
      <c r="O17" s="91">
        <v>0</v>
      </c>
    </row>
    <row r="18" spans="1:15" s="6" customFormat="1">
      <c r="A18" s="18" t="s">
        <v>23</v>
      </c>
      <c r="B18" s="89">
        <f t="shared" si="1"/>
        <v>0</v>
      </c>
      <c r="C18" s="89">
        <v>0</v>
      </c>
      <c r="D18" s="89">
        <v>0</v>
      </c>
      <c r="E18" s="89">
        <v>0</v>
      </c>
      <c r="F18" s="89">
        <v>0</v>
      </c>
      <c r="G18" s="89">
        <v>0</v>
      </c>
      <c r="H18" s="89">
        <v>0</v>
      </c>
      <c r="I18" s="89">
        <v>0</v>
      </c>
      <c r="J18" s="89">
        <v>0</v>
      </c>
      <c r="K18" s="89">
        <v>0</v>
      </c>
      <c r="L18" s="89">
        <v>0</v>
      </c>
      <c r="M18" s="438">
        <v>0</v>
      </c>
      <c r="N18" s="440"/>
      <c r="O18" s="91">
        <v>0</v>
      </c>
    </row>
    <row r="19" spans="1:15" s="6" customFormat="1">
      <c r="A19" s="18" t="s">
        <v>24</v>
      </c>
      <c r="B19" s="89">
        <f t="shared" si="1"/>
        <v>0</v>
      </c>
      <c r="C19" s="89">
        <v>0</v>
      </c>
      <c r="D19" s="89">
        <v>0</v>
      </c>
      <c r="E19" s="89">
        <v>0</v>
      </c>
      <c r="F19" s="89">
        <v>0</v>
      </c>
      <c r="G19" s="89">
        <v>0</v>
      </c>
      <c r="H19" s="89">
        <v>0</v>
      </c>
      <c r="I19" s="89">
        <v>0</v>
      </c>
      <c r="J19" s="89">
        <v>0</v>
      </c>
      <c r="K19" s="89">
        <v>0</v>
      </c>
      <c r="L19" s="89">
        <v>0</v>
      </c>
      <c r="M19" s="438">
        <v>0</v>
      </c>
      <c r="N19" s="440"/>
      <c r="O19" s="91">
        <v>0</v>
      </c>
    </row>
    <row r="20" spans="1:15" s="6" customFormat="1">
      <c r="A20" s="18" t="s">
        <v>25</v>
      </c>
      <c r="B20" s="89">
        <f t="shared" si="1"/>
        <v>86522057</v>
      </c>
      <c r="C20" s="89">
        <v>4821508</v>
      </c>
      <c r="D20" s="89">
        <v>0</v>
      </c>
      <c r="E20" s="89">
        <v>0</v>
      </c>
      <c r="F20" s="89">
        <v>0</v>
      </c>
      <c r="G20" s="89">
        <v>33882653</v>
      </c>
      <c r="H20" s="89">
        <v>0</v>
      </c>
      <c r="I20" s="89">
        <v>0</v>
      </c>
      <c r="J20" s="89">
        <v>0</v>
      </c>
      <c r="K20" s="89">
        <v>0</v>
      </c>
      <c r="L20" s="89">
        <v>0</v>
      </c>
      <c r="M20" s="438">
        <v>0</v>
      </c>
      <c r="N20" s="440"/>
      <c r="O20" s="91">
        <v>47817896</v>
      </c>
    </row>
    <row r="21" spans="1:15" s="6" customFormat="1">
      <c r="A21" s="18" t="s">
        <v>26</v>
      </c>
      <c r="B21" s="89">
        <f t="shared" si="1"/>
        <v>21476010</v>
      </c>
      <c r="C21" s="89">
        <v>211399</v>
      </c>
      <c r="D21" s="89">
        <v>11214674</v>
      </c>
      <c r="E21" s="89">
        <v>465066</v>
      </c>
      <c r="F21" s="89">
        <v>0</v>
      </c>
      <c r="G21" s="89">
        <v>9584871</v>
      </c>
      <c r="H21" s="89">
        <v>0</v>
      </c>
      <c r="I21" s="89">
        <v>0</v>
      </c>
      <c r="J21" s="89">
        <v>0</v>
      </c>
      <c r="K21" s="89">
        <v>0</v>
      </c>
      <c r="L21" s="89">
        <v>0</v>
      </c>
      <c r="M21" s="438">
        <v>0</v>
      </c>
      <c r="N21" s="440"/>
      <c r="O21" s="91">
        <v>0</v>
      </c>
    </row>
    <row r="22" spans="1:15" s="6" customFormat="1">
      <c r="A22" s="18" t="s">
        <v>27</v>
      </c>
      <c r="B22" s="89">
        <f t="shared" si="1"/>
        <v>0</v>
      </c>
      <c r="C22" s="89">
        <v>0</v>
      </c>
      <c r="D22" s="89">
        <v>0</v>
      </c>
      <c r="E22" s="89">
        <v>0</v>
      </c>
      <c r="F22" s="89">
        <v>0</v>
      </c>
      <c r="G22" s="89">
        <v>0</v>
      </c>
      <c r="H22" s="89">
        <v>0</v>
      </c>
      <c r="I22" s="89">
        <v>0</v>
      </c>
      <c r="J22" s="89">
        <v>0</v>
      </c>
      <c r="K22" s="89">
        <v>0</v>
      </c>
      <c r="L22" s="89">
        <v>0</v>
      </c>
      <c r="M22" s="438">
        <v>0</v>
      </c>
      <c r="N22" s="440"/>
      <c r="O22" s="91">
        <v>0</v>
      </c>
    </row>
    <row r="23" spans="1:15" s="6" customFormat="1">
      <c r="A23" s="18" t="s">
        <v>28</v>
      </c>
      <c r="B23" s="89">
        <f t="shared" si="1"/>
        <v>3264894</v>
      </c>
      <c r="C23" s="89">
        <v>3033480</v>
      </c>
      <c r="D23" s="89">
        <v>0</v>
      </c>
      <c r="E23" s="89">
        <v>0</v>
      </c>
      <c r="F23" s="89">
        <v>0</v>
      </c>
      <c r="G23" s="89">
        <v>0</v>
      </c>
      <c r="H23" s="89">
        <v>0</v>
      </c>
      <c r="I23" s="89">
        <v>0</v>
      </c>
      <c r="J23" s="89">
        <v>0</v>
      </c>
      <c r="K23" s="89">
        <v>0</v>
      </c>
      <c r="L23" s="89">
        <v>114383</v>
      </c>
      <c r="M23" s="438">
        <v>19780</v>
      </c>
      <c r="N23" s="440"/>
      <c r="O23" s="91">
        <v>97251</v>
      </c>
    </row>
    <row r="24" spans="1:15" s="6" customFormat="1">
      <c r="A24" s="18" t="s">
        <v>29</v>
      </c>
      <c r="B24" s="89">
        <f t="shared" si="1"/>
        <v>0</v>
      </c>
      <c r="C24" s="89">
        <v>0</v>
      </c>
      <c r="D24" s="89">
        <v>0</v>
      </c>
      <c r="E24" s="89">
        <v>0</v>
      </c>
      <c r="F24" s="89">
        <v>0</v>
      </c>
      <c r="G24" s="89">
        <v>0</v>
      </c>
      <c r="H24" s="89">
        <v>0</v>
      </c>
      <c r="I24" s="89">
        <v>0</v>
      </c>
      <c r="J24" s="89">
        <v>0</v>
      </c>
      <c r="K24" s="89">
        <v>0</v>
      </c>
      <c r="L24" s="89">
        <v>0</v>
      </c>
      <c r="M24" s="438">
        <v>0</v>
      </c>
      <c r="N24" s="440"/>
      <c r="O24" s="91">
        <v>0</v>
      </c>
    </row>
    <row r="25" spans="1:15" s="6" customFormat="1">
      <c r="A25" s="18" t="s">
        <v>30</v>
      </c>
      <c r="B25" s="89">
        <f t="shared" si="1"/>
        <v>3702987</v>
      </c>
      <c r="C25" s="89">
        <v>138753</v>
      </c>
      <c r="D25" s="89">
        <v>1626791</v>
      </c>
      <c r="E25" s="89">
        <v>300734</v>
      </c>
      <c r="F25" s="89">
        <v>0</v>
      </c>
      <c r="G25" s="89">
        <v>0</v>
      </c>
      <c r="H25" s="89">
        <v>1416403</v>
      </c>
      <c r="I25" s="89">
        <v>220306</v>
      </c>
      <c r="J25" s="89">
        <v>0</v>
      </c>
      <c r="K25" s="89">
        <v>0</v>
      </c>
      <c r="L25" s="89">
        <v>0</v>
      </c>
      <c r="M25" s="438">
        <v>0</v>
      </c>
      <c r="N25" s="440"/>
      <c r="O25" s="91">
        <v>0</v>
      </c>
    </row>
    <row r="26" spans="1:15" s="6" customFormat="1">
      <c r="A26" s="18" t="s">
        <v>31</v>
      </c>
      <c r="B26" s="89">
        <f t="shared" si="1"/>
        <v>0</v>
      </c>
      <c r="C26" s="89">
        <v>0</v>
      </c>
      <c r="D26" s="89">
        <v>0</v>
      </c>
      <c r="E26" s="89">
        <v>0</v>
      </c>
      <c r="F26" s="89">
        <v>0</v>
      </c>
      <c r="G26" s="89">
        <v>0</v>
      </c>
      <c r="H26" s="89">
        <v>0</v>
      </c>
      <c r="I26" s="89">
        <v>0</v>
      </c>
      <c r="J26" s="89">
        <v>0</v>
      </c>
      <c r="K26" s="89">
        <v>0</v>
      </c>
      <c r="L26" s="89">
        <v>0</v>
      </c>
      <c r="M26" s="438">
        <v>0</v>
      </c>
      <c r="N26" s="440"/>
      <c r="O26" s="91">
        <v>0</v>
      </c>
    </row>
    <row r="27" spans="1:15" s="6" customFormat="1">
      <c r="A27" s="18" t="s">
        <v>32</v>
      </c>
      <c r="B27" s="89">
        <f t="shared" si="1"/>
        <v>0</v>
      </c>
      <c r="C27" s="89">
        <v>0</v>
      </c>
      <c r="D27" s="89">
        <v>0</v>
      </c>
      <c r="E27" s="89">
        <v>0</v>
      </c>
      <c r="F27" s="89">
        <v>0</v>
      </c>
      <c r="G27" s="89">
        <v>0</v>
      </c>
      <c r="H27" s="89">
        <v>0</v>
      </c>
      <c r="I27" s="89">
        <v>0</v>
      </c>
      <c r="J27" s="89">
        <v>0</v>
      </c>
      <c r="K27" s="89">
        <v>0</v>
      </c>
      <c r="L27" s="89">
        <v>0</v>
      </c>
      <c r="M27" s="438">
        <v>0</v>
      </c>
      <c r="N27" s="440"/>
      <c r="O27" s="91">
        <v>0</v>
      </c>
    </row>
    <row r="28" spans="1:15" s="6" customFormat="1">
      <c r="A28" s="18" t="s">
        <v>33</v>
      </c>
      <c r="B28" s="89">
        <f t="shared" si="1"/>
        <v>0</v>
      </c>
      <c r="C28" s="89">
        <v>0</v>
      </c>
      <c r="D28" s="89">
        <v>0</v>
      </c>
      <c r="E28" s="89">
        <v>0</v>
      </c>
      <c r="F28" s="89">
        <v>0</v>
      </c>
      <c r="G28" s="89">
        <v>0</v>
      </c>
      <c r="H28" s="89">
        <v>0</v>
      </c>
      <c r="I28" s="89">
        <v>0</v>
      </c>
      <c r="J28" s="89">
        <v>0</v>
      </c>
      <c r="K28" s="89">
        <v>0</v>
      </c>
      <c r="L28" s="89">
        <v>0</v>
      </c>
      <c r="M28" s="438">
        <v>0</v>
      </c>
      <c r="N28" s="440"/>
      <c r="O28" s="91">
        <v>0</v>
      </c>
    </row>
    <row r="29" spans="1:15" s="6" customFormat="1">
      <c r="A29" s="18" t="s">
        <v>34</v>
      </c>
      <c r="B29" s="89">
        <f t="shared" si="1"/>
        <v>0</v>
      </c>
      <c r="C29" s="89">
        <v>0</v>
      </c>
      <c r="D29" s="89">
        <v>0</v>
      </c>
      <c r="E29" s="89">
        <v>0</v>
      </c>
      <c r="F29" s="89">
        <v>0</v>
      </c>
      <c r="G29" s="89">
        <v>0</v>
      </c>
      <c r="H29" s="89">
        <v>0</v>
      </c>
      <c r="I29" s="89">
        <v>0</v>
      </c>
      <c r="J29" s="89">
        <v>0</v>
      </c>
      <c r="K29" s="89">
        <v>0</v>
      </c>
      <c r="L29" s="89">
        <v>0</v>
      </c>
      <c r="M29" s="438">
        <v>0</v>
      </c>
      <c r="N29" s="440"/>
      <c r="O29" s="91">
        <v>0</v>
      </c>
    </row>
    <row r="30" spans="1:15" s="6" customFormat="1">
      <c r="A30" s="18" t="s">
        <v>35</v>
      </c>
      <c r="B30" s="89">
        <f t="shared" si="1"/>
        <v>0</v>
      </c>
      <c r="C30" s="89">
        <v>0</v>
      </c>
      <c r="D30" s="89">
        <v>0</v>
      </c>
      <c r="E30" s="89">
        <v>0</v>
      </c>
      <c r="F30" s="89">
        <v>0</v>
      </c>
      <c r="G30" s="89">
        <v>0</v>
      </c>
      <c r="H30" s="89">
        <v>0</v>
      </c>
      <c r="I30" s="89">
        <v>0</v>
      </c>
      <c r="J30" s="89">
        <v>0</v>
      </c>
      <c r="K30" s="89">
        <v>0</v>
      </c>
      <c r="L30" s="89">
        <v>0</v>
      </c>
      <c r="M30" s="438">
        <v>0</v>
      </c>
      <c r="N30" s="440"/>
      <c r="O30" s="91">
        <v>0</v>
      </c>
    </row>
    <row r="31" spans="1:15" s="6" customFormat="1">
      <c r="A31" s="18" t="s">
        <v>36</v>
      </c>
      <c r="B31" s="89">
        <f t="shared" si="1"/>
        <v>0</v>
      </c>
      <c r="C31" s="89">
        <v>0</v>
      </c>
      <c r="D31" s="89">
        <v>0</v>
      </c>
      <c r="E31" s="89">
        <v>0</v>
      </c>
      <c r="F31" s="89">
        <v>0</v>
      </c>
      <c r="G31" s="89">
        <v>0</v>
      </c>
      <c r="H31" s="89">
        <v>0</v>
      </c>
      <c r="I31" s="89">
        <v>0</v>
      </c>
      <c r="J31" s="89">
        <v>0</v>
      </c>
      <c r="K31" s="89">
        <v>0</v>
      </c>
      <c r="L31" s="89">
        <v>0</v>
      </c>
      <c r="M31" s="438">
        <v>0</v>
      </c>
      <c r="N31" s="440"/>
      <c r="O31" s="91">
        <v>0</v>
      </c>
    </row>
    <row r="32" spans="1:15" s="6" customFormat="1">
      <c r="A32" s="18" t="s">
        <v>37</v>
      </c>
      <c r="B32" s="89">
        <f t="shared" si="1"/>
        <v>0</v>
      </c>
      <c r="C32" s="89">
        <v>0</v>
      </c>
      <c r="D32" s="89">
        <v>0</v>
      </c>
      <c r="E32" s="89">
        <v>0</v>
      </c>
      <c r="F32" s="89">
        <v>0</v>
      </c>
      <c r="G32" s="89">
        <v>0</v>
      </c>
      <c r="H32" s="89">
        <v>0</v>
      </c>
      <c r="I32" s="89">
        <v>0</v>
      </c>
      <c r="J32" s="89">
        <v>0</v>
      </c>
      <c r="K32" s="89">
        <v>0</v>
      </c>
      <c r="L32" s="89">
        <v>0</v>
      </c>
      <c r="M32" s="438">
        <v>0</v>
      </c>
      <c r="N32" s="440"/>
      <c r="O32" s="91">
        <v>0</v>
      </c>
    </row>
    <row r="33" spans="1:15" s="6" customFormat="1">
      <c r="A33" s="18" t="s">
        <v>38</v>
      </c>
      <c r="B33" s="89">
        <f t="shared" si="1"/>
        <v>36268674</v>
      </c>
      <c r="C33" s="89">
        <v>69607</v>
      </c>
      <c r="D33" s="89">
        <v>0</v>
      </c>
      <c r="E33" s="89">
        <v>0</v>
      </c>
      <c r="F33" s="89">
        <v>0</v>
      </c>
      <c r="G33" s="89">
        <v>29181131</v>
      </c>
      <c r="H33" s="89">
        <v>6809059</v>
      </c>
      <c r="I33" s="89">
        <v>0</v>
      </c>
      <c r="J33" s="89">
        <v>0</v>
      </c>
      <c r="K33" s="89">
        <v>0</v>
      </c>
      <c r="L33" s="89">
        <v>0</v>
      </c>
      <c r="M33" s="438">
        <v>0</v>
      </c>
      <c r="N33" s="440"/>
      <c r="O33" s="91">
        <v>208877</v>
      </c>
    </row>
    <row r="34" spans="1:15" s="6" customFormat="1">
      <c r="A34" s="18" t="s">
        <v>39</v>
      </c>
      <c r="B34" s="89">
        <f t="shared" si="1"/>
        <v>0</v>
      </c>
      <c r="C34" s="89">
        <v>0</v>
      </c>
      <c r="D34" s="89">
        <v>0</v>
      </c>
      <c r="E34" s="89">
        <v>0</v>
      </c>
      <c r="F34" s="89">
        <v>0</v>
      </c>
      <c r="G34" s="89">
        <v>0</v>
      </c>
      <c r="H34" s="89">
        <v>0</v>
      </c>
      <c r="I34" s="89">
        <v>0</v>
      </c>
      <c r="J34" s="89">
        <v>0</v>
      </c>
      <c r="K34" s="89">
        <v>0</v>
      </c>
      <c r="L34" s="89">
        <v>0</v>
      </c>
      <c r="M34" s="438">
        <v>0</v>
      </c>
      <c r="N34" s="440"/>
      <c r="O34" s="91">
        <v>0</v>
      </c>
    </row>
    <row r="35" spans="1:15" s="6" customFormat="1">
      <c r="A35" s="18" t="s">
        <v>40</v>
      </c>
      <c r="B35" s="89">
        <f t="shared" si="1"/>
        <v>5567637</v>
      </c>
      <c r="C35" s="89">
        <v>0</v>
      </c>
      <c r="D35" s="89">
        <v>0</v>
      </c>
      <c r="E35" s="89">
        <v>0</v>
      </c>
      <c r="F35" s="89">
        <v>0</v>
      </c>
      <c r="G35" s="89">
        <v>0</v>
      </c>
      <c r="H35" s="89">
        <v>0</v>
      </c>
      <c r="I35" s="89">
        <v>2415791</v>
      </c>
      <c r="J35" s="89">
        <v>881837</v>
      </c>
      <c r="K35" s="89">
        <v>1621204</v>
      </c>
      <c r="L35" s="89">
        <v>648805</v>
      </c>
      <c r="M35" s="438">
        <v>0</v>
      </c>
      <c r="N35" s="440"/>
      <c r="O35" s="91">
        <v>0</v>
      </c>
    </row>
    <row r="36" spans="1:15" s="6" customFormat="1">
      <c r="A36" s="18" t="s">
        <v>41</v>
      </c>
      <c r="B36" s="89">
        <f t="shared" si="1"/>
        <v>477388444</v>
      </c>
      <c r="C36" s="89">
        <v>219836</v>
      </c>
      <c r="D36" s="89">
        <v>0</v>
      </c>
      <c r="E36" s="89">
        <v>0</v>
      </c>
      <c r="F36" s="89">
        <v>0</v>
      </c>
      <c r="G36" s="89">
        <v>0</v>
      </c>
      <c r="H36" s="89">
        <v>0</v>
      </c>
      <c r="I36" s="89">
        <v>0</v>
      </c>
      <c r="J36" s="89">
        <v>471145891</v>
      </c>
      <c r="K36" s="89">
        <v>0</v>
      </c>
      <c r="L36" s="89">
        <v>73007</v>
      </c>
      <c r="M36" s="438">
        <v>0</v>
      </c>
      <c r="N36" s="440"/>
      <c r="O36" s="91">
        <v>5949710</v>
      </c>
    </row>
    <row r="37" spans="1:15" s="6" customFormat="1">
      <c r="A37" s="18" t="s">
        <v>42</v>
      </c>
      <c r="B37" s="89">
        <f t="shared" si="1"/>
        <v>0</v>
      </c>
      <c r="C37" s="89">
        <v>0</v>
      </c>
      <c r="D37" s="89">
        <v>0</v>
      </c>
      <c r="E37" s="89">
        <v>0</v>
      </c>
      <c r="F37" s="89">
        <v>0</v>
      </c>
      <c r="G37" s="89">
        <v>0</v>
      </c>
      <c r="H37" s="89">
        <v>0</v>
      </c>
      <c r="I37" s="89">
        <v>0</v>
      </c>
      <c r="J37" s="89">
        <v>0</v>
      </c>
      <c r="K37" s="89">
        <v>0</v>
      </c>
      <c r="L37" s="89">
        <v>0</v>
      </c>
      <c r="M37" s="438">
        <v>0</v>
      </c>
      <c r="N37" s="440"/>
      <c r="O37" s="91">
        <v>0</v>
      </c>
    </row>
    <row r="38" spans="1:15" s="6" customFormat="1">
      <c r="A38" s="18" t="s">
        <v>43</v>
      </c>
      <c r="B38" s="89">
        <f t="shared" si="1"/>
        <v>0</v>
      </c>
      <c r="C38" s="89">
        <v>0</v>
      </c>
      <c r="D38" s="89">
        <v>0</v>
      </c>
      <c r="E38" s="89">
        <v>0</v>
      </c>
      <c r="F38" s="89">
        <v>0</v>
      </c>
      <c r="G38" s="89">
        <v>0</v>
      </c>
      <c r="H38" s="89">
        <v>0</v>
      </c>
      <c r="I38" s="89">
        <v>0</v>
      </c>
      <c r="J38" s="89">
        <v>0</v>
      </c>
      <c r="K38" s="89">
        <v>0</v>
      </c>
      <c r="L38" s="89">
        <v>0</v>
      </c>
      <c r="M38" s="438">
        <v>0</v>
      </c>
      <c r="N38" s="440"/>
      <c r="O38" s="91">
        <v>0</v>
      </c>
    </row>
    <row r="39" spans="1:15" s="6" customFormat="1">
      <c r="A39" s="18" t="s">
        <v>44</v>
      </c>
      <c r="B39" s="89">
        <f t="shared" si="1"/>
        <v>0</v>
      </c>
      <c r="C39" s="89">
        <v>0</v>
      </c>
      <c r="D39" s="89">
        <v>0</v>
      </c>
      <c r="E39" s="89">
        <v>0</v>
      </c>
      <c r="F39" s="89">
        <v>0</v>
      </c>
      <c r="G39" s="89">
        <v>0</v>
      </c>
      <c r="H39" s="89">
        <v>0</v>
      </c>
      <c r="I39" s="89">
        <v>0</v>
      </c>
      <c r="J39" s="89">
        <v>0</v>
      </c>
      <c r="K39" s="89">
        <v>0</v>
      </c>
      <c r="L39" s="89">
        <v>0</v>
      </c>
      <c r="M39" s="438">
        <v>0</v>
      </c>
      <c r="N39" s="440"/>
      <c r="O39" s="91">
        <v>0</v>
      </c>
    </row>
    <row r="40" spans="1:15" s="6" customFormat="1">
      <c r="A40" s="18" t="s">
        <v>45</v>
      </c>
      <c r="B40" s="89">
        <f t="shared" si="1"/>
        <v>0</v>
      </c>
      <c r="C40" s="89">
        <v>0</v>
      </c>
      <c r="D40" s="89">
        <v>0</v>
      </c>
      <c r="E40" s="89">
        <v>0</v>
      </c>
      <c r="F40" s="89">
        <v>0</v>
      </c>
      <c r="G40" s="89">
        <v>0</v>
      </c>
      <c r="H40" s="89">
        <v>0</v>
      </c>
      <c r="I40" s="89">
        <v>0</v>
      </c>
      <c r="J40" s="89">
        <v>0</v>
      </c>
      <c r="K40" s="89">
        <v>0</v>
      </c>
      <c r="L40" s="89">
        <v>0</v>
      </c>
      <c r="M40" s="438">
        <v>0</v>
      </c>
      <c r="N40" s="440"/>
      <c r="O40" s="91">
        <v>0</v>
      </c>
    </row>
    <row r="41" spans="1:15" s="6" customFormat="1">
      <c r="A41" s="18" t="s">
        <v>46</v>
      </c>
      <c r="B41" s="89">
        <f t="shared" si="1"/>
        <v>55844419</v>
      </c>
      <c r="C41" s="89">
        <v>0</v>
      </c>
      <c r="D41" s="89">
        <v>0</v>
      </c>
      <c r="E41" s="89">
        <v>0</v>
      </c>
      <c r="F41" s="89">
        <v>0</v>
      </c>
      <c r="G41" s="89">
        <v>0</v>
      </c>
      <c r="H41" s="89">
        <v>0</v>
      </c>
      <c r="I41" s="89">
        <v>33393055</v>
      </c>
      <c r="J41" s="89">
        <v>22451364</v>
      </c>
      <c r="K41" s="89">
        <v>0</v>
      </c>
      <c r="L41" s="89">
        <v>0</v>
      </c>
      <c r="M41" s="438">
        <v>0</v>
      </c>
      <c r="N41" s="440"/>
      <c r="O41" s="91">
        <v>0</v>
      </c>
    </row>
    <row r="42" spans="1:15" s="6" customFormat="1">
      <c r="A42" s="18" t="s">
        <v>47</v>
      </c>
      <c r="B42" s="89">
        <f t="shared" si="1"/>
        <v>0</v>
      </c>
      <c r="C42" s="89">
        <v>0</v>
      </c>
      <c r="D42" s="89">
        <v>0</v>
      </c>
      <c r="E42" s="89">
        <v>0</v>
      </c>
      <c r="F42" s="89">
        <v>0</v>
      </c>
      <c r="G42" s="89">
        <v>0</v>
      </c>
      <c r="H42" s="89">
        <v>0</v>
      </c>
      <c r="I42" s="89">
        <v>0</v>
      </c>
      <c r="J42" s="89">
        <v>0</v>
      </c>
      <c r="K42" s="89">
        <v>0</v>
      </c>
      <c r="L42" s="89">
        <v>0</v>
      </c>
      <c r="M42" s="438">
        <v>0</v>
      </c>
      <c r="N42" s="440"/>
      <c r="O42" s="91">
        <v>0</v>
      </c>
    </row>
    <row r="43" spans="1:15" s="6" customFormat="1">
      <c r="A43" s="18" t="s">
        <v>48</v>
      </c>
      <c r="B43" s="89">
        <f t="shared" si="1"/>
        <v>1021338</v>
      </c>
      <c r="C43" s="89">
        <v>991375</v>
      </c>
      <c r="D43" s="89">
        <v>0</v>
      </c>
      <c r="E43" s="89">
        <v>0</v>
      </c>
      <c r="F43" s="89">
        <v>0</v>
      </c>
      <c r="G43" s="89">
        <v>0</v>
      </c>
      <c r="H43" s="89">
        <v>0</v>
      </c>
      <c r="I43" s="89">
        <v>0</v>
      </c>
      <c r="J43" s="89">
        <v>0</v>
      </c>
      <c r="K43" s="89">
        <v>0</v>
      </c>
      <c r="L43" s="89">
        <v>23407</v>
      </c>
      <c r="M43" s="438">
        <v>0</v>
      </c>
      <c r="N43" s="440"/>
      <c r="O43" s="91">
        <v>6556</v>
      </c>
    </row>
    <row r="44" spans="1:15" s="6" customFormat="1">
      <c r="A44" s="18" t="s">
        <v>49</v>
      </c>
      <c r="B44" s="89">
        <f t="shared" si="1"/>
        <v>0</v>
      </c>
      <c r="C44" s="89">
        <v>0</v>
      </c>
      <c r="D44" s="89">
        <v>0</v>
      </c>
      <c r="E44" s="89">
        <v>0</v>
      </c>
      <c r="F44" s="89">
        <v>0</v>
      </c>
      <c r="G44" s="89">
        <v>0</v>
      </c>
      <c r="H44" s="89">
        <v>0</v>
      </c>
      <c r="I44" s="89">
        <v>0</v>
      </c>
      <c r="J44" s="89">
        <v>0</v>
      </c>
      <c r="K44" s="89">
        <v>0</v>
      </c>
      <c r="L44" s="89">
        <v>0</v>
      </c>
      <c r="M44" s="438">
        <v>0</v>
      </c>
      <c r="N44" s="440"/>
      <c r="O44" s="91">
        <v>0</v>
      </c>
    </row>
    <row r="45" spans="1:15" s="6" customFormat="1">
      <c r="A45" s="18" t="s">
        <v>50</v>
      </c>
      <c r="B45" s="89">
        <f t="shared" si="1"/>
        <v>39217469</v>
      </c>
      <c r="C45" s="89">
        <v>0</v>
      </c>
      <c r="D45" s="89">
        <v>0</v>
      </c>
      <c r="E45" s="89">
        <v>0</v>
      </c>
      <c r="F45" s="89">
        <v>0</v>
      </c>
      <c r="G45" s="89">
        <v>5788099</v>
      </c>
      <c r="H45" s="89">
        <v>3678751</v>
      </c>
      <c r="I45" s="89">
        <v>0</v>
      </c>
      <c r="J45" s="89">
        <v>0</v>
      </c>
      <c r="K45" s="89">
        <v>0</v>
      </c>
      <c r="L45" s="89">
        <v>0</v>
      </c>
      <c r="M45" s="438">
        <v>0</v>
      </c>
      <c r="N45" s="440"/>
      <c r="O45" s="91">
        <v>29750619</v>
      </c>
    </row>
    <row r="46" spans="1:15" s="6" customFormat="1">
      <c r="A46" s="18" t="s">
        <v>51</v>
      </c>
      <c r="B46" s="89">
        <f t="shared" si="1"/>
        <v>0</v>
      </c>
      <c r="C46" s="89">
        <v>0</v>
      </c>
      <c r="D46" s="89">
        <v>0</v>
      </c>
      <c r="E46" s="89">
        <v>0</v>
      </c>
      <c r="F46" s="89">
        <v>0</v>
      </c>
      <c r="G46" s="89">
        <v>0</v>
      </c>
      <c r="H46" s="89">
        <v>0</v>
      </c>
      <c r="I46" s="89">
        <v>0</v>
      </c>
      <c r="J46" s="89">
        <v>0</v>
      </c>
      <c r="K46" s="89">
        <v>0</v>
      </c>
      <c r="L46" s="89">
        <v>0</v>
      </c>
      <c r="M46" s="438">
        <v>0</v>
      </c>
      <c r="N46" s="440"/>
      <c r="O46" s="91">
        <v>0</v>
      </c>
    </row>
    <row r="47" spans="1:15" s="6" customFormat="1">
      <c r="A47" s="18" t="s">
        <v>52</v>
      </c>
      <c r="B47" s="89">
        <f t="shared" si="1"/>
        <v>0</v>
      </c>
      <c r="C47" s="89">
        <v>0</v>
      </c>
      <c r="D47" s="89">
        <v>0</v>
      </c>
      <c r="E47" s="89">
        <v>0</v>
      </c>
      <c r="F47" s="89">
        <v>0</v>
      </c>
      <c r="G47" s="89">
        <v>0</v>
      </c>
      <c r="H47" s="89">
        <v>0</v>
      </c>
      <c r="I47" s="89">
        <v>0</v>
      </c>
      <c r="J47" s="89">
        <v>0</v>
      </c>
      <c r="K47" s="89">
        <v>0</v>
      </c>
      <c r="L47" s="89">
        <v>0</v>
      </c>
      <c r="M47" s="438">
        <v>0</v>
      </c>
      <c r="N47" s="440"/>
      <c r="O47" s="91">
        <v>0</v>
      </c>
    </row>
    <row r="48" spans="1:15" s="6" customFormat="1">
      <c r="A48" s="18" t="s">
        <v>53</v>
      </c>
      <c r="B48" s="89">
        <f t="shared" si="1"/>
        <v>0</v>
      </c>
      <c r="C48" s="89">
        <v>0</v>
      </c>
      <c r="D48" s="89">
        <v>0</v>
      </c>
      <c r="E48" s="89">
        <v>0</v>
      </c>
      <c r="F48" s="89">
        <v>0</v>
      </c>
      <c r="G48" s="89">
        <v>0</v>
      </c>
      <c r="H48" s="89">
        <v>0</v>
      </c>
      <c r="I48" s="89">
        <v>0</v>
      </c>
      <c r="J48" s="89">
        <v>0</v>
      </c>
      <c r="K48" s="89">
        <v>0</v>
      </c>
      <c r="L48" s="89">
        <v>0</v>
      </c>
      <c r="M48" s="438">
        <v>0</v>
      </c>
      <c r="N48" s="440"/>
      <c r="O48" s="91">
        <v>0</v>
      </c>
    </row>
    <row r="49" spans="1:15" s="6" customFormat="1">
      <c r="A49" s="18" t="s">
        <v>54</v>
      </c>
      <c r="B49" s="89">
        <f t="shared" si="1"/>
        <v>0</v>
      </c>
      <c r="C49" s="89">
        <v>0</v>
      </c>
      <c r="D49" s="89">
        <v>0</v>
      </c>
      <c r="E49" s="89">
        <v>0</v>
      </c>
      <c r="F49" s="89">
        <v>0</v>
      </c>
      <c r="G49" s="89">
        <v>0</v>
      </c>
      <c r="H49" s="89">
        <v>0</v>
      </c>
      <c r="I49" s="89">
        <v>0</v>
      </c>
      <c r="J49" s="89">
        <v>0</v>
      </c>
      <c r="K49" s="89">
        <v>0</v>
      </c>
      <c r="L49" s="89">
        <v>0</v>
      </c>
      <c r="M49" s="438">
        <v>0</v>
      </c>
      <c r="N49" s="440"/>
      <c r="O49" s="91">
        <v>0</v>
      </c>
    </row>
    <row r="50" spans="1:15" s="6" customFormat="1">
      <c r="A50" s="18" t="s">
        <v>55</v>
      </c>
      <c r="B50" s="89">
        <f t="shared" si="1"/>
        <v>0</v>
      </c>
      <c r="C50" s="89">
        <v>0</v>
      </c>
      <c r="D50" s="89">
        <v>0</v>
      </c>
      <c r="E50" s="89">
        <v>0</v>
      </c>
      <c r="F50" s="89">
        <v>0</v>
      </c>
      <c r="G50" s="89">
        <v>0</v>
      </c>
      <c r="H50" s="89">
        <v>0</v>
      </c>
      <c r="I50" s="89">
        <v>0</v>
      </c>
      <c r="J50" s="89">
        <v>0</v>
      </c>
      <c r="K50" s="89">
        <v>0</v>
      </c>
      <c r="L50" s="89">
        <v>0</v>
      </c>
      <c r="M50" s="438">
        <v>0</v>
      </c>
      <c r="N50" s="440"/>
      <c r="O50" s="91">
        <v>0</v>
      </c>
    </row>
    <row r="51" spans="1:15" s="6" customFormat="1">
      <c r="A51" s="18" t="s">
        <v>56</v>
      </c>
      <c r="B51" s="89">
        <f t="shared" si="1"/>
        <v>16197201</v>
      </c>
      <c r="C51" s="89">
        <v>0</v>
      </c>
      <c r="D51" s="89">
        <v>16197201</v>
      </c>
      <c r="E51" s="89">
        <v>0</v>
      </c>
      <c r="F51" s="89">
        <v>0</v>
      </c>
      <c r="G51" s="89">
        <v>0</v>
      </c>
      <c r="H51" s="89">
        <v>0</v>
      </c>
      <c r="I51" s="89">
        <v>0</v>
      </c>
      <c r="J51" s="89">
        <v>0</v>
      </c>
      <c r="K51" s="89">
        <v>0</v>
      </c>
      <c r="L51" s="89">
        <v>0</v>
      </c>
      <c r="M51" s="438">
        <v>0</v>
      </c>
      <c r="N51" s="440"/>
      <c r="O51" s="91">
        <v>0</v>
      </c>
    </row>
    <row r="52" spans="1:15" s="6" customFormat="1">
      <c r="A52" s="18" t="s">
        <v>57</v>
      </c>
      <c r="B52" s="89">
        <f t="shared" si="1"/>
        <v>0</v>
      </c>
      <c r="C52" s="89">
        <v>0</v>
      </c>
      <c r="D52" s="89">
        <v>0</v>
      </c>
      <c r="E52" s="89">
        <v>0</v>
      </c>
      <c r="F52" s="89">
        <v>0</v>
      </c>
      <c r="G52" s="89">
        <v>0</v>
      </c>
      <c r="H52" s="89">
        <v>0</v>
      </c>
      <c r="I52" s="89">
        <v>0</v>
      </c>
      <c r="J52" s="89">
        <v>0</v>
      </c>
      <c r="K52" s="89">
        <v>0</v>
      </c>
      <c r="L52" s="89">
        <v>0</v>
      </c>
      <c r="M52" s="438">
        <v>0</v>
      </c>
      <c r="N52" s="440"/>
      <c r="O52" s="91">
        <v>0</v>
      </c>
    </row>
    <row r="53" spans="1:15" s="6" customFormat="1">
      <c r="A53" s="18" t="s">
        <v>58</v>
      </c>
      <c r="B53" s="89">
        <f t="shared" si="1"/>
        <v>0</v>
      </c>
      <c r="C53" s="89">
        <v>0</v>
      </c>
      <c r="D53" s="89">
        <v>0</v>
      </c>
      <c r="E53" s="89">
        <v>0</v>
      </c>
      <c r="F53" s="89">
        <v>0</v>
      </c>
      <c r="G53" s="89">
        <v>0</v>
      </c>
      <c r="H53" s="89">
        <v>0</v>
      </c>
      <c r="I53" s="89">
        <v>0</v>
      </c>
      <c r="J53" s="89">
        <v>0</v>
      </c>
      <c r="K53" s="89">
        <v>0</v>
      </c>
      <c r="L53" s="89">
        <v>0</v>
      </c>
      <c r="M53" s="438">
        <v>0</v>
      </c>
      <c r="N53" s="440"/>
      <c r="O53" s="91">
        <v>0</v>
      </c>
    </row>
    <row r="54" spans="1:15" s="6" customFormat="1">
      <c r="A54" s="18" t="s">
        <v>59</v>
      </c>
      <c r="B54" s="89">
        <f t="shared" si="1"/>
        <v>0</v>
      </c>
      <c r="C54" s="89">
        <v>0</v>
      </c>
      <c r="D54" s="89">
        <v>0</v>
      </c>
      <c r="E54" s="89">
        <v>0</v>
      </c>
      <c r="F54" s="89">
        <v>0</v>
      </c>
      <c r="G54" s="89">
        <v>0</v>
      </c>
      <c r="H54" s="89">
        <v>0</v>
      </c>
      <c r="I54" s="89">
        <v>0</v>
      </c>
      <c r="J54" s="89">
        <v>0</v>
      </c>
      <c r="K54" s="89">
        <v>0</v>
      </c>
      <c r="L54" s="89">
        <v>0</v>
      </c>
      <c r="M54" s="438">
        <v>0</v>
      </c>
      <c r="N54" s="440"/>
      <c r="O54" s="91">
        <v>0</v>
      </c>
    </row>
    <row r="55" spans="1:15" s="6" customFormat="1">
      <c r="A55" s="18" t="s">
        <v>60</v>
      </c>
      <c r="B55" s="89">
        <f t="shared" si="1"/>
        <v>0</v>
      </c>
      <c r="C55" s="89">
        <v>0</v>
      </c>
      <c r="D55" s="89">
        <v>0</v>
      </c>
      <c r="E55" s="89">
        <v>0</v>
      </c>
      <c r="F55" s="89">
        <v>0</v>
      </c>
      <c r="G55" s="89">
        <v>0</v>
      </c>
      <c r="H55" s="89">
        <v>0</v>
      </c>
      <c r="I55" s="89">
        <v>0</v>
      </c>
      <c r="J55" s="89">
        <v>0</v>
      </c>
      <c r="K55" s="89">
        <v>0</v>
      </c>
      <c r="L55" s="89">
        <v>0</v>
      </c>
      <c r="M55" s="438">
        <v>0</v>
      </c>
      <c r="N55" s="440"/>
      <c r="O55" s="91">
        <v>0</v>
      </c>
    </row>
    <row r="56" spans="1:15" s="6" customFormat="1">
      <c r="A56" s="18" t="s">
        <v>61</v>
      </c>
      <c r="B56" s="89">
        <f t="shared" si="1"/>
        <v>0</v>
      </c>
      <c r="C56" s="89">
        <v>0</v>
      </c>
      <c r="D56" s="89">
        <v>0</v>
      </c>
      <c r="E56" s="89">
        <v>0</v>
      </c>
      <c r="F56" s="89">
        <v>0</v>
      </c>
      <c r="G56" s="89">
        <v>0</v>
      </c>
      <c r="H56" s="89">
        <v>0</v>
      </c>
      <c r="I56" s="89">
        <v>0</v>
      </c>
      <c r="J56" s="89">
        <v>0</v>
      </c>
      <c r="K56" s="89">
        <v>0</v>
      </c>
      <c r="L56" s="89">
        <v>0</v>
      </c>
      <c r="M56" s="438">
        <v>0</v>
      </c>
      <c r="N56" s="440"/>
      <c r="O56" s="91">
        <v>0</v>
      </c>
    </row>
  </sheetData>
  <mergeCells count="2">
    <mergeCell ref="A2:A4"/>
    <mergeCell ref="A1:O1"/>
  </mergeCells>
  <phoneticPr fontId="12" type="noConversion"/>
  <conditionalFormatting sqref="B5:M56 O5:O56">
    <cfRule type="cellIs" dxfId="1" priority="1" operator="lessThan">
      <formula>0</formula>
    </cfRule>
  </conditionalFormatting>
  <pageMargins left="0.7" right="0.7" top="0.75" bottom="0.75" header="0.3" footer="0.3"/>
  <pageSetup scale="57" orientation="landscape" r:id="rId1"/>
  <extLst>
    <ext xmlns:mx="http://schemas.microsoft.com/office/mac/excel/2008/main" uri="http://schemas.microsoft.com/office/mac/excel/2008/main">
      <mx:PLV Mode="0" OnePage="0" WScale="0"/>
    </ext>
  </extLst>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pageSetUpPr fitToPage="1"/>
  </sheetPr>
  <dimension ref="A1:H55"/>
  <sheetViews>
    <sheetView workbookViewId="0">
      <selection activeCell="A39" sqref="A39"/>
    </sheetView>
  </sheetViews>
  <sheetFormatPr defaultColWidth="8.88671875" defaultRowHeight="14.4"/>
  <cols>
    <col min="1" max="1" width="17.88671875" customWidth="1"/>
    <col min="2" max="3" width="12.44140625" bestFit="1" customWidth="1"/>
    <col min="4" max="4" width="11.33203125" bestFit="1" customWidth="1"/>
    <col min="5" max="5" width="12.44140625" bestFit="1" customWidth="1"/>
    <col min="6" max="6" width="16.88671875" customWidth="1"/>
    <col min="7" max="8" width="11.33203125" bestFit="1" customWidth="1"/>
  </cols>
  <sheetData>
    <row r="1" spans="1:8">
      <c r="A1" s="549" t="s">
        <v>202</v>
      </c>
      <c r="B1" s="563"/>
      <c r="C1" s="563"/>
      <c r="D1" s="563"/>
      <c r="E1" s="563"/>
      <c r="F1" s="563"/>
      <c r="G1" s="563"/>
      <c r="H1" s="563"/>
    </row>
    <row r="2" spans="1:8">
      <c r="A2" s="576" t="s">
        <v>10</v>
      </c>
      <c r="B2" s="616" t="s">
        <v>66</v>
      </c>
      <c r="C2" s="603"/>
      <c r="D2" s="603"/>
      <c r="E2" s="604"/>
      <c r="F2" s="605" t="s">
        <v>64</v>
      </c>
      <c r="G2" s="605"/>
      <c r="H2" s="606"/>
    </row>
    <row r="3" spans="1:8" ht="25.2">
      <c r="A3" s="572"/>
      <c r="B3" s="7" t="s">
        <v>83</v>
      </c>
      <c r="C3" s="7" t="s">
        <v>71</v>
      </c>
      <c r="D3" s="7" t="s">
        <v>72</v>
      </c>
      <c r="E3" s="35" t="s">
        <v>73</v>
      </c>
      <c r="F3" s="34" t="s">
        <v>83</v>
      </c>
      <c r="G3" s="7" t="s">
        <v>70</v>
      </c>
      <c r="H3" s="113" t="s">
        <v>69</v>
      </c>
    </row>
    <row r="4" spans="1:8">
      <c r="A4" s="13" t="s">
        <v>77</v>
      </c>
      <c r="B4" s="115">
        <f>SUM(B5:B55)</f>
        <v>11763852</v>
      </c>
      <c r="C4" s="115">
        <f t="shared" ref="C4:H4" si="0">SUM(C5:C55)</f>
        <v>4300808</v>
      </c>
      <c r="D4" s="115">
        <f t="shared" si="0"/>
        <v>6845137</v>
      </c>
      <c r="E4" s="116">
        <f t="shared" si="0"/>
        <v>617907</v>
      </c>
      <c r="F4" s="117">
        <f t="shared" si="0"/>
        <v>3355121</v>
      </c>
      <c r="G4" s="115">
        <f t="shared" si="0"/>
        <v>2348829</v>
      </c>
      <c r="H4" s="62">
        <f t="shared" si="0"/>
        <v>1006292</v>
      </c>
    </row>
    <row r="5" spans="1:8" s="4" customFormat="1" ht="13.8">
      <c r="A5" s="14" t="s">
        <v>11</v>
      </c>
      <c r="B5" s="89">
        <f>SUM(C5:E5)</f>
        <v>0</v>
      </c>
      <c r="C5" s="89">
        <v>0</v>
      </c>
      <c r="D5" s="89">
        <v>0</v>
      </c>
      <c r="E5" s="118">
        <v>0</v>
      </c>
      <c r="F5" s="91">
        <f>SUM(G5:H5)</f>
        <v>0</v>
      </c>
      <c r="G5" s="89">
        <v>0</v>
      </c>
      <c r="H5" s="119">
        <v>0</v>
      </c>
    </row>
    <row r="6" spans="1:8" s="4" customFormat="1" ht="13.8">
      <c r="A6" s="14" t="s">
        <v>12</v>
      </c>
      <c r="B6" s="89">
        <f t="shared" ref="B6:B55" si="1">SUM(C6:E6)</f>
        <v>0</v>
      </c>
      <c r="C6" s="89">
        <v>0</v>
      </c>
      <c r="D6" s="89">
        <v>0</v>
      </c>
      <c r="E6" s="118">
        <v>0</v>
      </c>
      <c r="F6" s="91">
        <f t="shared" ref="F6:F55" si="2">SUM(G6:H6)</f>
        <v>0</v>
      </c>
      <c r="G6" s="89">
        <v>0</v>
      </c>
      <c r="H6" s="89">
        <v>0</v>
      </c>
    </row>
    <row r="7" spans="1:8" s="4" customFormat="1" ht="13.8">
      <c r="A7" s="14" t="s">
        <v>13</v>
      </c>
      <c r="B7" s="89">
        <f t="shared" si="1"/>
        <v>0</v>
      </c>
      <c r="C7" s="89">
        <v>0</v>
      </c>
      <c r="D7" s="89">
        <v>0</v>
      </c>
      <c r="E7" s="118">
        <v>0</v>
      </c>
      <c r="F7" s="91">
        <f t="shared" si="2"/>
        <v>0</v>
      </c>
      <c r="G7" s="89">
        <v>0</v>
      </c>
      <c r="H7" s="89">
        <v>0</v>
      </c>
    </row>
    <row r="8" spans="1:8" s="4" customFormat="1" ht="13.8">
      <c r="A8" s="14" t="s">
        <v>14</v>
      </c>
      <c r="B8" s="89">
        <f t="shared" si="1"/>
        <v>0</v>
      </c>
      <c r="C8" s="89">
        <v>0</v>
      </c>
      <c r="D8" s="89">
        <v>0</v>
      </c>
      <c r="E8" s="118">
        <v>0</v>
      </c>
      <c r="F8" s="91">
        <f t="shared" si="2"/>
        <v>0</v>
      </c>
      <c r="G8" s="89">
        <v>0</v>
      </c>
      <c r="H8" s="89">
        <v>0</v>
      </c>
    </row>
    <row r="9" spans="1:8" s="4" customFormat="1" ht="13.8">
      <c r="A9" s="14" t="s">
        <v>15</v>
      </c>
      <c r="B9" s="89">
        <f t="shared" si="1"/>
        <v>2172760</v>
      </c>
      <c r="C9" s="89">
        <v>275953</v>
      </c>
      <c r="D9" s="89">
        <v>1513780</v>
      </c>
      <c r="E9" s="118">
        <v>383027</v>
      </c>
      <c r="F9" s="91">
        <f t="shared" si="2"/>
        <v>358763</v>
      </c>
      <c r="G9" s="89">
        <v>118271</v>
      </c>
      <c r="H9" s="89">
        <v>240492</v>
      </c>
    </row>
    <row r="10" spans="1:8" s="4" customFormat="1" ht="13.8">
      <c r="A10" s="14" t="s">
        <v>16</v>
      </c>
      <c r="B10" s="89">
        <f t="shared" si="1"/>
        <v>0</v>
      </c>
      <c r="C10" s="89">
        <v>0</v>
      </c>
      <c r="D10" s="89">
        <v>0</v>
      </c>
      <c r="E10" s="118">
        <v>0</v>
      </c>
      <c r="F10" s="91">
        <f t="shared" si="2"/>
        <v>0</v>
      </c>
      <c r="G10" s="89">
        <v>0</v>
      </c>
      <c r="H10" s="89">
        <v>0</v>
      </c>
    </row>
    <row r="11" spans="1:8" s="4" customFormat="1" ht="13.8">
      <c r="A11" s="14" t="s">
        <v>17</v>
      </c>
      <c r="B11" s="89">
        <f t="shared" si="1"/>
        <v>105134</v>
      </c>
      <c r="C11" s="89">
        <v>0</v>
      </c>
      <c r="D11" s="89">
        <v>52123</v>
      </c>
      <c r="E11" s="118">
        <v>53011</v>
      </c>
      <c r="F11" s="91">
        <f t="shared" si="2"/>
        <v>2230558</v>
      </c>
      <c r="G11" s="89">
        <v>2230558</v>
      </c>
      <c r="H11" s="89">
        <v>0</v>
      </c>
    </row>
    <row r="12" spans="1:8" s="4" customFormat="1" ht="13.8">
      <c r="A12" s="14" t="s">
        <v>18</v>
      </c>
      <c r="B12" s="89">
        <f t="shared" si="1"/>
        <v>0</v>
      </c>
      <c r="C12" s="89">
        <v>0</v>
      </c>
      <c r="D12" s="89">
        <v>0</v>
      </c>
      <c r="E12" s="118">
        <v>0</v>
      </c>
      <c r="F12" s="91">
        <f t="shared" si="2"/>
        <v>0</v>
      </c>
      <c r="G12" s="89">
        <v>0</v>
      </c>
      <c r="H12" s="89">
        <v>0</v>
      </c>
    </row>
    <row r="13" spans="1:8" s="4" customFormat="1" ht="13.8">
      <c r="A13" s="14" t="s">
        <v>19</v>
      </c>
      <c r="B13" s="89">
        <f t="shared" si="1"/>
        <v>0</v>
      </c>
      <c r="C13" s="89">
        <v>0</v>
      </c>
      <c r="D13" s="89">
        <v>0</v>
      </c>
      <c r="E13" s="118">
        <v>0</v>
      </c>
      <c r="F13" s="91">
        <f t="shared" si="2"/>
        <v>0</v>
      </c>
      <c r="G13" s="89">
        <v>0</v>
      </c>
      <c r="H13" s="89">
        <v>0</v>
      </c>
    </row>
    <row r="14" spans="1:8" s="4" customFormat="1" ht="13.8">
      <c r="A14" s="14" t="s">
        <v>20</v>
      </c>
      <c r="B14" s="89">
        <f t="shared" si="1"/>
        <v>0</v>
      </c>
      <c r="C14" s="89">
        <v>0</v>
      </c>
      <c r="D14" s="89">
        <v>0</v>
      </c>
      <c r="E14" s="118">
        <v>0</v>
      </c>
      <c r="F14" s="91">
        <f t="shared" si="2"/>
        <v>0</v>
      </c>
      <c r="G14" s="89">
        <v>0</v>
      </c>
      <c r="H14" s="89">
        <v>0</v>
      </c>
    </row>
    <row r="15" spans="1:8" s="4" customFormat="1" ht="13.8">
      <c r="A15" s="14" t="s">
        <v>21</v>
      </c>
      <c r="B15" s="89">
        <f t="shared" si="1"/>
        <v>0</v>
      </c>
      <c r="C15" s="89">
        <v>0</v>
      </c>
      <c r="D15" s="89">
        <v>0</v>
      </c>
      <c r="E15" s="118">
        <v>0</v>
      </c>
      <c r="F15" s="91">
        <f t="shared" si="2"/>
        <v>0</v>
      </c>
      <c r="G15" s="89">
        <v>0</v>
      </c>
      <c r="H15" s="89">
        <v>0</v>
      </c>
    </row>
    <row r="16" spans="1:8" s="4" customFormat="1" ht="13.8">
      <c r="A16" s="14" t="s">
        <v>22</v>
      </c>
      <c r="B16" s="89">
        <f t="shared" si="1"/>
        <v>0</v>
      </c>
      <c r="C16" s="89">
        <v>0</v>
      </c>
      <c r="D16" s="89">
        <v>0</v>
      </c>
      <c r="E16" s="118">
        <v>0</v>
      </c>
      <c r="F16" s="91">
        <f t="shared" si="2"/>
        <v>0</v>
      </c>
      <c r="G16" s="89">
        <v>0</v>
      </c>
      <c r="H16" s="89">
        <v>0</v>
      </c>
    </row>
    <row r="17" spans="1:8" s="4" customFormat="1" ht="13.8">
      <c r="A17" s="14" t="s">
        <v>23</v>
      </c>
      <c r="B17" s="89">
        <f t="shared" si="1"/>
        <v>0</v>
      </c>
      <c r="C17" s="89">
        <v>0</v>
      </c>
      <c r="D17" s="89">
        <v>0</v>
      </c>
      <c r="E17" s="118">
        <v>0</v>
      </c>
      <c r="F17" s="91">
        <f t="shared" si="2"/>
        <v>0</v>
      </c>
      <c r="G17" s="89">
        <v>0</v>
      </c>
      <c r="H17" s="89">
        <v>0</v>
      </c>
    </row>
    <row r="18" spans="1:8" s="4" customFormat="1" ht="13.8">
      <c r="A18" s="14" t="s">
        <v>24</v>
      </c>
      <c r="B18" s="89">
        <f t="shared" si="1"/>
        <v>0</v>
      </c>
      <c r="C18" s="89">
        <v>0</v>
      </c>
      <c r="D18" s="89">
        <v>0</v>
      </c>
      <c r="E18" s="118">
        <v>0</v>
      </c>
      <c r="F18" s="91">
        <f t="shared" si="2"/>
        <v>0</v>
      </c>
      <c r="G18" s="89">
        <v>0</v>
      </c>
      <c r="H18" s="89">
        <v>0</v>
      </c>
    </row>
    <row r="19" spans="1:8" s="4" customFormat="1" ht="13.8">
      <c r="A19" s="14" t="s">
        <v>25</v>
      </c>
      <c r="B19" s="89">
        <f t="shared" si="1"/>
        <v>4821508</v>
      </c>
      <c r="C19" s="89">
        <v>0</v>
      </c>
      <c r="D19" s="89">
        <v>4821508</v>
      </c>
      <c r="E19" s="118">
        <v>0</v>
      </c>
      <c r="F19" s="91">
        <f t="shared" si="2"/>
        <v>0</v>
      </c>
      <c r="G19" s="89">
        <v>0</v>
      </c>
      <c r="H19" s="89">
        <v>0</v>
      </c>
    </row>
    <row r="20" spans="1:8" s="4" customFormat="1" ht="13.8">
      <c r="A20" s="14" t="s">
        <v>26</v>
      </c>
      <c r="B20" s="89">
        <f t="shared" si="1"/>
        <v>211399</v>
      </c>
      <c r="C20" s="89">
        <v>0</v>
      </c>
      <c r="D20" s="89">
        <v>99137</v>
      </c>
      <c r="E20" s="118">
        <v>112262</v>
      </c>
      <c r="F20" s="91">
        <f t="shared" si="2"/>
        <v>465066</v>
      </c>
      <c r="G20" s="89">
        <v>0</v>
      </c>
      <c r="H20" s="89">
        <v>465066</v>
      </c>
    </row>
    <row r="21" spans="1:8" s="4" customFormat="1" ht="13.8">
      <c r="A21" s="14" t="s">
        <v>27</v>
      </c>
      <c r="B21" s="89">
        <f t="shared" si="1"/>
        <v>0</v>
      </c>
      <c r="C21" s="89">
        <v>0</v>
      </c>
      <c r="D21" s="89">
        <v>0</v>
      </c>
      <c r="E21" s="118">
        <v>0</v>
      </c>
      <c r="F21" s="91">
        <f t="shared" si="2"/>
        <v>0</v>
      </c>
      <c r="G21" s="89">
        <v>0</v>
      </c>
      <c r="H21" s="89">
        <v>0</v>
      </c>
    </row>
    <row r="22" spans="1:8" s="4" customFormat="1" ht="13.8">
      <c r="A22" s="14" t="s">
        <v>28</v>
      </c>
      <c r="B22" s="89">
        <f t="shared" si="1"/>
        <v>3033480</v>
      </c>
      <c r="C22" s="89">
        <v>3033480</v>
      </c>
      <c r="D22" s="89">
        <v>0</v>
      </c>
      <c r="E22" s="118">
        <v>0</v>
      </c>
      <c r="F22" s="91">
        <f t="shared" si="2"/>
        <v>0</v>
      </c>
      <c r="G22" s="89">
        <v>0</v>
      </c>
      <c r="H22" s="89">
        <v>0</v>
      </c>
    </row>
    <row r="23" spans="1:8" s="4" customFormat="1" ht="13.8">
      <c r="A23" s="14" t="s">
        <v>29</v>
      </c>
      <c r="B23" s="89">
        <f t="shared" si="1"/>
        <v>0</v>
      </c>
      <c r="C23" s="89">
        <v>0</v>
      </c>
      <c r="D23" s="89">
        <v>0</v>
      </c>
      <c r="E23" s="118">
        <v>0</v>
      </c>
      <c r="F23" s="91">
        <f t="shared" si="2"/>
        <v>0</v>
      </c>
      <c r="G23" s="89">
        <v>0</v>
      </c>
      <c r="H23" s="89">
        <v>0</v>
      </c>
    </row>
    <row r="24" spans="1:8" s="4" customFormat="1" ht="13.8">
      <c r="A24" s="14" t="s">
        <v>30</v>
      </c>
      <c r="B24" s="89">
        <f t="shared" si="1"/>
        <v>138753</v>
      </c>
      <c r="C24" s="89">
        <v>0</v>
      </c>
      <c r="D24" s="89">
        <v>138753</v>
      </c>
      <c r="E24" s="118">
        <v>0</v>
      </c>
      <c r="F24" s="91">
        <f t="shared" si="2"/>
        <v>300734</v>
      </c>
      <c r="G24" s="89">
        <v>0</v>
      </c>
      <c r="H24" s="89">
        <v>300734</v>
      </c>
    </row>
    <row r="25" spans="1:8" s="4" customFormat="1" ht="13.8">
      <c r="A25" s="14" t="s">
        <v>31</v>
      </c>
      <c r="B25" s="89">
        <f t="shared" si="1"/>
        <v>0</v>
      </c>
      <c r="C25" s="89">
        <v>0</v>
      </c>
      <c r="D25" s="89">
        <v>0</v>
      </c>
      <c r="E25" s="118">
        <v>0</v>
      </c>
      <c r="F25" s="91">
        <f t="shared" si="2"/>
        <v>0</v>
      </c>
      <c r="G25" s="89">
        <v>0</v>
      </c>
      <c r="H25" s="89">
        <v>0</v>
      </c>
    </row>
    <row r="26" spans="1:8" s="4" customFormat="1" ht="13.8">
      <c r="A26" s="14" t="s">
        <v>32</v>
      </c>
      <c r="B26" s="89">
        <f t="shared" si="1"/>
        <v>0</v>
      </c>
      <c r="C26" s="89">
        <v>0</v>
      </c>
      <c r="D26" s="89">
        <v>0</v>
      </c>
      <c r="E26" s="118">
        <v>0</v>
      </c>
      <c r="F26" s="91">
        <f t="shared" si="2"/>
        <v>0</v>
      </c>
      <c r="G26" s="89">
        <v>0</v>
      </c>
      <c r="H26" s="89">
        <v>0</v>
      </c>
    </row>
    <row r="27" spans="1:8" s="4" customFormat="1" ht="13.8">
      <c r="A27" s="14" t="s">
        <v>33</v>
      </c>
      <c r="B27" s="89">
        <f t="shared" si="1"/>
        <v>0</v>
      </c>
      <c r="C27" s="89">
        <v>0</v>
      </c>
      <c r="D27" s="89">
        <v>0</v>
      </c>
      <c r="E27" s="118">
        <v>0</v>
      </c>
      <c r="F27" s="91">
        <f t="shared" si="2"/>
        <v>0</v>
      </c>
      <c r="G27" s="89">
        <v>0</v>
      </c>
      <c r="H27" s="89">
        <v>0</v>
      </c>
    </row>
    <row r="28" spans="1:8" s="4" customFormat="1" ht="13.8">
      <c r="A28" s="14" t="s">
        <v>34</v>
      </c>
      <c r="B28" s="89">
        <f t="shared" si="1"/>
        <v>0</v>
      </c>
      <c r="C28" s="89">
        <v>0</v>
      </c>
      <c r="D28" s="89">
        <v>0</v>
      </c>
      <c r="E28" s="118">
        <v>0</v>
      </c>
      <c r="F28" s="91">
        <f t="shared" si="2"/>
        <v>0</v>
      </c>
      <c r="G28" s="89">
        <v>0</v>
      </c>
      <c r="H28" s="89">
        <v>0</v>
      </c>
    </row>
    <row r="29" spans="1:8" s="4" customFormat="1" ht="13.8">
      <c r="A29" s="14" t="s">
        <v>35</v>
      </c>
      <c r="B29" s="89">
        <f t="shared" si="1"/>
        <v>0</v>
      </c>
      <c r="C29" s="89">
        <v>0</v>
      </c>
      <c r="D29" s="89">
        <v>0</v>
      </c>
      <c r="E29" s="118">
        <v>0</v>
      </c>
      <c r="F29" s="91">
        <f t="shared" si="2"/>
        <v>0</v>
      </c>
      <c r="G29" s="89">
        <v>0</v>
      </c>
      <c r="H29" s="89">
        <v>0</v>
      </c>
    </row>
    <row r="30" spans="1:8" s="4" customFormat="1" ht="13.8">
      <c r="A30" s="14" t="s">
        <v>36</v>
      </c>
      <c r="B30" s="89">
        <f t="shared" si="1"/>
        <v>0</v>
      </c>
      <c r="C30" s="89">
        <v>0</v>
      </c>
      <c r="D30" s="89">
        <v>0</v>
      </c>
      <c r="E30" s="118">
        <v>0</v>
      </c>
      <c r="F30" s="91">
        <f t="shared" si="2"/>
        <v>0</v>
      </c>
      <c r="G30" s="89">
        <v>0</v>
      </c>
      <c r="H30" s="89">
        <v>0</v>
      </c>
    </row>
    <row r="31" spans="1:8" s="4" customFormat="1" ht="13.8">
      <c r="A31" s="14" t="s">
        <v>37</v>
      </c>
      <c r="B31" s="89">
        <f t="shared" si="1"/>
        <v>0</v>
      </c>
      <c r="C31" s="89">
        <v>0</v>
      </c>
      <c r="D31" s="89">
        <v>0</v>
      </c>
      <c r="E31" s="118">
        <v>0</v>
      </c>
      <c r="F31" s="91">
        <f t="shared" si="2"/>
        <v>0</v>
      </c>
      <c r="G31" s="89">
        <v>0</v>
      </c>
      <c r="H31" s="89">
        <v>0</v>
      </c>
    </row>
    <row r="32" spans="1:8" s="4" customFormat="1" ht="13.8">
      <c r="A32" s="14" t="s">
        <v>38</v>
      </c>
      <c r="B32" s="89">
        <f t="shared" si="1"/>
        <v>69607</v>
      </c>
      <c r="C32" s="89">
        <v>0</v>
      </c>
      <c r="D32" s="89">
        <v>0</v>
      </c>
      <c r="E32" s="118">
        <v>69607</v>
      </c>
      <c r="F32" s="91">
        <f t="shared" si="2"/>
        <v>0</v>
      </c>
      <c r="G32" s="89">
        <v>0</v>
      </c>
      <c r="H32" s="89">
        <v>0</v>
      </c>
    </row>
    <row r="33" spans="1:8" s="4" customFormat="1" ht="13.8">
      <c r="A33" s="14" t="s">
        <v>39</v>
      </c>
      <c r="B33" s="89">
        <f t="shared" si="1"/>
        <v>0</v>
      </c>
      <c r="C33" s="89">
        <v>0</v>
      </c>
      <c r="D33" s="89">
        <v>0</v>
      </c>
      <c r="E33" s="118">
        <v>0</v>
      </c>
      <c r="F33" s="91">
        <f t="shared" si="2"/>
        <v>0</v>
      </c>
      <c r="G33" s="89">
        <v>0</v>
      </c>
      <c r="H33" s="89">
        <v>0</v>
      </c>
    </row>
    <row r="34" spans="1:8" s="4" customFormat="1" ht="13.8">
      <c r="A34" s="14" t="s">
        <v>40</v>
      </c>
      <c r="B34" s="89">
        <f t="shared" si="1"/>
        <v>0</v>
      </c>
      <c r="C34" s="89">
        <v>0</v>
      </c>
      <c r="D34" s="89">
        <v>0</v>
      </c>
      <c r="E34" s="118">
        <v>0</v>
      </c>
      <c r="F34" s="91">
        <f t="shared" si="2"/>
        <v>0</v>
      </c>
      <c r="G34" s="89">
        <v>0</v>
      </c>
      <c r="H34" s="89">
        <v>0</v>
      </c>
    </row>
    <row r="35" spans="1:8" s="4" customFormat="1" ht="13.8">
      <c r="A35" s="14" t="s">
        <v>41</v>
      </c>
      <c r="B35" s="89">
        <f t="shared" si="1"/>
        <v>219836</v>
      </c>
      <c r="C35" s="89">
        <v>0</v>
      </c>
      <c r="D35" s="89">
        <v>219836</v>
      </c>
      <c r="E35" s="118">
        <v>0</v>
      </c>
      <c r="F35" s="91">
        <f t="shared" si="2"/>
        <v>0</v>
      </c>
      <c r="G35" s="89">
        <v>0</v>
      </c>
      <c r="H35" s="89">
        <v>0</v>
      </c>
    </row>
    <row r="36" spans="1:8" s="4" customFormat="1" ht="13.8">
      <c r="A36" s="14" t="s">
        <v>42</v>
      </c>
      <c r="B36" s="89">
        <f t="shared" si="1"/>
        <v>0</v>
      </c>
      <c r="C36" s="89">
        <v>0</v>
      </c>
      <c r="D36" s="89">
        <v>0</v>
      </c>
      <c r="E36" s="118">
        <v>0</v>
      </c>
      <c r="F36" s="91">
        <f t="shared" si="2"/>
        <v>0</v>
      </c>
      <c r="G36" s="89">
        <v>0</v>
      </c>
      <c r="H36" s="89">
        <v>0</v>
      </c>
    </row>
    <row r="37" spans="1:8" s="4" customFormat="1" ht="13.8">
      <c r="A37" s="14" t="s">
        <v>43</v>
      </c>
      <c r="B37" s="89">
        <f t="shared" si="1"/>
        <v>0</v>
      </c>
      <c r="C37" s="89">
        <v>0</v>
      </c>
      <c r="D37" s="89">
        <v>0</v>
      </c>
      <c r="E37" s="118">
        <v>0</v>
      </c>
      <c r="F37" s="91">
        <f t="shared" si="2"/>
        <v>0</v>
      </c>
      <c r="G37" s="89">
        <v>0</v>
      </c>
      <c r="H37" s="89">
        <v>0</v>
      </c>
    </row>
    <row r="38" spans="1:8" s="4" customFormat="1" ht="13.8">
      <c r="A38" s="14" t="s">
        <v>44</v>
      </c>
      <c r="B38" s="89">
        <f t="shared" si="1"/>
        <v>0</v>
      </c>
      <c r="C38" s="89">
        <v>0</v>
      </c>
      <c r="D38" s="89">
        <v>0</v>
      </c>
      <c r="E38" s="118">
        <v>0</v>
      </c>
      <c r="F38" s="91">
        <f t="shared" si="2"/>
        <v>0</v>
      </c>
      <c r="G38" s="89">
        <v>0</v>
      </c>
      <c r="H38" s="89">
        <v>0</v>
      </c>
    </row>
    <row r="39" spans="1:8" s="4" customFormat="1" ht="13.8">
      <c r="A39" s="14" t="s">
        <v>45</v>
      </c>
      <c r="B39" s="89">
        <f t="shared" si="1"/>
        <v>0</v>
      </c>
      <c r="C39" s="89">
        <v>0</v>
      </c>
      <c r="D39" s="89">
        <v>0</v>
      </c>
      <c r="E39" s="118">
        <v>0</v>
      </c>
      <c r="F39" s="91">
        <f t="shared" si="2"/>
        <v>0</v>
      </c>
      <c r="G39" s="89">
        <v>0</v>
      </c>
      <c r="H39" s="89">
        <v>0</v>
      </c>
    </row>
    <row r="40" spans="1:8" s="4" customFormat="1" ht="13.8">
      <c r="A40" s="14" t="s">
        <v>46</v>
      </c>
      <c r="B40" s="89">
        <f t="shared" si="1"/>
        <v>0</v>
      </c>
      <c r="C40" s="89">
        <v>0</v>
      </c>
      <c r="D40" s="89">
        <v>0</v>
      </c>
      <c r="E40" s="118">
        <v>0</v>
      </c>
      <c r="F40" s="91">
        <f t="shared" si="2"/>
        <v>0</v>
      </c>
      <c r="G40" s="89">
        <v>0</v>
      </c>
      <c r="H40" s="89">
        <v>0</v>
      </c>
    </row>
    <row r="41" spans="1:8" s="4" customFormat="1" ht="13.8">
      <c r="A41" s="14" t="s">
        <v>47</v>
      </c>
      <c r="B41" s="89">
        <f t="shared" si="1"/>
        <v>0</v>
      </c>
      <c r="C41" s="89">
        <v>0</v>
      </c>
      <c r="D41" s="89">
        <v>0</v>
      </c>
      <c r="E41" s="118">
        <v>0</v>
      </c>
      <c r="F41" s="91">
        <f t="shared" si="2"/>
        <v>0</v>
      </c>
      <c r="G41" s="89">
        <v>0</v>
      </c>
      <c r="H41" s="89">
        <v>0</v>
      </c>
    </row>
    <row r="42" spans="1:8" s="4" customFormat="1" ht="13.8">
      <c r="A42" s="14" t="s">
        <v>48</v>
      </c>
      <c r="B42" s="89">
        <f t="shared" si="1"/>
        <v>991375</v>
      </c>
      <c r="C42" s="89">
        <v>991375</v>
      </c>
      <c r="D42" s="89">
        <v>0</v>
      </c>
      <c r="E42" s="118">
        <v>0</v>
      </c>
      <c r="F42" s="91">
        <f t="shared" si="2"/>
        <v>0</v>
      </c>
      <c r="G42" s="89">
        <v>0</v>
      </c>
      <c r="H42" s="89">
        <v>0</v>
      </c>
    </row>
    <row r="43" spans="1:8" s="4" customFormat="1" ht="13.8">
      <c r="A43" s="14" t="s">
        <v>49</v>
      </c>
      <c r="B43" s="89">
        <f t="shared" si="1"/>
        <v>0</v>
      </c>
      <c r="C43" s="89">
        <v>0</v>
      </c>
      <c r="D43" s="89">
        <v>0</v>
      </c>
      <c r="E43" s="118">
        <v>0</v>
      </c>
      <c r="F43" s="91">
        <f t="shared" si="2"/>
        <v>0</v>
      </c>
      <c r="G43" s="89">
        <v>0</v>
      </c>
      <c r="H43" s="89">
        <v>0</v>
      </c>
    </row>
    <row r="44" spans="1:8" s="4" customFormat="1" ht="13.8">
      <c r="A44" s="14" t="s">
        <v>50</v>
      </c>
      <c r="B44" s="89">
        <f t="shared" si="1"/>
        <v>0</v>
      </c>
      <c r="C44" s="89">
        <v>0</v>
      </c>
      <c r="D44" s="89">
        <v>0</v>
      </c>
      <c r="E44" s="118">
        <v>0</v>
      </c>
      <c r="F44" s="91">
        <f t="shared" si="2"/>
        <v>0</v>
      </c>
      <c r="G44" s="89">
        <v>0</v>
      </c>
      <c r="H44" s="89">
        <v>0</v>
      </c>
    </row>
    <row r="45" spans="1:8" s="4" customFormat="1" ht="13.8">
      <c r="A45" s="14" t="s">
        <v>51</v>
      </c>
      <c r="B45" s="89">
        <f t="shared" si="1"/>
        <v>0</v>
      </c>
      <c r="C45" s="89">
        <v>0</v>
      </c>
      <c r="D45" s="89">
        <v>0</v>
      </c>
      <c r="E45" s="118">
        <v>0</v>
      </c>
      <c r="F45" s="91">
        <f t="shared" si="2"/>
        <v>0</v>
      </c>
      <c r="G45" s="89">
        <v>0</v>
      </c>
      <c r="H45" s="89">
        <v>0</v>
      </c>
    </row>
    <row r="46" spans="1:8" s="4" customFormat="1" ht="13.8">
      <c r="A46" s="14" t="s">
        <v>52</v>
      </c>
      <c r="B46" s="89">
        <f t="shared" si="1"/>
        <v>0</v>
      </c>
      <c r="C46" s="89">
        <v>0</v>
      </c>
      <c r="D46" s="89">
        <v>0</v>
      </c>
      <c r="E46" s="118">
        <v>0</v>
      </c>
      <c r="F46" s="91">
        <f t="shared" si="2"/>
        <v>0</v>
      </c>
      <c r="G46" s="89">
        <v>0</v>
      </c>
      <c r="H46" s="89">
        <v>0</v>
      </c>
    </row>
    <row r="47" spans="1:8" s="4" customFormat="1" ht="13.8">
      <c r="A47" s="14" t="s">
        <v>53</v>
      </c>
      <c r="B47" s="89">
        <f t="shared" si="1"/>
        <v>0</v>
      </c>
      <c r="C47" s="89">
        <v>0</v>
      </c>
      <c r="D47" s="89">
        <v>0</v>
      </c>
      <c r="E47" s="118">
        <v>0</v>
      </c>
      <c r="F47" s="91">
        <f t="shared" si="2"/>
        <v>0</v>
      </c>
      <c r="G47" s="89">
        <v>0</v>
      </c>
      <c r="H47" s="89">
        <v>0</v>
      </c>
    </row>
    <row r="48" spans="1:8" s="4" customFormat="1" ht="13.8">
      <c r="A48" s="14" t="s">
        <v>54</v>
      </c>
      <c r="B48" s="89">
        <f t="shared" si="1"/>
        <v>0</v>
      </c>
      <c r="C48" s="89">
        <v>0</v>
      </c>
      <c r="D48" s="89">
        <v>0</v>
      </c>
      <c r="E48" s="118">
        <v>0</v>
      </c>
      <c r="F48" s="91">
        <f t="shared" si="2"/>
        <v>0</v>
      </c>
      <c r="G48" s="89">
        <v>0</v>
      </c>
      <c r="H48" s="89">
        <v>0</v>
      </c>
    </row>
    <row r="49" spans="1:8" s="4" customFormat="1" ht="13.8">
      <c r="A49" s="14" t="s">
        <v>55</v>
      </c>
      <c r="B49" s="89">
        <f t="shared" si="1"/>
        <v>0</v>
      </c>
      <c r="C49" s="89">
        <v>0</v>
      </c>
      <c r="D49" s="89">
        <v>0</v>
      </c>
      <c r="E49" s="118">
        <v>0</v>
      </c>
      <c r="F49" s="91">
        <f t="shared" si="2"/>
        <v>0</v>
      </c>
      <c r="G49" s="89">
        <v>0</v>
      </c>
      <c r="H49" s="89">
        <v>0</v>
      </c>
    </row>
    <row r="50" spans="1:8" s="4" customFormat="1" ht="13.8">
      <c r="A50" s="14" t="s">
        <v>56</v>
      </c>
      <c r="B50" s="89">
        <f t="shared" si="1"/>
        <v>0</v>
      </c>
      <c r="C50" s="89">
        <v>0</v>
      </c>
      <c r="D50" s="89">
        <v>0</v>
      </c>
      <c r="E50" s="118">
        <v>0</v>
      </c>
      <c r="F50" s="91">
        <f t="shared" si="2"/>
        <v>0</v>
      </c>
      <c r="G50" s="89">
        <v>0</v>
      </c>
      <c r="H50" s="89">
        <v>0</v>
      </c>
    </row>
    <row r="51" spans="1:8" s="4" customFormat="1" ht="13.8">
      <c r="A51" s="14" t="s">
        <v>57</v>
      </c>
      <c r="B51" s="89">
        <f t="shared" si="1"/>
        <v>0</v>
      </c>
      <c r="C51" s="89">
        <v>0</v>
      </c>
      <c r="D51" s="89">
        <v>0</v>
      </c>
      <c r="E51" s="118">
        <v>0</v>
      </c>
      <c r="F51" s="91">
        <f t="shared" si="2"/>
        <v>0</v>
      </c>
      <c r="G51" s="89">
        <v>0</v>
      </c>
      <c r="H51" s="89">
        <v>0</v>
      </c>
    </row>
    <row r="52" spans="1:8" s="4" customFormat="1" ht="13.8">
      <c r="A52" s="14" t="s">
        <v>58</v>
      </c>
      <c r="B52" s="89">
        <f t="shared" si="1"/>
        <v>0</v>
      </c>
      <c r="C52" s="89">
        <v>0</v>
      </c>
      <c r="D52" s="89">
        <v>0</v>
      </c>
      <c r="E52" s="118">
        <v>0</v>
      </c>
      <c r="F52" s="91">
        <f t="shared" si="2"/>
        <v>0</v>
      </c>
      <c r="G52" s="89">
        <v>0</v>
      </c>
      <c r="H52" s="89">
        <v>0</v>
      </c>
    </row>
    <row r="53" spans="1:8" s="4" customFormat="1" ht="13.8">
      <c r="A53" s="14" t="s">
        <v>59</v>
      </c>
      <c r="B53" s="89">
        <f t="shared" si="1"/>
        <v>0</v>
      </c>
      <c r="C53" s="89">
        <v>0</v>
      </c>
      <c r="D53" s="89">
        <v>0</v>
      </c>
      <c r="E53" s="118">
        <v>0</v>
      </c>
      <c r="F53" s="91">
        <f t="shared" si="2"/>
        <v>0</v>
      </c>
      <c r="G53" s="89">
        <v>0</v>
      </c>
      <c r="H53" s="89">
        <v>0</v>
      </c>
    </row>
    <row r="54" spans="1:8" s="4" customFormat="1" ht="13.8">
      <c r="A54" s="14" t="s">
        <v>60</v>
      </c>
      <c r="B54" s="89">
        <f t="shared" si="1"/>
        <v>0</v>
      </c>
      <c r="C54" s="89">
        <v>0</v>
      </c>
      <c r="D54" s="89">
        <v>0</v>
      </c>
      <c r="E54" s="118">
        <v>0</v>
      </c>
      <c r="F54" s="91">
        <f t="shared" si="2"/>
        <v>0</v>
      </c>
      <c r="G54" s="89">
        <v>0</v>
      </c>
      <c r="H54" s="89">
        <v>0</v>
      </c>
    </row>
    <row r="55" spans="1:8" s="4" customFormat="1" ht="13.8">
      <c r="A55" s="14" t="s">
        <v>61</v>
      </c>
      <c r="B55" s="89">
        <f t="shared" si="1"/>
        <v>0</v>
      </c>
      <c r="C55" s="89">
        <v>0</v>
      </c>
      <c r="D55" s="89">
        <v>0</v>
      </c>
      <c r="E55" s="118">
        <v>0</v>
      </c>
      <c r="F55" s="91">
        <f t="shared" si="2"/>
        <v>0</v>
      </c>
      <c r="G55" s="89">
        <v>0</v>
      </c>
      <c r="H55" s="89">
        <v>0</v>
      </c>
    </row>
  </sheetData>
  <mergeCells count="4">
    <mergeCell ref="A2:A3"/>
    <mergeCell ref="B2:E2"/>
    <mergeCell ref="F2:H2"/>
    <mergeCell ref="A1:H1"/>
  </mergeCells>
  <phoneticPr fontId="12" type="noConversion"/>
  <conditionalFormatting sqref="B4:H55">
    <cfRule type="cellIs" dxfId="0" priority="1" operator="lessThan">
      <formula>0</formula>
    </cfRule>
  </conditionalFormatting>
  <pageMargins left="0.7" right="0.7" top="0.75" bottom="0.75" header="0.3" footer="0.3"/>
  <pageSetup scale="85" orientation="portrait" r:id="rId1"/>
  <extLst>
    <ext xmlns:mx="http://schemas.microsoft.com/office/mac/excel/2008/main" uri="http://schemas.microsoft.com/office/mac/excel/2008/main">
      <mx:PLV Mode="0" OnePage="0" WScale="0"/>
    </ext>
  </extLst>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rgb="FF00B050"/>
    <pageSetUpPr fitToPage="1"/>
  </sheetPr>
  <dimension ref="A1"/>
  <sheetViews>
    <sheetView workbookViewId="0"/>
  </sheetViews>
  <sheetFormatPr defaultRowHeight="14.4"/>
  <sheetData/>
  <pageMargins left="0.7" right="0.7" top="0.75" bottom="0.75" header="0.3" footer="0.3"/>
  <pageSetup orientation="landscape"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K60"/>
  <sheetViews>
    <sheetView workbookViewId="0">
      <selection activeCell="B5" sqref="B5"/>
    </sheetView>
  </sheetViews>
  <sheetFormatPr defaultRowHeight="14.4"/>
  <cols>
    <col min="1" max="1" width="21.88671875" customWidth="1"/>
    <col min="2" max="4" width="15" customWidth="1"/>
    <col min="5" max="5" width="13.6640625" customWidth="1"/>
    <col min="6" max="6" width="13.88671875" customWidth="1"/>
    <col min="7" max="7" width="15" customWidth="1"/>
    <col min="8" max="8" width="14.88671875" customWidth="1"/>
    <col min="9" max="9" width="14.33203125" customWidth="1"/>
    <col min="10" max="10" width="14.88671875" customWidth="1"/>
    <col min="11" max="11" width="14" customWidth="1"/>
  </cols>
  <sheetData>
    <row r="1" spans="1:11">
      <c r="A1" s="554" t="s">
        <v>203</v>
      </c>
      <c r="B1" s="560"/>
      <c r="C1" s="560"/>
      <c r="D1" s="560"/>
      <c r="E1" s="551"/>
      <c r="F1" s="551"/>
      <c r="G1" s="551"/>
      <c r="H1" s="551"/>
      <c r="I1" s="551"/>
      <c r="J1" s="589"/>
      <c r="K1" s="590"/>
    </row>
    <row r="2" spans="1:11">
      <c r="A2" s="41"/>
      <c r="B2" s="46"/>
      <c r="C2" s="104"/>
      <c r="D2" s="149"/>
      <c r="E2" s="617" t="s">
        <v>91</v>
      </c>
      <c r="F2" s="618"/>
      <c r="G2" s="595" t="s">
        <v>9</v>
      </c>
      <c r="H2" s="596"/>
      <c r="I2" s="597"/>
      <c r="J2" s="97"/>
      <c r="K2" s="150"/>
    </row>
    <row r="3" spans="1:11" ht="33.6">
      <c r="A3" s="40" t="s">
        <v>10</v>
      </c>
      <c r="B3" s="43" t="s">
        <v>313</v>
      </c>
      <c r="C3" s="151" t="s">
        <v>101</v>
      </c>
      <c r="D3" s="147" t="s">
        <v>102</v>
      </c>
      <c r="E3" s="65" t="s">
        <v>93</v>
      </c>
      <c r="F3" s="66" t="s">
        <v>94</v>
      </c>
      <c r="G3" s="43" t="s">
        <v>7</v>
      </c>
      <c r="H3" s="40" t="s">
        <v>8</v>
      </c>
      <c r="I3" s="67" t="s">
        <v>1</v>
      </c>
      <c r="J3" s="452" t="s">
        <v>95</v>
      </c>
      <c r="K3" s="150" t="s">
        <v>96</v>
      </c>
    </row>
    <row r="4" spans="1:11">
      <c r="A4" s="40"/>
      <c r="B4" s="43"/>
      <c r="C4" s="105"/>
      <c r="D4" s="147"/>
      <c r="E4" s="68"/>
      <c r="F4" s="69"/>
      <c r="G4" s="44"/>
      <c r="H4" s="41"/>
      <c r="I4" s="70"/>
      <c r="J4" s="152"/>
      <c r="K4" s="153"/>
    </row>
    <row r="5" spans="1:11">
      <c r="A5" s="73" t="s">
        <v>77</v>
      </c>
      <c r="B5" s="443">
        <f>SUM(B6:B56)</f>
        <v>529069677</v>
      </c>
      <c r="C5" s="106"/>
      <c r="D5" s="74">
        <f>B5</f>
        <v>529069677</v>
      </c>
      <c r="E5" s="154"/>
      <c r="F5" s="155"/>
      <c r="G5" s="446">
        <f>IF(SUM(G6:G56)='Contingency Assistance'!B5,'Contingency Assistance'!B5,"ERROR")</f>
        <v>405654150</v>
      </c>
      <c r="H5" s="94">
        <f>IF(SUM(H6:H56)='Contingency Non-Assistance'!B5,'Contingency Non-Assistance'!B5, "ERROR")</f>
        <v>123415527</v>
      </c>
      <c r="I5" s="107">
        <f>IF(SUM(I6:I56)=(G5+H5),(G5+H5),"ERROR")</f>
        <v>529069677</v>
      </c>
      <c r="J5" s="156"/>
      <c r="K5" s="157"/>
    </row>
    <row r="6" spans="1:11">
      <c r="A6" s="361" t="s">
        <v>11</v>
      </c>
      <c r="B6" s="444">
        <v>0</v>
      </c>
      <c r="C6" s="445"/>
      <c r="D6" s="74">
        <f t="shared" ref="D6:D56" si="0">B6</f>
        <v>0</v>
      </c>
      <c r="E6" s="154"/>
      <c r="F6" s="155"/>
      <c r="G6" s="449">
        <f>'Contingency Assistance'!B6</f>
        <v>0</v>
      </c>
      <c r="H6" s="448">
        <f>'Contingency Non-Assistance'!B6</f>
        <v>0</v>
      </c>
      <c r="I6" s="447">
        <f>G6+H6</f>
        <v>0</v>
      </c>
      <c r="J6" s="156"/>
      <c r="K6" s="157"/>
    </row>
    <row r="7" spans="1:11">
      <c r="A7" s="361" t="s">
        <v>12</v>
      </c>
      <c r="B7" s="444">
        <v>0</v>
      </c>
      <c r="C7" s="445"/>
      <c r="D7" s="74">
        <f t="shared" si="0"/>
        <v>0</v>
      </c>
      <c r="E7" s="154"/>
      <c r="F7" s="155"/>
      <c r="G7" s="449">
        <f>'Contingency Assistance'!B7</f>
        <v>0</v>
      </c>
      <c r="H7" s="448">
        <f>'Contingency Non-Assistance'!B7</f>
        <v>0</v>
      </c>
      <c r="I7" s="447">
        <f t="shared" ref="I7:I56" si="1">G7+H7</f>
        <v>0</v>
      </c>
      <c r="J7" s="156"/>
      <c r="K7" s="157"/>
    </row>
    <row r="8" spans="1:11">
      <c r="A8" s="361" t="s">
        <v>13</v>
      </c>
      <c r="B8" s="444">
        <v>18564095</v>
      </c>
      <c r="C8" s="445"/>
      <c r="D8" s="74">
        <f t="shared" si="0"/>
        <v>18564095</v>
      </c>
      <c r="E8" s="154"/>
      <c r="F8" s="155"/>
      <c r="G8" s="449">
        <f>'Contingency Assistance'!B8</f>
        <v>15779481</v>
      </c>
      <c r="H8" s="448">
        <f>'Contingency Non-Assistance'!B8</f>
        <v>2784614</v>
      </c>
      <c r="I8" s="447">
        <f t="shared" si="1"/>
        <v>18564095</v>
      </c>
      <c r="J8" s="156"/>
      <c r="K8" s="157"/>
    </row>
    <row r="9" spans="1:11">
      <c r="A9" s="361" t="s">
        <v>14</v>
      </c>
      <c r="B9" s="444">
        <v>4961564</v>
      </c>
      <c r="C9" s="445"/>
      <c r="D9" s="74">
        <f t="shared" si="0"/>
        <v>4961564</v>
      </c>
      <c r="E9" s="154"/>
      <c r="F9" s="155"/>
      <c r="G9" s="449">
        <f>'Contingency Assistance'!B9</f>
        <v>0</v>
      </c>
      <c r="H9" s="448">
        <f>'Contingency Non-Assistance'!B9</f>
        <v>4961564</v>
      </c>
      <c r="I9" s="447">
        <f t="shared" si="1"/>
        <v>4961564</v>
      </c>
      <c r="J9" s="156"/>
      <c r="K9" s="157"/>
    </row>
    <row r="10" spans="1:11">
      <c r="A10" s="361" t="s">
        <v>15</v>
      </c>
      <c r="B10" s="444">
        <v>0</v>
      </c>
      <c r="C10" s="445"/>
      <c r="D10" s="74">
        <f t="shared" si="0"/>
        <v>0</v>
      </c>
      <c r="E10" s="154"/>
      <c r="F10" s="155"/>
      <c r="G10" s="449">
        <f>'Contingency Assistance'!B10</f>
        <v>0</v>
      </c>
      <c r="H10" s="448">
        <f>'Contingency Non-Assistance'!B10</f>
        <v>0</v>
      </c>
      <c r="I10" s="447">
        <f t="shared" si="1"/>
        <v>0</v>
      </c>
      <c r="J10" s="156"/>
      <c r="K10" s="157"/>
    </row>
    <row r="11" spans="1:11">
      <c r="A11" s="361" t="s">
        <v>16</v>
      </c>
      <c r="B11" s="444">
        <v>11898815</v>
      </c>
      <c r="C11" s="445"/>
      <c r="D11" s="74">
        <f t="shared" si="0"/>
        <v>11898815</v>
      </c>
      <c r="E11" s="154"/>
      <c r="F11" s="155"/>
      <c r="G11" s="449">
        <f>'Contingency Assistance'!B11</f>
        <v>11898815</v>
      </c>
      <c r="H11" s="448">
        <f>'Contingency Non-Assistance'!B11</f>
        <v>0</v>
      </c>
      <c r="I11" s="447">
        <f t="shared" si="1"/>
        <v>11898815</v>
      </c>
      <c r="J11" s="156"/>
      <c r="K11" s="157"/>
    </row>
    <row r="12" spans="1:11">
      <c r="A12" s="361" t="s">
        <v>17</v>
      </c>
      <c r="B12" s="444">
        <v>0</v>
      </c>
      <c r="C12" s="445"/>
      <c r="D12" s="74">
        <f t="shared" si="0"/>
        <v>0</v>
      </c>
      <c r="E12" s="154"/>
      <c r="F12" s="155"/>
      <c r="G12" s="449">
        <f>'Contingency Assistance'!B12</f>
        <v>0</v>
      </c>
      <c r="H12" s="448">
        <f>'Contingency Non-Assistance'!B12</f>
        <v>0</v>
      </c>
      <c r="I12" s="447">
        <f t="shared" si="1"/>
        <v>0</v>
      </c>
      <c r="J12" s="156"/>
      <c r="K12" s="157"/>
    </row>
    <row r="13" spans="1:11">
      <c r="A13" s="361" t="s">
        <v>18</v>
      </c>
      <c r="B13" s="444">
        <v>2824002</v>
      </c>
      <c r="C13" s="445"/>
      <c r="D13" s="74">
        <f t="shared" si="0"/>
        <v>2824002</v>
      </c>
      <c r="E13" s="154"/>
      <c r="F13" s="155"/>
      <c r="G13" s="449">
        <f>'Contingency Assistance'!B13</f>
        <v>0</v>
      </c>
      <c r="H13" s="448">
        <f>'Contingency Non-Assistance'!B13</f>
        <v>2824002</v>
      </c>
      <c r="I13" s="447">
        <f t="shared" si="1"/>
        <v>2824002</v>
      </c>
      <c r="J13" s="156"/>
      <c r="K13" s="157"/>
    </row>
    <row r="14" spans="1:11">
      <c r="A14" s="361" t="s">
        <v>19</v>
      </c>
      <c r="B14" s="444">
        <v>8099175</v>
      </c>
      <c r="C14" s="445"/>
      <c r="D14" s="74">
        <f t="shared" si="0"/>
        <v>8099175</v>
      </c>
      <c r="E14" s="154"/>
      <c r="F14" s="155"/>
      <c r="G14" s="449">
        <f>'Contingency Assistance'!B14</f>
        <v>8099175</v>
      </c>
      <c r="H14" s="448">
        <f>'Contingency Non-Assistance'!B14</f>
        <v>0</v>
      </c>
      <c r="I14" s="447">
        <f t="shared" si="1"/>
        <v>8099175</v>
      </c>
      <c r="J14" s="156"/>
      <c r="K14" s="157"/>
    </row>
    <row r="15" spans="1:11">
      <c r="A15" s="361" t="s">
        <v>20</v>
      </c>
      <c r="B15" s="444">
        <v>0</v>
      </c>
      <c r="C15" s="445"/>
      <c r="D15" s="74">
        <f t="shared" si="0"/>
        <v>0</v>
      </c>
      <c r="E15" s="154"/>
      <c r="F15" s="155"/>
      <c r="G15" s="449">
        <f>'Contingency Assistance'!B15</f>
        <v>0</v>
      </c>
      <c r="H15" s="448">
        <f>'Contingency Non-Assistance'!B15</f>
        <v>0</v>
      </c>
      <c r="I15" s="447">
        <f t="shared" si="1"/>
        <v>0</v>
      </c>
      <c r="J15" s="156"/>
      <c r="K15" s="157"/>
    </row>
    <row r="16" spans="1:11">
      <c r="A16" s="361" t="s">
        <v>21</v>
      </c>
      <c r="B16" s="444">
        <v>0</v>
      </c>
      <c r="C16" s="445"/>
      <c r="D16" s="74">
        <f t="shared" si="0"/>
        <v>0</v>
      </c>
      <c r="E16" s="154"/>
      <c r="F16" s="155"/>
      <c r="G16" s="449">
        <f>'Contingency Assistance'!B16</f>
        <v>0</v>
      </c>
      <c r="H16" s="448">
        <f>'Contingency Non-Assistance'!B16</f>
        <v>0</v>
      </c>
      <c r="I16" s="447">
        <f t="shared" si="1"/>
        <v>0</v>
      </c>
      <c r="J16" s="156"/>
      <c r="K16" s="157"/>
    </row>
    <row r="17" spans="1:11">
      <c r="A17" s="361" t="s">
        <v>22</v>
      </c>
      <c r="B17" s="444">
        <v>8649699</v>
      </c>
      <c r="C17" s="445"/>
      <c r="D17" s="74">
        <f t="shared" si="0"/>
        <v>8649699</v>
      </c>
      <c r="E17" s="154"/>
      <c r="F17" s="155"/>
      <c r="G17" s="449">
        <f>'Contingency Assistance'!B17</f>
        <v>8649699</v>
      </c>
      <c r="H17" s="448">
        <f>'Contingency Non-Assistance'!B17</f>
        <v>0</v>
      </c>
      <c r="I17" s="447">
        <f t="shared" si="1"/>
        <v>8649699</v>
      </c>
      <c r="J17" s="156"/>
      <c r="K17" s="157"/>
    </row>
    <row r="18" spans="1:11">
      <c r="A18" s="361" t="s">
        <v>23</v>
      </c>
      <c r="B18" s="444">
        <v>0</v>
      </c>
      <c r="C18" s="445"/>
      <c r="D18" s="74">
        <f t="shared" si="0"/>
        <v>0</v>
      </c>
      <c r="E18" s="154"/>
      <c r="F18" s="155"/>
      <c r="G18" s="449">
        <f>'Contingency Assistance'!B18</f>
        <v>0</v>
      </c>
      <c r="H18" s="448">
        <f>'Contingency Non-Assistance'!B18</f>
        <v>0</v>
      </c>
      <c r="I18" s="447">
        <f t="shared" si="1"/>
        <v>0</v>
      </c>
      <c r="J18" s="156"/>
      <c r="K18" s="157"/>
    </row>
    <row r="19" spans="1:11">
      <c r="A19" s="361" t="s">
        <v>24</v>
      </c>
      <c r="B19" s="444">
        <v>0</v>
      </c>
      <c r="C19" s="445"/>
      <c r="D19" s="74">
        <f t="shared" si="0"/>
        <v>0</v>
      </c>
      <c r="E19" s="154"/>
      <c r="F19" s="155"/>
      <c r="G19" s="449">
        <f>'Contingency Assistance'!B19</f>
        <v>0</v>
      </c>
      <c r="H19" s="448">
        <f>'Contingency Non-Assistance'!B19</f>
        <v>0</v>
      </c>
      <c r="I19" s="447">
        <f t="shared" si="1"/>
        <v>0</v>
      </c>
      <c r="J19" s="156"/>
      <c r="K19" s="157"/>
    </row>
    <row r="20" spans="1:11">
      <c r="A20" s="361" t="s">
        <v>25</v>
      </c>
      <c r="B20" s="444">
        <v>0</v>
      </c>
      <c r="C20" s="445"/>
      <c r="D20" s="74">
        <f t="shared" si="0"/>
        <v>0</v>
      </c>
      <c r="E20" s="154"/>
      <c r="F20" s="155"/>
      <c r="G20" s="449">
        <f>'Contingency Assistance'!B20</f>
        <v>0</v>
      </c>
      <c r="H20" s="448">
        <f>'Contingency Non-Assistance'!B20</f>
        <v>0</v>
      </c>
      <c r="I20" s="447">
        <f t="shared" si="1"/>
        <v>0</v>
      </c>
      <c r="J20" s="156"/>
      <c r="K20" s="157"/>
    </row>
    <row r="21" spans="1:11">
      <c r="A21" s="361" t="s">
        <v>26</v>
      </c>
      <c r="B21" s="444">
        <v>0</v>
      </c>
      <c r="C21" s="445"/>
      <c r="D21" s="74">
        <f t="shared" si="0"/>
        <v>0</v>
      </c>
      <c r="E21" s="154"/>
      <c r="F21" s="155"/>
      <c r="G21" s="449">
        <f>'Contingency Assistance'!B21</f>
        <v>0</v>
      </c>
      <c r="H21" s="448">
        <f>'Contingency Non-Assistance'!B21</f>
        <v>0</v>
      </c>
      <c r="I21" s="447">
        <f t="shared" si="1"/>
        <v>0</v>
      </c>
      <c r="J21" s="156"/>
      <c r="K21" s="157"/>
    </row>
    <row r="22" spans="1:11">
      <c r="A22" s="361" t="s">
        <v>27</v>
      </c>
      <c r="B22" s="444">
        <v>0</v>
      </c>
      <c r="C22" s="445"/>
      <c r="D22" s="74">
        <f t="shared" si="0"/>
        <v>0</v>
      </c>
      <c r="E22" s="154"/>
      <c r="F22" s="155"/>
      <c r="G22" s="449">
        <f>'Contingency Assistance'!B22</f>
        <v>0</v>
      </c>
      <c r="H22" s="448">
        <f>'Contingency Non-Assistance'!B22</f>
        <v>0</v>
      </c>
      <c r="I22" s="447">
        <f t="shared" si="1"/>
        <v>0</v>
      </c>
      <c r="J22" s="156"/>
      <c r="K22" s="157"/>
    </row>
    <row r="23" spans="1:11">
      <c r="A23" s="361" t="s">
        <v>28</v>
      </c>
      <c r="B23" s="444">
        <v>0</v>
      </c>
      <c r="C23" s="445"/>
      <c r="D23" s="74">
        <f t="shared" si="0"/>
        <v>0</v>
      </c>
      <c r="E23" s="154"/>
      <c r="F23" s="155"/>
      <c r="G23" s="449">
        <f>'Contingency Assistance'!B23</f>
        <v>0</v>
      </c>
      <c r="H23" s="448">
        <f>'Contingency Non-Assistance'!B23</f>
        <v>0</v>
      </c>
      <c r="I23" s="447">
        <f t="shared" si="1"/>
        <v>0</v>
      </c>
      <c r="J23" s="156"/>
      <c r="K23" s="157"/>
    </row>
    <row r="24" spans="1:11">
      <c r="A24" s="361" t="s">
        <v>29</v>
      </c>
      <c r="B24" s="444">
        <v>0</v>
      </c>
      <c r="C24" s="445"/>
      <c r="D24" s="74">
        <f t="shared" si="0"/>
        <v>0</v>
      </c>
      <c r="E24" s="154"/>
      <c r="F24" s="155"/>
      <c r="G24" s="449">
        <f>'Contingency Assistance'!B24</f>
        <v>0</v>
      </c>
      <c r="H24" s="448">
        <f>'Contingency Non-Assistance'!B24</f>
        <v>0</v>
      </c>
      <c r="I24" s="447">
        <f t="shared" si="1"/>
        <v>0</v>
      </c>
      <c r="J24" s="156"/>
      <c r="K24" s="157"/>
    </row>
    <row r="25" spans="1:11">
      <c r="A25" s="361" t="s">
        <v>30</v>
      </c>
      <c r="B25" s="444">
        <v>0</v>
      </c>
      <c r="C25" s="445"/>
      <c r="D25" s="74">
        <f t="shared" si="0"/>
        <v>0</v>
      </c>
      <c r="E25" s="154"/>
      <c r="F25" s="155"/>
      <c r="G25" s="449">
        <f>'Contingency Assistance'!B25</f>
        <v>0</v>
      </c>
      <c r="H25" s="448">
        <f>'Contingency Non-Assistance'!B25</f>
        <v>0</v>
      </c>
      <c r="I25" s="447">
        <f t="shared" si="1"/>
        <v>0</v>
      </c>
      <c r="J25" s="156"/>
      <c r="K25" s="157"/>
    </row>
    <row r="26" spans="1:11">
      <c r="A26" s="361" t="s">
        <v>31</v>
      </c>
      <c r="B26" s="444">
        <v>20035728</v>
      </c>
      <c r="C26" s="445"/>
      <c r="D26" s="74">
        <f t="shared" si="0"/>
        <v>20035728</v>
      </c>
      <c r="E26" s="154"/>
      <c r="F26" s="155"/>
      <c r="G26" s="449">
        <f>'Contingency Assistance'!B26</f>
        <v>20035728</v>
      </c>
      <c r="H26" s="448">
        <f>'Contingency Non-Assistance'!B26</f>
        <v>0</v>
      </c>
      <c r="I26" s="447">
        <f t="shared" si="1"/>
        <v>20035728</v>
      </c>
      <c r="J26" s="156"/>
      <c r="K26" s="157"/>
    </row>
    <row r="27" spans="1:11">
      <c r="A27" s="361" t="s">
        <v>32</v>
      </c>
      <c r="B27" s="444">
        <v>40174215</v>
      </c>
      <c r="C27" s="445"/>
      <c r="D27" s="74">
        <f t="shared" si="0"/>
        <v>40174215</v>
      </c>
      <c r="E27" s="154"/>
      <c r="F27" s="155"/>
      <c r="G27" s="449">
        <f>'Contingency Assistance'!B27</f>
        <v>7787351</v>
      </c>
      <c r="H27" s="448">
        <f>'Contingency Non-Assistance'!B27</f>
        <v>32386864</v>
      </c>
      <c r="I27" s="447">
        <f t="shared" si="1"/>
        <v>40174215</v>
      </c>
      <c r="J27" s="156"/>
      <c r="K27" s="157"/>
    </row>
    <row r="28" spans="1:11">
      <c r="A28" s="361" t="s">
        <v>33</v>
      </c>
      <c r="B28" s="444">
        <v>0</v>
      </c>
      <c r="C28" s="445"/>
      <c r="D28" s="74">
        <f t="shared" si="0"/>
        <v>0</v>
      </c>
      <c r="E28" s="154"/>
      <c r="F28" s="155"/>
      <c r="G28" s="449">
        <f>'Contingency Assistance'!B28</f>
        <v>0</v>
      </c>
      <c r="H28" s="448">
        <f>'Contingency Non-Assistance'!B28</f>
        <v>0</v>
      </c>
      <c r="I28" s="447">
        <f t="shared" si="1"/>
        <v>0</v>
      </c>
      <c r="J28" s="156"/>
      <c r="K28" s="157"/>
    </row>
    <row r="29" spans="1:11">
      <c r="A29" s="361" t="s">
        <v>34</v>
      </c>
      <c r="B29" s="444">
        <v>0</v>
      </c>
      <c r="C29" s="445"/>
      <c r="D29" s="74">
        <f t="shared" si="0"/>
        <v>0</v>
      </c>
      <c r="E29" s="154"/>
      <c r="F29" s="155"/>
      <c r="G29" s="449">
        <f>'Contingency Assistance'!B29</f>
        <v>0</v>
      </c>
      <c r="H29" s="448">
        <f>'Contingency Non-Assistance'!B29</f>
        <v>0</v>
      </c>
      <c r="I29" s="447">
        <f t="shared" si="1"/>
        <v>0</v>
      </c>
      <c r="J29" s="156"/>
      <c r="K29" s="157"/>
    </row>
    <row r="30" spans="1:11">
      <c r="A30" s="361" t="s">
        <v>35</v>
      </c>
      <c r="B30" s="444">
        <v>0</v>
      </c>
      <c r="C30" s="445"/>
      <c r="D30" s="74">
        <f t="shared" si="0"/>
        <v>0</v>
      </c>
      <c r="E30" s="154"/>
      <c r="F30" s="155"/>
      <c r="G30" s="449">
        <f>'Contingency Assistance'!B30</f>
        <v>0</v>
      </c>
      <c r="H30" s="448">
        <f>'Contingency Non-Assistance'!B30</f>
        <v>0</v>
      </c>
      <c r="I30" s="447">
        <f t="shared" si="1"/>
        <v>0</v>
      </c>
      <c r="J30" s="156"/>
      <c r="K30" s="157"/>
    </row>
    <row r="31" spans="1:11">
      <c r="A31" s="361" t="s">
        <v>36</v>
      </c>
      <c r="B31" s="444">
        <v>18982220</v>
      </c>
      <c r="C31" s="445"/>
      <c r="D31" s="74">
        <f t="shared" si="0"/>
        <v>18982220</v>
      </c>
      <c r="E31" s="154"/>
      <c r="F31" s="155"/>
      <c r="G31" s="449">
        <f>'Contingency Assistance'!B31</f>
        <v>0</v>
      </c>
      <c r="H31" s="448">
        <f>'Contingency Non-Assistance'!B31</f>
        <v>18982220</v>
      </c>
      <c r="I31" s="447">
        <f t="shared" si="1"/>
        <v>18982220</v>
      </c>
      <c r="J31" s="156"/>
      <c r="K31" s="157"/>
    </row>
    <row r="32" spans="1:11">
      <c r="A32" s="361" t="s">
        <v>37</v>
      </c>
      <c r="B32" s="444">
        <v>0</v>
      </c>
      <c r="C32" s="445"/>
      <c r="D32" s="74">
        <f t="shared" si="0"/>
        <v>0</v>
      </c>
      <c r="E32" s="154"/>
      <c r="F32" s="155"/>
      <c r="G32" s="449">
        <f>'Contingency Assistance'!B32</f>
        <v>0</v>
      </c>
      <c r="H32" s="448">
        <f>'Contingency Non-Assistance'!B32</f>
        <v>0</v>
      </c>
      <c r="I32" s="447">
        <f t="shared" si="1"/>
        <v>0</v>
      </c>
      <c r="J32" s="156"/>
      <c r="K32" s="157"/>
    </row>
    <row r="33" spans="1:11">
      <c r="A33" s="361" t="s">
        <v>38</v>
      </c>
      <c r="B33" s="444">
        <v>0</v>
      </c>
      <c r="C33" s="445"/>
      <c r="D33" s="74">
        <f t="shared" si="0"/>
        <v>0</v>
      </c>
      <c r="E33" s="154"/>
      <c r="F33" s="155"/>
      <c r="G33" s="449">
        <f>'Contingency Assistance'!B33</f>
        <v>0</v>
      </c>
      <c r="H33" s="448">
        <f>'Contingency Non-Assistance'!B33</f>
        <v>0</v>
      </c>
      <c r="I33" s="447">
        <f t="shared" si="1"/>
        <v>0</v>
      </c>
      <c r="J33" s="156"/>
      <c r="K33" s="157"/>
    </row>
    <row r="34" spans="1:11">
      <c r="A34" s="361" t="s">
        <v>39</v>
      </c>
      <c r="B34" s="444">
        <v>3839924</v>
      </c>
      <c r="C34" s="445"/>
      <c r="D34" s="74">
        <f t="shared" si="0"/>
        <v>3839924</v>
      </c>
      <c r="E34" s="154"/>
      <c r="F34" s="155"/>
      <c r="G34" s="449">
        <f>'Contingency Assistance'!B34</f>
        <v>3839924</v>
      </c>
      <c r="H34" s="448">
        <f>'Contingency Non-Assistance'!B34</f>
        <v>0</v>
      </c>
      <c r="I34" s="447">
        <f t="shared" si="1"/>
        <v>3839924</v>
      </c>
      <c r="J34" s="156"/>
      <c r="K34" s="157"/>
    </row>
    <row r="35" spans="1:11">
      <c r="A35" s="361" t="s">
        <v>40</v>
      </c>
      <c r="B35" s="444">
        <v>0</v>
      </c>
      <c r="C35" s="445"/>
      <c r="D35" s="74">
        <f t="shared" si="0"/>
        <v>0</v>
      </c>
      <c r="E35" s="154"/>
      <c r="F35" s="155"/>
      <c r="G35" s="449">
        <f>'Contingency Assistance'!B35</f>
        <v>0</v>
      </c>
      <c r="H35" s="448">
        <f>'Contingency Non-Assistance'!B35</f>
        <v>0</v>
      </c>
      <c r="I35" s="447">
        <f t="shared" si="1"/>
        <v>0</v>
      </c>
      <c r="J35" s="156"/>
      <c r="K35" s="157"/>
    </row>
    <row r="36" spans="1:11">
      <c r="A36" s="361" t="s">
        <v>41</v>
      </c>
      <c r="B36" s="444">
        <v>0</v>
      </c>
      <c r="C36" s="445"/>
      <c r="D36" s="74">
        <f t="shared" si="0"/>
        <v>0</v>
      </c>
      <c r="E36" s="154"/>
      <c r="F36" s="155"/>
      <c r="G36" s="449">
        <f>'Contingency Assistance'!B36</f>
        <v>0</v>
      </c>
      <c r="H36" s="448">
        <f>'Contingency Non-Assistance'!B36</f>
        <v>0</v>
      </c>
      <c r="I36" s="447">
        <f t="shared" si="1"/>
        <v>0</v>
      </c>
      <c r="J36" s="453"/>
      <c r="K36" s="157"/>
    </row>
    <row r="37" spans="1:11">
      <c r="A37" s="361" t="s">
        <v>42</v>
      </c>
      <c r="B37" s="444">
        <v>9666827</v>
      </c>
      <c r="C37" s="445"/>
      <c r="D37" s="489">
        <f t="shared" si="0"/>
        <v>9666827</v>
      </c>
      <c r="E37" s="154"/>
      <c r="F37" s="155"/>
      <c r="G37" s="449">
        <f>'[3]Contingency Assistance'!B37</f>
        <v>9666827</v>
      </c>
      <c r="H37" s="448">
        <f>'[3]Contingency Non-Assistance'!B37</f>
        <v>0</v>
      </c>
      <c r="I37" s="447">
        <f t="shared" si="1"/>
        <v>9666827</v>
      </c>
      <c r="J37" s="453"/>
      <c r="K37" s="157"/>
    </row>
    <row r="38" spans="1:11">
      <c r="A38" s="361" t="s">
        <v>43</v>
      </c>
      <c r="B38" s="444">
        <v>213646044</v>
      </c>
      <c r="C38" s="445"/>
      <c r="D38" s="74">
        <f t="shared" si="0"/>
        <v>213646044</v>
      </c>
      <c r="E38" s="154"/>
      <c r="F38" s="155"/>
      <c r="G38" s="449">
        <f>'Contingency Assistance'!B38</f>
        <v>213646044</v>
      </c>
      <c r="H38" s="448">
        <f>'Contingency Non-Assistance'!B38</f>
        <v>0</v>
      </c>
      <c r="I38" s="447">
        <f t="shared" si="1"/>
        <v>213646044</v>
      </c>
      <c r="J38" s="156"/>
      <c r="K38" s="157"/>
    </row>
    <row r="39" spans="1:11">
      <c r="A39" s="361" t="s">
        <v>44</v>
      </c>
      <c r="B39" s="444">
        <v>26361944</v>
      </c>
      <c r="C39" s="445"/>
      <c r="D39" s="74">
        <f t="shared" si="0"/>
        <v>26361944</v>
      </c>
      <c r="E39" s="154"/>
      <c r="F39" s="155"/>
      <c r="G39" s="449">
        <f>'Contingency Assistance'!B39</f>
        <v>4655846</v>
      </c>
      <c r="H39" s="448">
        <f>'Contingency Non-Assistance'!B39</f>
        <v>21706098</v>
      </c>
      <c r="I39" s="447">
        <f t="shared" si="1"/>
        <v>26361944</v>
      </c>
      <c r="J39" s="156"/>
      <c r="K39" s="157"/>
    </row>
    <row r="40" spans="1:11">
      <c r="A40" s="361" t="s">
        <v>45</v>
      </c>
      <c r="B40" s="444">
        <v>0</v>
      </c>
      <c r="C40" s="445"/>
      <c r="D40" s="74">
        <f t="shared" si="0"/>
        <v>0</v>
      </c>
      <c r="E40" s="154"/>
      <c r="F40" s="155"/>
      <c r="G40" s="449">
        <f>'Contingency Assistance'!B40</f>
        <v>0</v>
      </c>
      <c r="H40" s="448">
        <f>'Contingency Non-Assistance'!B40</f>
        <v>0</v>
      </c>
      <c r="I40" s="447">
        <f t="shared" si="1"/>
        <v>0</v>
      </c>
      <c r="J40" s="156"/>
      <c r="K40" s="157"/>
    </row>
    <row r="41" spans="1:11">
      <c r="A41" s="361" t="s">
        <v>46</v>
      </c>
      <c r="B41" s="444">
        <v>0</v>
      </c>
      <c r="C41" s="445"/>
      <c r="D41" s="74">
        <f t="shared" si="0"/>
        <v>0</v>
      </c>
      <c r="E41" s="154"/>
      <c r="F41" s="155"/>
      <c r="G41" s="449">
        <f>'Contingency Assistance'!B41</f>
        <v>0</v>
      </c>
      <c r="H41" s="448">
        <f>'Contingency Non-Assistance'!B41</f>
        <v>0</v>
      </c>
      <c r="I41" s="447">
        <f t="shared" si="1"/>
        <v>0</v>
      </c>
      <c r="J41" s="156"/>
      <c r="K41" s="157"/>
    </row>
    <row r="42" spans="1:11">
      <c r="A42" s="361" t="s">
        <v>47</v>
      </c>
      <c r="B42" s="444">
        <v>0</v>
      </c>
      <c r="C42" s="445"/>
      <c r="D42" s="74">
        <f t="shared" si="0"/>
        <v>0</v>
      </c>
      <c r="E42" s="154"/>
      <c r="F42" s="155"/>
      <c r="G42" s="449">
        <f>'Contingency Assistance'!B42</f>
        <v>0</v>
      </c>
      <c r="H42" s="448">
        <f>'Contingency Non-Assistance'!B42</f>
        <v>0</v>
      </c>
      <c r="I42" s="447">
        <f t="shared" si="1"/>
        <v>0</v>
      </c>
      <c r="J42" s="156"/>
      <c r="K42" s="157"/>
    </row>
    <row r="43" spans="1:11">
      <c r="A43" s="361" t="s">
        <v>48</v>
      </c>
      <c r="B43" s="444">
        <v>14476189</v>
      </c>
      <c r="C43" s="445"/>
      <c r="D43" s="74">
        <f t="shared" si="0"/>
        <v>14476189</v>
      </c>
      <c r="E43" s="154"/>
      <c r="F43" s="155"/>
      <c r="G43" s="449">
        <f>'Contingency Assistance'!B43</f>
        <v>14476189</v>
      </c>
      <c r="H43" s="448">
        <f>'Contingency Non-Assistance'!B43</f>
        <v>0</v>
      </c>
      <c r="I43" s="447">
        <f t="shared" si="1"/>
        <v>14476189</v>
      </c>
      <c r="J43" s="156"/>
      <c r="K43" s="157"/>
    </row>
    <row r="44" spans="1:11">
      <c r="A44" s="361" t="s">
        <v>49</v>
      </c>
      <c r="B44" s="444">
        <v>0</v>
      </c>
      <c r="C44" s="445"/>
      <c r="D44" s="74">
        <f t="shared" si="0"/>
        <v>0</v>
      </c>
      <c r="E44" s="154"/>
      <c r="F44" s="155"/>
      <c r="G44" s="449">
        <f>'Contingency Assistance'!B44</f>
        <v>0</v>
      </c>
      <c r="H44" s="448">
        <f>'Contingency Non-Assistance'!B44</f>
        <v>0</v>
      </c>
      <c r="I44" s="447">
        <f t="shared" si="1"/>
        <v>0</v>
      </c>
      <c r="J44" s="156"/>
      <c r="K44" s="157"/>
    </row>
    <row r="45" spans="1:11">
      <c r="A45" s="361" t="s">
        <v>50</v>
      </c>
      <c r="B45" s="444">
        <v>0</v>
      </c>
      <c r="C45" s="445"/>
      <c r="D45" s="74">
        <f t="shared" si="0"/>
        <v>0</v>
      </c>
      <c r="E45" s="154"/>
      <c r="F45" s="155"/>
      <c r="G45" s="449">
        <f>'Contingency Assistance'!B45</f>
        <v>0</v>
      </c>
      <c r="H45" s="448">
        <f>'Contingency Non-Assistance'!B45</f>
        <v>0</v>
      </c>
      <c r="I45" s="447">
        <f t="shared" si="1"/>
        <v>0</v>
      </c>
      <c r="J45" s="156"/>
      <c r="K45" s="157"/>
    </row>
    <row r="46" spans="1:11">
      <c r="A46" s="361" t="s">
        <v>51</v>
      </c>
      <c r="B46" s="444">
        <v>8742665</v>
      </c>
      <c r="C46" s="445"/>
      <c r="D46" s="74">
        <f t="shared" si="0"/>
        <v>8742665</v>
      </c>
      <c r="E46" s="154"/>
      <c r="F46" s="155"/>
      <c r="G46" s="449">
        <f>'Contingency Assistance'!B46</f>
        <v>8742665</v>
      </c>
      <c r="H46" s="448">
        <f>'Contingency Non-Assistance'!B46</f>
        <v>0</v>
      </c>
      <c r="I46" s="447">
        <f t="shared" si="1"/>
        <v>8742665</v>
      </c>
      <c r="J46" s="156"/>
      <c r="K46" s="157"/>
    </row>
    <row r="47" spans="1:11">
      <c r="A47" s="361" t="s">
        <v>52</v>
      </c>
      <c r="B47" s="444">
        <v>0</v>
      </c>
      <c r="C47" s="445"/>
      <c r="D47" s="74">
        <f t="shared" si="0"/>
        <v>0</v>
      </c>
      <c r="E47" s="154"/>
      <c r="F47" s="155"/>
      <c r="G47" s="449">
        <f>'Contingency Assistance'!B47</f>
        <v>0</v>
      </c>
      <c r="H47" s="448">
        <f>'Contingency Non-Assistance'!B47</f>
        <v>0</v>
      </c>
      <c r="I47" s="447">
        <f t="shared" si="1"/>
        <v>0</v>
      </c>
      <c r="J47" s="156"/>
      <c r="K47" s="157"/>
    </row>
    <row r="48" spans="1:11">
      <c r="A48" s="361" t="s">
        <v>53</v>
      </c>
      <c r="B48" s="444">
        <v>16749677</v>
      </c>
      <c r="C48" s="445"/>
      <c r="D48" s="74">
        <f t="shared" si="0"/>
        <v>16749677</v>
      </c>
      <c r="E48" s="154"/>
      <c r="F48" s="155"/>
      <c r="G48" s="449">
        <f>'Contingency Assistance'!B48</f>
        <v>16749677</v>
      </c>
      <c r="H48" s="448">
        <f>'Contingency Non-Assistance'!B48</f>
        <v>0</v>
      </c>
      <c r="I48" s="447">
        <f t="shared" si="1"/>
        <v>16749677</v>
      </c>
      <c r="J48" s="156"/>
      <c r="K48" s="157"/>
    </row>
    <row r="49" spans="1:11">
      <c r="A49" s="361" t="s">
        <v>54</v>
      </c>
      <c r="B49" s="444">
        <v>42525493</v>
      </c>
      <c r="C49" s="445"/>
      <c r="D49" s="74">
        <f t="shared" si="0"/>
        <v>42525493</v>
      </c>
      <c r="E49" s="154"/>
      <c r="F49" s="155"/>
      <c r="G49" s="449">
        <f>'Contingency Assistance'!B49</f>
        <v>2755328</v>
      </c>
      <c r="H49" s="448">
        <f>'Contingency Non-Assistance'!B49</f>
        <v>39770165</v>
      </c>
      <c r="I49" s="447">
        <f t="shared" si="1"/>
        <v>42525493</v>
      </c>
      <c r="J49" s="156"/>
      <c r="K49" s="157"/>
    </row>
    <row r="50" spans="1:11">
      <c r="A50" s="361" t="s">
        <v>55</v>
      </c>
      <c r="B50" s="444">
        <v>0</v>
      </c>
      <c r="C50" s="445"/>
      <c r="D50" s="74">
        <f t="shared" si="0"/>
        <v>0</v>
      </c>
      <c r="E50" s="154"/>
      <c r="F50" s="155"/>
      <c r="G50" s="449">
        <f>'Contingency Assistance'!B50</f>
        <v>0</v>
      </c>
      <c r="H50" s="448">
        <f>'Contingency Non-Assistance'!B50</f>
        <v>0</v>
      </c>
      <c r="I50" s="447">
        <f t="shared" si="1"/>
        <v>0</v>
      </c>
      <c r="J50" s="156"/>
      <c r="K50" s="157"/>
    </row>
    <row r="51" spans="1:11">
      <c r="A51" s="361" t="s">
        <v>56</v>
      </c>
      <c r="B51" s="444">
        <v>0</v>
      </c>
      <c r="C51" s="445"/>
      <c r="D51" s="74">
        <f t="shared" si="0"/>
        <v>0</v>
      </c>
      <c r="E51" s="154"/>
      <c r="F51" s="155"/>
      <c r="G51" s="449">
        <f>'Contingency Assistance'!B51</f>
        <v>0</v>
      </c>
      <c r="H51" s="448">
        <f>'Contingency Non-Assistance'!B51</f>
        <v>0</v>
      </c>
      <c r="I51" s="447">
        <f t="shared" si="1"/>
        <v>0</v>
      </c>
      <c r="J51" s="156"/>
      <c r="K51" s="157"/>
    </row>
    <row r="52" spans="1:11">
      <c r="A52" s="361" t="s">
        <v>57</v>
      </c>
      <c r="B52" s="444">
        <v>0</v>
      </c>
      <c r="C52" s="445"/>
      <c r="D52" s="74">
        <f t="shared" si="0"/>
        <v>0</v>
      </c>
      <c r="E52" s="154"/>
      <c r="F52" s="155"/>
      <c r="G52" s="449">
        <f>'Contingency Assistance'!B52</f>
        <v>0</v>
      </c>
      <c r="H52" s="448">
        <f>'Contingency Non-Assistance'!B52</f>
        <v>0</v>
      </c>
      <c r="I52" s="447">
        <f t="shared" si="1"/>
        <v>0</v>
      </c>
      <c r="J52" s="156"/>
      <c r="K52" s="157"/>
    </row>
    <row r="53" spans="1:11">
      <c r="A53" s="361" t="s">
        <v>58</v>
      </c>
      <c r="B53" s="444">
        <v>32472422</v>
      </c>
      <c r="C53" s="445"/>
      <c r="D53" s="74">
        <f t="shared" si="0"/>
        <v>32472422</v>
      </c>
      <c r="E53" s="154"/>
      <c r="F53" s="155"/>
      <c r="G53" s="449">
        <f>'Contingency Assistance'!B53</f>
        <v>32472422</v>
      </c>
      <c r="H53" s="448">
        <f>'Contingency Non-Assistance'!B53</f>
        <v>0</v>
      </c>
      <c r="I53" s="447">
        <f t="shared" si="1"/>
        <v>32472422</v>
      </c>
      <c r="J53" s="156"/>
      <c r="K53" s="157"/>
    </row>
    <row r="54" spans="1:11">
      <c r="A54" s="361" t="s">
        <v>59</v>
      </c>
      <c r="B54" s="444">
        <v>0</v>
      </c>
      <c r="C54" s="445"/>
      <c r="D54" s="74">
        <f t="shared" si="0"/>
        <v>0</v>
      </c>
      <c r="E54" s="154"/>
      <c r="F54" s="155"/>
      <c r="G54" s="449">
        <f>'Contingency Assistance'!B54</f>
        <v>0</v>
      </c>
      <c r="H54" s="448">
        <f>'Contingency Non-Assistance'!B54</f>
        <v>0</v>
      </c>
      <c r="I54" s="447">
        <f t="shared" si="1"/>
        <v>0</v>
      </c>
      <c r="J54" s="156"/>
      <c r="K54" s="157"/>
    </row>
    <row r="55" spans="1:11">
      <c r="A55" s="361" t="s">
        <v>60</v>
      </c>
      <c r="B55" s="444">
        <v>26398979</v>
      </c>
      <c r="C55" s="445"/>
      <c r="D55" s="74">
        <f t="shared" si="0"/>
        <v>26398979</v>
      </c>
      <c r="E55" s="154"/>
      <c r="F55" s="155"/>
      <c r="G55" s="449">
        <f>'Contingency Assistance'!B55</f>
        <v>26398979</v>
      </c>
      <c r="H55" s="448">
        <f>'Contingency Non-Assistance'!B55</f>
        <v>0</v>
      </c>
      <c r="I55" s="447">
        <f t="shared" si="1"/>
        <v>26398979</v>
      </c>
      <c r="J55" s="156"/>
      <c r="K55" s="157"/>
    </row>
    <row r="56" spans="1:11">
      <c r="A56" s="361" t="s">
        <v>61</v>
      </c>
      <c r="B56" s="444">
        <v>0</v>
      </c>
      <c r="C56" s="445"/>
      <c r="D56" s="74">
        <f t="shared" si="0"/>
        <v>0</v>
      </c>
      <c r="E56" s="154"/>
      <c r="F56" s="155"/>
      <c r="G56" s="449">
        <f>'Contingency Assistance'!B56</f>
        <v>0</v>
      </c>
      <c r="H56" s="448">
        <f>'Contingency Non-Assistance'!B56</f>
        <v>0</v>
      </c>
      <c r="I56" s="447">
        <f t="shared" si="1"/>
        <v>0</v>
      </c>
      <c r="J56" s="156"/>
      <c r="K56" s="157"/>
    </row>
    <row r="58" spans="1:11">
      <c r="A58" s="619" t="s">
        <v>312</v>
      </c>
      <c r="B58" s="620"/>
      <c r="C58" s="620"/>
      <c r="D58" s="620"/>
      <c r="E58" s="620"/>
      <c r="F58" s="620"/>
      <c r="G58" s="620"/>
      <c r="H58" s="620"/>
      <c r="I58" s="620"/>
      <c r="J58" s="620"/>
      <c r="K58" s="621"/>
    </row>
    <row r="59" spans="1:11">
      <c r="A59" s="622"/>
      <c r="B59" s="623"/>
      <c r="C59" s="623"/>
      <c r="D59" s="623"/>
      <c r="E59" s="623"/>
      <c r="F59" s="623"/>
      <c r="G59" s="623"/>
      <c r="H59" s="623"/>
      <c r="I59" s="623"/>
      <c r="J59" s="623"/>
      <c r="K59" s="624"/>
    </row>
    <row r="60" spans="1:11" ht="25.5" customHeight="1">
      <c r="A60" s="625"/>
      <c r="B60" s="626"/>
      <c r="C60" s="626"/>
      <c r="D60" s="626"/>
      <c r="E60" s="626"/>
      <c r="F60" s="626"/>
      <c r="G60" s="626"/>
      <c r="H60" s="626"/>
      <c r="I60" s="626"/>
      <c r="J60" s="626"/>
      <c r="K60" s="627"/>
    </row>
  </sheetData>
  <mergeCells count="4">
    <mergeCell ref="A1:K1"/>
    <mergeCell ref="E2:F2"/>
    <mergeCell ref="G2:I2"/>
    <mergeCell ref="A58:K60"/>
  </mergeCells>
  <pageMargins left="0.7" right="0.7" top="0.75" bottom="0.75" header="0.3" footer="0.3"/>
  <pageSetup scale="59" orientation="landscape"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I56"/>
  <sheetViews>
    <sheetView topLeftCell="A25" workbookViewId="0">
      <selection activeCell="I5" sqref="I5"/>
    </sheetView>
  </sheetViews>
  <sheetFormatPr defaultRowHeight="14.4"/>
  <cols>
    <col min="1" max="1" width="21" customWidth="1"/>
    <col min="2" max="2" width="15.33203125" customWidth="1"/>
    <col min="3" max="3" width="13.88671875" customWidth="1"/>
    <col min="4" max="4" width="11.44140625" customWidth="1"/>
    <col min="5" max="5" width="15.88671875" customWidth="1"/>
    <col min="6" max="6" width="15" customWidth="1"/>
    <col min="9" max="9" width="13.88671875" bestFit="1" customWidth="1"/>
  </cols>
  <sheetData>
    <row r="1" spans="1:9">
      <c r="A1" s="554" t="s">
        <v>204</v>
      </c>
      <c r="B1" s="560"/>
      <c r="C1" s="560"/>
      <c r="D1" s="560"/>
      <c r="E1" s="560"/>
      <c r="F1" s="561"/>
    </row>
    <row r="2" spans="1:9">
      <c r="A2" s="610" t="s">
        <v>10</v>
      </c>
      <c r="B2" s="148"/>
      <c r="C2" s="148"/>
      <c r="D2" s="148"/>
      <c r="E2" s="148"/>
      <c r="F2" s="148"/>
    </row>
    <row r="3" spans="1:9" ht="25.2">
      <c r="A3" s="610"/>
      <c r="B3" s="148" t="s">
        <v>74</v>
      </c>
      <c r="C3" s="148" t="s">
        <v>62</v>
      </c>
      <c r="D3" s="148" t="s">
        <v>63</v>
      </c>
      <c r="E3" s="148" t="s">
        <v>75</v>
      </c>
      <c r="F3" s="148" t="s">
        <v>76</v>
      </c>
    </row>
    <row r="4" spans="1:9">
      <c r="A4" s="610"/>
      <c r="B4" s="148"/>
      <c r="C4" s="148"/>
      <c r="D4" s="148"/>
      <c r="E4" s="148"/>
      <c r="F4" s="148"/>
    </row>
    <row r="5" spans="1:9">
      <c r="A5" s="84" t="s">
        <v>77</v>
      </c>
      <c r="B5" s="56">
        <f>SUM(B6:B56)</f>
        <v>405654150</v>
      </c>
      <c r="C5" s="56">
        <f t="shared" ref="C5:F5" si="0">SUM(C6:C56)</f>
        <v>402898822</v>
      </c>
      <c r="D5" s="56">
        <f t="shared" si="0"/>
        <v>0</v>
      </c>
      <c r="E5" s="56">
        <f t="shared" si="0"/>
        <v>0</v>
      </c>
      <c r="F5" s="56">
        <f t="shared" si="0"/>
        <v>2755328</v>
      </c>
      <c r="I5" s="90"/>
    </row>
    <row r="6" spans="1:9">
      <c r="A6" s="84" t="s">
        <v>11</v>
      </c>
      <c r="B6" s="56">
        <f>SUM(C6:F6)</f>
        <v>0</v>
      </c>
      <c r="C6" s="56">
        <v>0</v>
      </c>
      <c r="D6" s="56">
        <v>0</v>
      </c>
      <c r="E6" s="56">
        <v>0</v>
      </c>
      <c r="F6" s="56">
        <v>0</v>
      </c>
    </row>
    <row r="7" spans="1:9">
      <c r="A7" s="84" t="s">
        <v>12</v>
      </c>
      <c r="B7" s="56">
        <f t="shared" ref="B7:B56" si="1">SUM(C7:F7)</f>
        <v>0</v>
      </c>
      <c r="C7" s="56">
        <v>0</v>
      </c>
      <c r="D7" s="56">
        <v>0</v>
      </c>
      <c r="E7" s="56">
        <v>0</v>
      </c>
      <c r="F7" s="56">
        <v>0</v>
      </c>
    </row>
    <row r="8" spans="1:9">
      <c r="A8" s="84" t="s">
        <v>13</v>
      </c>
      <c r="B8" s="56">
        <f t="shared" si="1"/>
        <v>15779481</v>
      </c>
      <c r="C8" s="56">
        <v>15779481</v>
      </c>
      <c r="D8" s="56">
        <v>0</v>
      </c>
      <c r="E8" s="56">
        <v>0</v>
      </c>
      <c r="F8" s="56">
        <v>0</v>
      </c>
    </row>
    <row r="9" spans="1:9">
      <c r="A9" s="84" t="s">
        <v>14</v>
      </c>
      <c r="B9" s="56">
        <f t="shared" si="1"/>
        <v>0</v>
      </c>
      <c r="C9" s="56">
        <v>0</v>
      </c>
      <c r="D9" s="56">
        <v>0</v>
      </c>
      <c r="E9" s="56">
        <v>0</v>
      </c>
      <c r="F9" s="56">
        <v>0</v>
      </c>
    </row>
    <row r="10" spans="1:9">
      <c r="A10" s="84" t="s">
        <v>15</v>
      </c>
      <c r="B10" s="56">
        <f t="shared" si="1"/>
        <v>0</v>
      </c>
      <c r="C10" s="56">
        <v>0</v>
      </c>
      <c r="D10" s="56">
        <v>0</v>
      </c>
      <c r="E10" s="56">
        <v>0</v>
      </c>
      <c r="F10" s="56">
        <v>0</v>
      </c>
    </row>
    <row r="11" spans="1:9">
      <c r="A11" s="84" t="s">
        <v>16</v>
      </c>
      <c r="B11" s="56">
        <f t="shared" si="1"/>
        <v>11898815</v>
      </c>
      <c r="C11" s="56">
        <v>11898815</v>
      </c>
      <c r="D11" s="56">
        <v>0</v>
      </c>
      <c r="E11" s="56">
        <v>0</v>
      </c>
      <c r="F11" s="56">
        <v>0</v>
      </c>
    </row>
    <row r="12" spans="1:9">
      <c r="A12" s="84" t="s">
        <v>17</v>
      </c>
      <c r="B12" s="56">
        <f t="shared" si="1"/>
        <v>0</v>
      </c>
      <c r="C12" s="56">
        <v>0</v>
      </c>
      <c r="D12" s="56">
        <v>0</v>
      </c>
      <c r="E12" s="56">
        <v>0</v>
      </c>
      <c r="F12" s="56">
        <v>0</v>
      </c>
    </row>
    <row r="13" spans="1:9">
      <c r="A13" s="84" t="s">
        <v>18</v>
      </c>
      <c r="B13" s="56">
        <f t="shared" si="1"/>
        <v>0</v>
      </c>
      <c r="C13" s="56">
        <v>0</v>
      </c>
      <c r="D13" s="56">
        <v>0</v>
      </c>
      <c r="E13" s="56">
        <v>0</v>
      </c>
      <c r="F13" s="56">
        <v>0</v>
      </c>
    </row>
    <row r="14" spans="1:9">
      <c r="A14" s="84" t="s">
        <v>19</v>
      </c>
      <c r="B14" s="56">
        <f t="shared" si="1"/>
        <v>8099175</v>
      </c>
      <c r="C14" s="56">
        <v>8099175</v>
      </c>
      <c r="D14" s="56">
        <v>0</v>
      </c>
      <c r="E14" s="56">
        <v>0</v>
      </c>
      <c r="F14" s="56">
        <v>0</v>
      </c>
    </row>
    <row r="15" spans="1:9">
      <c r="A15" s="84" t="s">
        <v>20</v>
      </c>
      <c r="B15" s="56">
        <f t="shared" si="1"/>
        <v>0</v>
      </c>
      <c r="C15" s="56">
        <v>0</v>
      </c>
      <c r="D15" s="56">
        <v>0</v>
      </c>
      <c r="E15" s="56">
        <v>0</v>
      </c>
      <c r="F15" s="56">
        <v>0</v>
      </c>
    </row>
    <row r="16" spans="1:9">
      <c r="A16" s="84" t="s">
        <v>21</v>
      </c>
      <c r="B16" s="56">
        <f t="shared" si="1"/>
        <v>0</v>
      </c>
      <c r="C16" s="56">
        <v>0</v>
      </c>
      <c r="D16" s="56">
        <v>0</v>
      </c>
      <c r="E16" s="56">
        <v>0</v>
      </c>
      <c r="F16" s="56">
        <v>0</v>
      </c>
    </row>
    <row r="17" spans="1:6">
      <c r="A17" s="84" t="s">
        <v>22</v>
      </c>
      <c r="B17" s="56">
        <f t="shared" si="1"/>
        <v>8649699</v>
      </c>
      <c r="C17" s="56">
        <v>8649699</v>
      </c>
      <c r="D17" s="56">
        <v>0</v>
      </c>
      <c r="E17" s="56">
        <v>0</v>
      </c>
      <c r="F17" s="56">
        <v>0</v>
      </c>
    </row>
    <row r="18" spans="1:6">
      <c r="A18" s="84" t="s">
        <v>23</v>
      </c>
      <c r="B18" s="56">
        <f t="shared" si="1"/>
        <v>0</v>
      </c>
      <c r="C18" s="56">
        <v>0</v>
      </c>
      <c r="D18" s="56">
        <v>0</v>
      </c>
      <c r="E18" s="56">
        <v>0</v>
      </c>
      <c r="F18" s="56">
        <v>0</v>
      </c>
    </row>
    <row r="19" spans="1:6">
      <c r="A19" s="84" t="s">
        <v>24</v>
      </c>
      <c r="B19" s="56">
        <f t="shared" si="1"/>
        <v>0</v>
      </c>
      <c r="C19" s="56">
        <v>0</v>
      </c>
      <c r="D19" s="56">
        <v>0</v>
      </c>
      <c r="E19" s="56">
        <v>0</v>
      </c>
      <c r="F19" s="56">
        <v>0</v>
      </c>
    </row>
    <row r="20" spans="1:6">
      <c r="A20" s="84" t="s">
        <v>25</v>
      </c>
      <c r="B20" s="56">
        <f t="shared" si="1"/>
        <v>0</v>
      </c>
      <c r="C20" s="56">
        <v>0</v>
      </c>
      <c r="D20" s="56">
        <v>0</v>
      </c>
      <c r="E20" s="56">
        <v>0</v>
      </c>
      <c r="F20" s="56">
        <v>0</v>
      </c>
    </row>
    <row r="21" spans="1:6">
      <c r="A21" s="84" t="s">
        <v>26</v>
      </c>
      <c r="B21" s="56">
        <f t="shared" si="1"/>
        <v>0</v>
      </c>
      <c r="C21" s="56">
        <v>0</v>
      </c>
      <c r="D21" s="56">
        <v>0</v>
      </c>
      <c r="E21" s="56">
        <v>0</v>
      </c>
      <c r="F21" s="56">
        <v>0</v>
      </c>
    </row>
    <row r="22" spans="1:6">
      <c r="A22" s="84" t="s">
        <v>27</v>
      </c>
      <c r="B22" s="56">
        <f t="shared" si="1"/>
        <v>0</v>
      </c>
      <c r="C22" s="56">
        <v>0</v>
      </c>
      <c r="D22" s="56">
        <v>0</v>
      </c>
      <c r="E22" s="56">
        <v>0</v>
      </c>
      <c r="F22" s="56">
        <v>0</v>
      </c>
    </row>
    <row r="23" spans="1:6">
      <c r="A23" s="84" t="s">
        <v>28</v>
      </c>
      <c r="B23" s="56">
        <f t="shared" si="1"/>
        <v>0</v>
      </c>
      <c r="C23" s="56">
        <v>0</v>
      </c>
      <c r="D23" s="56">
        <v>0</v>
      </c>
      <c r="E23" s="56">
        <v>0</v>
      </c>
      <c r="F23" s="56">
        <v>0</v>
      </c>
    </row>
    <row r="24" spans="1:6">
      <c r="A24" s="84" t="s">
        <v>29</v>
      </c>
      <c r="B24" s="56">
        <f t="shared" si="1"/>
        <v>0</v>
      </c>
      <c r="C24" s="56">
        <v>0</v>
      </c>
      <c r="D24" s="56">
        <v>0</v>
      </c>
      <c r="E24" s="56">
        <v>0</v>
      </c>
      <c r="F24" s="56">
        <v>0</v>
      </c>
    </row>
    <row r="25" spans="1:6">
      <c r="A25" s="84" t="s">
        <v>30</v>
      </c>
      <c r="B25" s="56">
        <f t="shared" si="1"/>
        <v>0</v>
      </c>
      <c r="C25" s="56">
        <v>0</v>
      </c>
      <c r="D25" s="56">
        <v>0</v>
      </c>
      <c r="E25" s="56">
        <v>0</v>
      </c>
      <c r="F25" s="56">
        <v>0</v>
      </c>
    </row>
    <row r="26" spans="1:6">
      <c r="A26" s="84" t="s">
        <v>31</v>
      </c>
      <c r="B26" s="56">
        <f t="shared" si="1"/>
        <v>20035728</v>
      </c>
      <c r="C26" s="56">
        <v>20035728</v>
      </c>
      <c r="D26" s="56">
        <v>0</v>
      </c>
      <c r="E26" s="56">
        <v>0</v>
      </c>
      <c r="F26" s="56">
        <v>0</v>
      </c>
    </row>
    <row r="27" spans="1:6">
      <c r="A27" s="84" t="s">
        <v>32</v>
      </c>
      <c r="B27" s="56">
        <f t="shared" si="1"/>
        <v>7787351</v>
      </c>
      <c r="C27" s="56">
        <v>7787351</v>
      </c>
      <c r="D27" s="56">
        <v>0</v>
      </c>
      <c r="E27" s="56">
        <v>0</v>
      </c>
      <c r="F27" s="56">
        <v>0</v>
      </c>
    </row>
    <row r="28" spans="1:6">
      <c r="A28" s="84" t="s">
        <v>33</v>
      </c>
      <c r="B28" s="56">
        <f t="shared" si="1"/>
        <v>0</v>
      </c>
      <c r="C28" s="56">
        <v>0</v>
      </c>
      <c r="D28" s="56">
        <v>0</v>
      </c>
      <c r="E28" s="56">
        <v>0</v>
      </c>
      <c r="F28" s="56">
        <v>0</v>
      </c>
    </row>
    <row r="29" spans="1:6">
      <c r="A29" s="84" t="s">
        <v>34</v>
      </c>
      <c r="B29" s="56">
        <f t="shared" si="1"/>
        <v>0</v>
      </c>
      <c r="C29" s="56">
        <v>0</v>
      </c>
      <c r="D29" s="56">
        <v>0</v>
      </c>
      <c r="E29" s="56">
        <v>0</v>
      </c>
      <c r="F29" s="56">
        <v>0</v>
      </c>
    </row>
    <row r="30" spans="1:6">
      <c r="A30" s="84" t="s">
        <v>35</v>
      </c>
      <c r="B30" s="56">
        <f t="shared" si="1"/>
        <v>0</v>
      </c>
      <c r="C30" s="56">
        <v>0</v>
      </c>
      <c r="D30" s="56">
        <v>0</v>
      </c>
      <c r="E30" s="56">
        <v>0</v>
      </c>
      <c r="F30" s="56">
        <v>0</v>
      </c>
    </row>
    <row r="31" spans="1:6">
      <c r="A31" s="84" t="s">
        <v>36</v>
      </c>
      <c r="B31" s="56">
        <f t="shared" si="1"/>
        <v>0</v>
      </c>
      <c r="C31" s="56">
        <v>0</v>
      </c>
      <c r="D31" s="56">
        <v>0</v>
      </c>
      <c r="E31" s="56">
        <v>0</v>
      </c>
      <c r="F31" s="56">
        <v>0</v>
      </c>
    </row>
    <row r="32" spans="1:6">
      <c r="A32" s="84" t="s">
        <v>37</v>
      </c>
      <c r="B32" s="56">
        <f t="shared" si="1"/>
        <v>0</v>
      </c>
      <c r="C32" s="56">
        <v>0</v>
      </c>
      <c r="D32" s="56">
        <v>0</v>
      </c>
      <c r="E32" s="56">
        <v>0</v>
      </c>
      <c r="F32" s="56">
        <v>0</v>
      </c>
    </row>
    <row r="33" spans="1:6">
      <c r="A33" s="84" t="s">
        <v>38</v>
      </c>
      <c r="B33" s="56">
        <f t="shared" si="1"/>
        <v>0</v>
      </c>
      <c r="C33" s="56">
        <v>0</v>
      </c>
      <c r="D33" s="56">
        <v>0</v>
      </c>
      <c r="E33" s="56">
        <v>0</v>
      </c>
      <c r="F33" s="56">
        <v>0</v>
      </c>
    </row>
    <row r="34" spans="1:6">
      <c r="A34" s="84" t="s">
        <v>39</v>
      </c>
      <c r="B34" s="56">
        <f t="shared" si="1"/>
        <v>3839924</v>
      </c>
      <c r="C34" s="56">
        <v>3839924</v>
      </c>
      <c r="D34" s="56">
        <v>0</v>
      </c>
      <c r="E34" s="56">
        <v>0</v>
      </c>
      <c r="F34" s="56">
        <v>0</v>
      </c>
    </row>
    <row r="35" spans="1:6">
      <c r="A35" s="84" t="s">
        <v>40</v>
      </c>
      <c r="B35" s="56">
        <f t="shared" si="1"/>
        <v>0</v>
      </c>
      <c r="C35" s="56">
        <v>0</v>
      </c>
      <c r="D35" s="56">
        <v>0</v>
      </c>
      <c r="E35" s="56">
        <v>0</v>
      </c>
      <c r="F35" s="56">
        <v>0</v>
      </c>
    </row>
    <row r="36" spans="1:6">
      <c r="A36" s="84" t="s">
        <v>41</v>
      </c>
      <c r="B36" s="56">
        <f t="shared" si="1"/>
        <v>0</v>
      </c>
      <c r="C36" s="56">
        <v>0</v>
      </c>
      <c r="D36" s="56">
        <v>0</v>
      </c>
      <c r="E36" s="56">
        <v>0</v>
      </c>
      <c r="F36" s="56">
        <v>0</v>
      </c>
    </row>
    <row r="37" spans="1:6">
      <c r="A37" s="84" t="s">
        <v>42</v>
      </c>
      <c r="B37" s="56">
        <f t="shared" si="1"/>
        <v>9666827</v>
      </c>
      <c r="C37" s="56">
        <v>9666827</v>
      </c>
      <c r="D37" s="56">
        <v>0</v>
      </c>
      <c r="E37" s="56">
        <v>0</v>
      </c>
      <c r="F37" s="56">
        <v>0</v>
      </c>
    </row>
    <row r="38" spans="1:6">
      <c r="A38" s="84" t="s">
        <v>43</v>
      </c>
      <c r="B38" s="56">
        <f t="shared" si="1"/>
        <v>213646044</v>
      </c>
      <c r="C38" s="56">
        <v>213646044</v>
      </c>
      <c r="D38" s="56">
        <v>0</v>
      </c>
      <c r="E38" s="56">
        <v>0</v>
      </c>
      <c r="F38" s="56">
        <v>0</v>
      </c>
    </row>
    <row r="39" spans="1:6">
      <c r="A39" s="84" t="s">
        <v>44</v>
      </c>
      <c r="B39" s="56">
        <f t="shared" si="1"/>
        <v>4655846</v>
      </c>
      <c r="C39" s="56">
        <v>4655846</v>
      </c>
      <c r="D39" s="56">
        <v>0</v>
      </c>
      <c r="E39" s="56">
        <v>0</v>
      </c>
      <c r="F39" s="56">
        <v>0</v>
      </c>
    </row>
    <row r="40" spans="1:6">
      <c r="A40" s="84" t="s">
        <v>45</v>
      </c>
      <c r="B40" s="56">
        <f t="shared" si="1"/>
        <v>0</v>
      </c>
      <c r="C40" s="56">
        <v>0</v>
      </c>
      <c r="D40" s="56">
        <v>0</v>
      </c>
      <c r="E40" s="56">
        <v>0</v>
      </c>
      <c r="F40" s="56">
        <v>0</v>
      </c>
    </row>
    <row r="41" spans="1:6">
      <c r="A41" s="84" t="s">
        <v>46</v>
      </c>
      <c r="B41" s="56">
        <f t="shared" si="1"/>
        <v>0</v>
      </c>
      <c r="C41" s="56">
        <v>0</v>
      </c>
      <c r="D41" s="56">
        <v>0</v>
      </c>
      <c r="E41" s="56">
        <v>0</v>
      </c>
      <c r="F41" s="56">
        <v>0</v>
      </c>
    </row>
    <row r="42" spans="1:6">
      <c r="A42" s="84" t="s">
        <v>47</v>
      </c>
      <c r="B42" s="56">
        <f t="shared" si="1"/>
        <v>0</v>
      </c>
      <c r="C42" s="56">
        <v>0</v>
      </c>
      <c r="D42" s="56">
        <v>0</v>
      </c>
      <c r="E42" s="56">
        <v>0</v>
      </c>
      <c r="F42" s="56">
        <v>0</v>
      </c>
    </row>
    <row r="43" spans="1:6">
      <c r="A43" s="84" t="s">
        <v>48</v>
      </c>
      <c r="B43" s="56">
        <f t="shared" si="1"/>
        <v>14476189</v>
      </c>
      <c r="C43" s="56">
        <v>14476189</v>
      </c>
      <c r="D43" s="56">
        <v>0</v>
      </c>
      <c r="E43" s="56">
        <v>0</v>
      </c>
      <c r="F43" s="56">
        <v>0</v>
      </c>
    </row>
    <row r="44" spans="1:6">
      <c r="A44" s="84" t="s">
        <v>49</v>
      </c>
      <c r="B44" s="56">
        <f t="shared" si="1"/>
        <v>0</v>
      </c>
      <c r="C44" s="56">
        <v>0</v>
      </c>
      <c r="D44" s="56">
        <v>0</v>
      </c>
      <c r="E44" s="56">
        <v>0</v>
      </c>
      <c r="F44" s="56">
        <v>0</v>
      </c>
    </row>
    <row r="45" spans="1:6">
      <c r="A45" s="84" t="s">
        <v>50</v>
      </c>
      <c r="B45" s="56">
        <f t="shared" si="1"/>
        <v>0</v>
      </c>
      <c r="C45" s="56">
        <v>0</v>
      </c>
      <c r="D45" s="56">
        <v>0</v>
      </c>
      <c r="E45" s="56">
        <v>0</v>
      </c>
      <c r="F45" s="56">
        <v>0</v>
      </c>
    </row>
    <row r="46" spans="1:6">
      <c r="A46" s="84" t="s">
        <v>51</v>
      </c>
      <c r="B46" s="56">
        <f t="shared" si="1"/>
        <v>8742665</v>
      </c>
      <c r="C46" s="56">
        <v>8742665</v>
      </c>
      <c r="D46" s="56">
        <v>0</v>
      </c>
      <c r="E46" s="56">
        <v>0</v>
      </c>
      <c r="F46" s="56">
        <v>0</v>
      </c>
    </row>
    <row r="47" spans="1:6">
      <c r="A47" s="84" t="s">
        <v>52</v>
      </c>
      <c r="B47" s="56">
        <f t="shared" si="1"/>
        <v>0</v>
      </c>
      <c r="C47" s="56">
        <v>0</v>
      </c>
      <c r="D47" s="56">
        <v>0</v>
      </c>
      <c r="E47" s="56">
        <v>0</v>
      </c>
      <c r="F47" s="56">
        <v>0</v>
      </c>
    </row>
    <row r="48" spans="1:6">
      <c r="A48" s="84" t="s">
        <v>53</v>
      </c>
      <c r="B48" s="56">
        <f t="shared" si="1"/>
        <v>16749677</v>
      </c>
      <c r="C48" s="56">
        <v>16749677</v>
      </c>
      <c r="D48" s="56">
        <v>0</v>
      </c>
      <c r="E48" s="56">
        <v>0</v>
      </c>
      <c r="F48" s="56">
        <v>0</v>
      </c>
    </row>
    <row r="49" spans="1:6">
      <c r="A49" s="84" t="s">
        <v>54</v>
      </c>
      <c r="B49" s="56">
        <f t="shared" si="1"/>
        <v>2755328</v>
      </c>
      <c r="C49" s="56">
        <v>0</v>
      </c>
      <c r="D49" s="56">
        <v>0</v>
      </c>
      <c r="E49" s="56">
        <v>0</v>
      </c>
      <c r="F49" s="56">
        <v>2755328</v>
      </c>
    </row>
    <row r="50" spans="1:6">
      <c r="A50" s="84" t="s">
        <v>55</v>
      </c>
      <c r="B50" s="56">
        <f t="shared" si="1"/>
        <v>0</v>
      </c>
      <c r="C50" s="56">
        <v>0</v>
      </c>
      <c r="D50" s="56">
        <v>0</v>
      </c>
      <c r="E50" s="56">
        <v>0</v>
      </c>
      <c r="F50" s="56">
        <v>0</v>
      </c>
    </row>
    <row r="51" spans="1:6">
      <c r="A51" s="84" t="s">
        <v>56</v>
      </c>
      <c r="B51" s="56">
        <f t="shared" si="1"/>
        <v>0</v>
      </c>
      <c r="C51" s="56">
        <v>0</v>
      </c>
      <c r="D51" s="56">
        <v>0</v>
      </c>
      <c r="E51" s="56">
        <v>0</v>
      </c>
      <c r="F51" s="56">
        <v>0</v>
      </c>
    </row>
    <row r="52" spans="1:6">
      <c r="A52" s="84" t="s">
        <v>57</v>
      </c>
      <c r="B52" s="56">
        <f t="shared" si="1"/>
        <v>0</v>
      </c>
      <c r="C52" s="56">
        <v>0</v>
      </c>
      <c r="D52" s="56">
        <v>0</v>
      </c>
      <c r="E52" s="56">
        <v>0</v>
      </c>
      <c r="F52" s="56">
        <v>0</v>
      </c>
    </row>
    <row r="53" spans="1:6">
      <c r="A53" s="84" t="s">
        <v>58</v>
      </c>
      <c r="B53" s="56">
        <f t="shared" si="1"/>
        <v>32472422</v>
      </c>
      <c r="C53" s="56">
        <v>32472422</v>
      </c>
      <c r="D53" s="56">
        <v>0</v>
      </c>
      <c r="E53" s="56">
        <v>0</v>
      </c>
      <c r="F53" s="56">
        <v>0</v>
      </c>
    </row>
    <row r="54" spans="1:6">
      <c r="A54" s="84" t="s">
        <v>59</v>
      </c>
      <c r="B54" s="56">
        <f t="shared" si="1"/>
        <v>0</v>
      </c>
      <c r="C54" s="56">
        <v>0</v>
      </c>
      <c r="D54" s="56">
        <v>0</v>
      </c>
      <c r="E54" s="56">
        <v>0</v>
      </c>
      <c r="F54" s="56">
        <v>0</v>
      </c>
    </row>
    <row r="55" spans="1:6">
      <c r="A55" s="84" t="s">
        <v>60</v>
      </c>
      <c r="B55" s="56">
        <f t="shared" si="1"/>
        <v>26398979</v>
      </c>
      <c r="C55" s="56">
        <v>26398979</v>
      </c>
      <c r="D55" s="56">
        <v>0</v>
      </c>
      <c r="E55" s="56">
        <v>0</v>
      </c>
      <c r="F55" s="56">
        <v>0</v>
      </c>
    </row>
    <row r="56" spans="1:6">
      <c r="A56" s="84" t="s">
        <v>61</v>
      </c>
      <c r="B56" s="56">
        <f t="shared" si="1"/>
        <v>0</v>
      </c>
      <c r="C56" s="56">
        <v>0</v>
      </c>
      <c r="D56" s="56">
        <v>0</v>
      </c>
      <c r="E56" s="56">
        <v>0</v>
      </c>
      <c r="F56" s="56">
        <v>0</v>
      </c>
    </row>
  </sheetData>
  <mergeCells count="2">
    <mergeCell ref="A1:F1"/>
    <mergeCell ref="A2:A4"/>
  </mergeCells>
  <pageMargins left="0.7" right="0.7" top="0.75" bottom="0.75" header="0.3" footer="0.3"/>
  <pageSetup scale="72" orientation="portrait"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O56"/>
  <sheetViews>
    <sheetView workbookViewId="0">
      <selection activeCell="J36" sqref="J36"/>
    </sheetView>
  </sheetViews>
  <sheetFormatPr defaultRowHeight="14.4"/>
  <cols>
    <col min="1" max="1" width="20.88671875" customWidth="1"/>
    <col min="2" max="2" width="13.88671875" customWidth="1"/>
    <col min="3" max="3" width="12.5546875" customWidth="1"/>
    <col min="4" max="4" width="12.6640625" bestFit="1" customWidth="1"/>
    <col min="5" max="5" width="16.109375" customWidth="1"/>
    <col min="6" max="6" width="13.109375" customWidth="1"/>
    <col min="7" max="7" width="12.109375" customWidth="1"/>
    <col min="8" max="8" width="13.44140625" customWidth="1"/>
    <col min="9" max="9" width="12.33203125" customWidth="1"/>
    <col min="10" max="10" width="13.6640625" customWidth="1"/>
    <col min="11" max="11" width="13.88671875" customWidth="1"/>
    <col min="12" max="12" width="15.109375" customWidth="1"/>
    <col min="13" max="13" width="9.44140625" bestFit="1" customWidth="1"/>
    <col min="14" max="14" width="12.6640625" customWidth="1"/>
    <col min="15" max="15" width="11.44140625" bestFit="1" customWidth="1"/>
  </cols>
  <sheetData>
    <row r="1" spans="1:15">
      <c r="A1" s="554" t="s">
        <v>205</v>
      </c>
      <c r="B1" s="551"/>
      <c r="C1" s="551"/>
      <c r="D1" s="551"/>
      <c r="E1" s="551"/>
      <c r="F1" s="551"/>
      <c r="G1" s="551"/>
      <c r="H1" s="551"/>
      <c r="I1" s="551"/>
      <c r="J1" s="551"/>
      <c r="K1" s="551"/>
      <c r="L1" s="551"/>
      <c r="M1" s="551"/>
      <c r="N1" s="551"/>
      <c r="O1" s="552"/>
    </row>
    <row r="2" spans="1:15">
      <c r="A2" s="628" t="s">
        <v>10</v>
      </c>
      <c r="B2" s="148"/>
      <c r="C2" s="148"/>
      <c r="D2" s="148"/>
      <c r="E2" s="148"/>
      <c r="F2" s="148"/>
      <c r="G2" s="148"/>
      <c r="H2" s="148"/>
      <c r="I2" s="148"/>
      <c r="J2" s="148"/>
      <c r="K2" s="148"/>
      <c r="L2" s="148"/>
      <c r="M2" s="148"/>
      <c r="N2" s="148"/>
      <c r="O2" s="148"/>
    </row>
    <row r="3" spans="1:15" ht="33.6">
      <c r="A3" s="615"/>
      <c r="B3" s="148" t="s">
        <v>65</v>
      </c>
      <c r="C3" s="148" t="s">
        <v>78</v>
      </c>
      <c r="D3" s="148" t="s">
        <v>63</v>
      </c>
      <c r="E3" s="148" t="s">
        <v>64</v>
      </c>
      <c r="F3" s="148" t="s">
        <v>79</v>
      </c>
      <c r="G3" s="148" t="s">
        <v>67</v>
      </c>
      <c r="H3" s="148" t="s">
        <v>80</v>
      </c>
      <c r="I3" s="148" t="s">
        <v>81</v>
      </c>
      <c r="J3" s="148" t="s">
        <v>82</v>
      </c>
      <c r="K3" s="148" t="s">
        <v>89</v>
      </c>
      <c r="L3" s="148" t="s">
        <v>88</v>
      </c>
      <c r="M3" s="148" t="s">
        <v>68</v>
      </c>
      <c r="N3" s="148" t="s">
        <v>103</v>
      </c>
      <c r="O3" s="148" t="s">
        <v>69</v>
      </c>
    </row>
    <row r="4" spans="1:15">
      <c r="A4" s="615"/>
      <c r="B4" s="3"/>
      <c r="C4" s="3"/>
      <c r="D4" s="3"/>
      <c r="E4" s="3"/>
      <c r="F4" s="3"/>
      <c r="G4" s="3"/>
      <c r="H4" s="3"/>
      <c r="I4" s="148"/>
      <c r="J4" s="3"/>
      <c r="K4" s="3"/>
      <c r="L4" s="3"/>
      <c r="M4" s="3"/>
      <c r="N4" s="3"/>
      <c r="O4" s="3"/>
    </row>
    <row r="5" spans="1:15">
      <c r="A5" s="81" t="s">
        <v>77</v>
      </c>
      <c r="B5" s="56">
        <f>SUM(B6:B56)</f>
        <v>123415527</v>
      </c>
      <c r="C5" s="56">
        <f t="shared" ref="C5:O5" si="0">SUM(C6:C56)</f>
        <v>17631795</v>
      </c>
      <c r="D5" s="56">
        <f t="shared" si="0"/>
        <v>70292567</v>
      </c>
      <c r="E5" s="56">
        <f t="shared" si="0"/>
        <v>221565</v>
      </c>
      <c r="F5" s="56">
        <f t="shared" si="0"/>
        <v>0</v>
      </c>
      <c r="G5" s="56">
        <f t="shared" si="0"/>
        <v>0</v>
      </c>
      <c r="H5" s="56">
        <f t="shared" si="0"/>
        <v>0</v>
      </c>
      <c r="I5" s="56">
        <f t="shared" si="0"/>
        <v>0</v>
      </c>
      <c r="J5" s="56">
        <f t="shared" si="0"/>
        <v>137139</v>
      </c>
      <c r="K5" s="56">
        <f t="shared" si="0"/>
        <v>292163</v>
      </c>
      <c r="L5" s="56">
        <f t="shared" si="0"/>
        <v>8849152</v>
      </c>
      <c r="M5" s="56">
        <f t="shared" si="0"/>
        <v>192599</v>
      </c>
      <c r="N5" s="56">
        <f t="shared" si="0"/>
        <v>25798547</v>
      </c>
      <c r="O5" s="56">
        <f t="shared" si="0"/>
        <v>0</v>
      </c>
    </row>
    <row r="6" spans="1:15">
      <c r="A6" s="81" t="s">
        <v>11</v>
      </c>
      <c r="B6" s="56">
        <f>SUM(C6:O6)</f>
        <v>0</v>
      </c>
      <c r="C6" s="56">
        <v>0</v>
      </c>
      <c r="D6" s="56">
        <v>0</v>
      </c>
      <c r="E6" s="56">
        <v>0</v>
      </c>
      <c r="F6" s="56">
        <v>0</v>
      </c>
      <c r="G6" s="56">
        <v>0</v>
      </c>
      <c r="H6" s="56">
        <v>0</v>
      </c>
      <c r="I6" s="56">
        <v>0</v>
      </c>
      <c r="J6" s="56">
        <v>0</v>
      </c>
      <c r="K6" s="56">
        <v>0</v>
      </c>
      <c r="L6" s="56">
        <v>0</v>
      </c>
      <c r="M6" s="56">
        <v>0</v>
      </c>
      <c r="N6" s="56">
        <v>0</v>
      </c>
      <c r="O6" s="56">
        <v>0</v>
      </c>
    </row>
    <row r="7" spans="1:15">
      <c r="A7" s="81" t="s">
        <v>12</v>
      </c>
      <c r="B7" s="56">
        <f t="shared" ref="B7:B56" si="1">SUM(C7:O7)</f>
        <v>0</v>
      </c>
      <c r="C7" s="56">
        <v>0</v>
      </c>
      <c r="D7" s="56">
        <v>0</v>
      </c>
      <c r="E7" s="56">
        <v>0</v>
      </c>
      <c r="F7" s="56">
        <v>0</v>
      </c>
      <c r="G7" s="56">
        <v>0</v>
      </c>
      <c r="H7" s="56">
        <v>0</v>
      </c>
      <c r="I7" s="56">
        <v>0</v>
      </c>
      <c r="J7" s="56">
        <v>0</v>
      </c>
      <c r="K7" s="56">
        <v>0</v>
      </c>
      <c r="L7" s="56">
        <v>0</v>
      </c>
      <c r="M7" s="56">
        <v>0</v>
      </c>
      <c r="N7" s="56">
        <v>0</v>
      </c>
      <c r="O7" s="56">
        <v>0</v>
      </c>
    </row>
    <row r="8" spans="1:15">
      <c r="A8" s="81" t="s">
        <v>13</v>
      </c>
      <c r="B8" s="56">
        <f t="shared" si="1"/>
        <v>2784614</v>
      </c>
      <c r="C8" s="56">
        <v>0</v>
      </c>
      <c r="D8" s="56">
        <v>0</v>
      </c>
      <c r="E8" s="56">
        <v>0</v>
      </c>
      <c r="F8" s="56">
        <v>0</v>
      </c>
      <c r="G8" s="56">
        <v>0</v>
      </c>
      <c r="H8" s="56">
        <v>0</v>
      </c>
      <c r="I8" s="56">
        <v>0</v>
      </c>
      <c r="J8" s="56">
        <v>0</v>
      </c>
      <c r="K8" s="56">
        <v>0</v>
      </c>
      <c r="L8" s="56">
        <v>2784614</v>
      </c>
      <c r="M8" s="56">
        <v>0</v>
      </c>
      <c r="N8" s="56">
        <v>0</v>
      </c>
      <c r="O8" s="56">
        <v>0</v>
      </c>
    </row>
    <row r="9" spans="1:15">
      <c r="A9" s="81" t="s">
        <v>14</v>
      </c>
      <c r="B9" s="56">
        <f t="shared" si="1"/>
        <v>4961564</v>
      </c>
      <c r="C9" s="56">
        <v>2174467</v>
      </c>
      <c r="D9" s="56">
        <v>0</v>
      </c>
      <c r="E9" s="56">
        <v>221565</v>
      </c>
      <c r="F9" s="56">
        <v>0</v>
      </c>
      <c r="G9" s="56">
        <v>0</v>
      </c>
      <c r="H9" s="56">
        <v>0</v>
      </c>
      <c r="I9" s="56">
        <v>0</v>
      </c>
      <c r="J9" s="56">
        <v>137139</v>
      </c>
      <c r="K9" s="56">
        <v>292163</v>
      </c>
      <c r="L9" s="56">
        <v>457921</v>
      </c>
      <c r="M9" s="56">
        <v>192599</v>
      </c>
      <c r="N9" s="56">
        <v>1485710</v>
      </c>
      <c r="O9" s="56">
        <v>0</v>
      </c>
    </row>
    <row r="10" spans="1:15">
      <c r="A10" s="81" t="s">
        <v>15</v>
      </c>
      <c r="B10" s="56">
        <f t="shared" si="1"/>
        <v>0</v>
      </c>
      <c r="C10" s="56">
        <v>0</v>
      </c>
      <c r="D10" s="56">
        <v>0</v>
      </c>
      <c r="E10" s="56">
        <v>0</v>
      </c>
      <c r="F10" s="56">
        <v>0</v>
      </c>
      <c r="G10" s="56">
        <v>0</v>
      </c>
      <c r="H10" s="56">
        <v>0</v>
      </c>
      <c r="I10" s="56">
        <v>0</v>
      </c>
      <c r="J10" s="56">
        <v>0</v>
      </c>
      <c r="K10" s="56">
        <v>0</v>
      </c>
      <c r="L10" s="56">
        <v>0</v>
      </c>
      <c r="M10" s="56">
        <v>0</v>
      </c>
      <c r="N10" s="56">
        <v>0</v>
      </c>
      <c r="O10" s="56">
        <v>0</v>
      </c>
    </row>
    <row r="11" spans="1:15">
      <c r="A11" s="81" t="s">
        <v>16</v>
      </c>
      <c r="B11" s="56">
        <f t="shared" si="1"/>
        <v>0</v>
      </c>
      <c r="C11" s="56">
        <v>0</v>
      </c>
      <c r="D11" s="56">
        <v>0</v>
      </c>
      <c r="E11" s="56">
        <v>0</v>
      </c>
      <c r="F11" s="56">
        <v>0</v>
      </c>
      <c r="G11" s="56">
        <v>0</v>
      </c>
      <c r="H11" s="56">
        <v>0</v>
      </c>
      <c r="I11" s="56">
        <v>0</v>
      </c>
      <c r="J11" s="56">
        <v>0</v>
      </c>
      <c r="K11" s="56">
        <v>0</v>
      </c>
      <c r="L11" s="56">
        <v>0</v>
      </c>
      <c r="M11" s="56">
        <v>0</v>
      </c>
      <c r="N11" s="56">
        <v>0</v>
      </c>
      <c r="O11" s="56">
        <v>0</v>
      </c>
    </row>
    <row r="12" spans="1:15">
      <c r="A12" s="81" t="s">
        <v>17</v>
      </c>
      <c r="B12" s="56">
        <f t="shared" si="1"/>
        <v>0</v>
      </c>
      <c r="C12" s="56">
        <v>0</v>
      </c>
      <c r="D12" s="56">
        <v>0</v>
      </c>
      <c r="E12" s="56">
        <v>0</v>
      </c>
      <c r="F12" s="56">
        <v>0</v>
      </c>
      <c r="G12" s="56">
        <v>0</v>
      </c>
      <c r="H12" s="56">
        <v>0</v>
      </c>
      <c r="I12" s="56">
        <v>0</v>
      </c>
      <c r="J12" s="56">
        <v>0</v>
      </c>
      <c r="K12" s="56">
        <v>0</v>
      </c>
      <c r="L12" s="56">
        <v>0</v>
      </c>
      <c r="M12" s="56">
        <v>0</v>
      </c>
      <c r="N12" s="56">
        <v>0</v>
      </c>
      <c r="O12" s="56">
        <v>0</v>
      </c>
    </row>
    <row r="13" spans="1:15">
      <c r="A13" s="81" t="s">
        <v>18</v>
      </c>
      <c r="B13" s="56">
        <f t="shared" si="1"/>
        <v>2824002</v>
      </c>
      <c r="C13" s="56">
        <v>0</v>
      </c>
      <c r="D13" s="56">
        <v>2824002</v>
      </c>
      <c r="E13" s="56">
        <v>0</v>
      </c>
      <c r="F13" s="56">
        <v>0</v>
      </c>
      <c r="G13" s="56">
        <v>0</v>
      </c>
      <c r="H13" s="56">
        <v>0</v>
      </c>
      <c r="I13" s="56">
        <v>0</v>
      </c>
      <c r="J13" s="56">
        <v>0</v>
      </c>
      <c r="K13" s="56">
        <v>0</v>
      </c>
      <c r="L13" s="56">
        <v>0</v>
      </c>
      <c r="M13" s="56">
        <v>0</v>
      </c>
      <c r="N13" s="56">
        <v>0</v>
      </c>
      <c r="O13" s="56">
        <v>0</v>
      </c>
    </row>
    <row r="14" spans="1:15">
      <c r="A14" s="81" t="s">
        <v>19</v>
      </c>
      <c r="B14" s="56">
        <f t="shared" si="1"/>
        <v>0</v>
      </c>
      <c r="C14" s="56">
        <v>0</v>
      </c>
      <c r="D14" s="56">
        <v>0</v>
      </c>
      <c r="E14" s="56">
        <v>0</v>
      </c>
      <c r="F14" s="56">
        <v>0</v>
      </c>
      <c r="G14" s="56">
        <v>0</v>
      </c>
      <c r="H14" s="56">
        <v>0</v>
      </c>
      <c r="I14" s="56">
        <v>0</v>
      </c>
      <c r="J14" s="56">
        <v>0</v>
      </c>
      <c r="K14" s="56">
        <v>0</v>
      </c>
      <c r="L14" s="56">
        <v>0</v>
      </c>
      <c r="M14" s="56">
        <v>0</v>
      </c>
      <c r="N14" s="56">
        <v>0</v>
      </c>
      <c r="O14" s="56">
        <v>0</v>
      </c>
    </row>
    <row r="15" spans="1:15">
      <c r="A15" s="81" t="s">
        <v>20</v>
      </c>
      <c r="B15" s="56">
        <f t="shared" si="1"/>
        <v>0</v>
      </c>
      <c r="C15" s="56">
        <v>0</v>
      </c>
      <c r="D15" s="56">
        <v>0</v>
      </c>
      <c r="E15" s="56">
        <v>0</v>
      </c>
      <c r="F15" s="56">
        <v>0</v>
      </c>
      <c r="G15" s="56">
        <v>0</v>
      </c>
      <c r="H15" s="56">
        <v>0</v>
      </c>
      <c r="I15" s="56">
        <v>0</v>
      </c>
      <c r="J15" s="56">
        <v>0</v>
      </c>
      <c r="K15" s="56">
        <v>0</v>
      </c>
      <c r="L15" s="56">
        <v>0</v>
      </c>
      <c r="M15" s="56">
        <v>0</v>
      </c>
      <c r="N15" s="56">
        <v>0</v>
      </c>
      <c r="O15" s="56">
        <v>0</v>
      </c>
    </row>
    <row r="16" spans="1:15">
      <c r="A16" s="81" t="s">
        <v>21</v>
      </c>
      <c r="B16" s="56">
        <f t="shared" si="1"/>
        <v>0</v>
      </c>
      <c r="C16" s="56">
        <v>0</v>
      </c>
      <c r="D16" s="56">
        <v>0</v>
      </c>
      <c r="E16" s="56">
        <v>0</v>
      </c>
      <c r="F16" s="56">
        <v>0</v>
      </c>
      <c r="G16" s="56">
        <v>0</v>
      </c>
      <c r="H16" s="56">
        <v>0</v>
      </c>
      <c r="I16" s="56">
        <v>0</v>
      </c>
      <c r="J16" s="56">
        <v>0</v>
      </c>
      <c r="K16" s="56">
        <v>0</v>
      </c>
      <c r="L16" s="56">
        <v>0</v>
      </c>
      <c r="M16" s="56">
        <v>0</v>
      </c>
      <c r="N16" s="56">
        <v>0</v>
      </c>
      <c r="O16" s="56">
        <v>0</v>
      </c>
    </row>
    <row r="17" spans="1:15">
      <c r="A17" s="81" t="s">
        <v>22</v>
      </c>
      <c r="B17" s="56">
        <f t="shared" si="1"/>
        <v>0</v>
      </c>
      <c r="C17" s="56">
        <v>0</v>
      </c>
      <c r="D17" s="56">
        <v>0</v>
      </c>
      <c r="E17" s="56">
        <v>0</v>
      </c>
      <c r="F17" s="56">
        <v>0</v>
      </c>
      <c r="G17" s="56">
        <v>0</v>
      </c>
      <c r="H17" s="56">
        <v>0</v>
      </c>
      <c r="I17" s="56">
        <v>0</v>
      </c>
      <c r="J17" s="56">
        <v>0</v>
      </c>
      <c r="K17" s="56">
        <v>0</v>
      </c>
      <c r="L17" s="56">
        <v>0</v>
      </c>
      <c r="M17" s="56">
        <v>0</v>
      </c>
      <c r="N17" s="56">
        <v>0</v>
      </c>
      <c r="O17" s="56">
        <v>0</v>
      </c>
    </row>
    <row r="18" spans="1:15">
      <c r="A18" s="81" t="s">
        <v>23</v>
      </c>
      <c r="B18" s="56">
        <f t="shared" si="1"/>
        <v>0</v>
      </c>
      <c r="C18" s="56">
        <v>0</v>
      </c>
      <c r="D18" s="56">
        <v>0</v>
      </c>
      <c r="E18" s="56">
        <v>0</v>
      </c>
      <c r="F18" s="56">
        <v>0</v>
      </c>
      <c r="G18" s="56">
        <v>0</v>
      </c>
      <c r="H18" s="56">
        <v>0</v>
      </c>
      <c r="I18" s="56">
        <v>0</v>
      </c>
      <c r="J18" s="56">
        <v>0</v>
      </c>
      <c r="K18" s="56">
        <v>0</v>
      </c>
      <c r="L18" s="56">
        <v>0</v>
      </c>
      <c r="M18" s="56">
        <v>0</v>
      </c>
      <c r="N18" s="56">
        <v>0</v>
      </c>
      <c r="O18" s="56">
        <v>0</v>
      </c>
    </row>
    <row r="19" spans="1:15">
      <c r="A19" s="81" t="s">
        <v>24</v>
      </c>
      <c r="B19" s="56">
        <f t="shared" si="1"/>
        <v>0</v>
      </c>
      <c r="C19" s="56">
        <v>0</v>
      </c>
      <c r="D19" s="56">
        <v>0</v>
      </c>
      <c r="E19" s="56">
        <v>0</v>
      </c>
      <c r="F19" s="56">
        <v>0</v>
      </c>
      <c r="G19" s="56">
        <v>0</v>
      </c>
      <c r="H19" s="56">
        <v>0</v>
      </c>
      <c r="I19" s="56">
        <v>0</v>
      </c>
      <c r="J19" s="56">
        <v>0</v>
      </c>
      <c r="K19" s="56">
        <v>0</v>
      </c>
      <c r="L19" s="56">
        <v>0</v>
      </c>
      <c r="M19" s="56">
        <v>0</v>
      </c>
      <c r="N19" s="56">
        <v>0</v>
      </c>
      <c r="O19" s="56">
        <v>0</v>
      </c>
    </row>
    <row r="20" spans="1:15">
      <c r="A20" s="81" t="s">
        <v>25</v>
      </c>
      <c r="B20" s="56">
        <f t="shared" si="1"/>
        <v>0</v>
      </c>
      <c r="C20" s="56">
        <v>0</v>
      </c>
      <c r="D20" s="56">
        <v>0</v>
      </c>
      <c r="E20" s="56">
        <v>0</v>
      </c>
      <c r="F20" s="56">
        <v>0</v>
      </c>
      <c r="G20" s="56">
        <v>0</v>
      </c>
      <c r="H20" s="56">
        <v>0</v>
      </c>
      <c r="I20" s="56">
        <v>0</v>
      </c>
      <c r="J20" s="56">
        <v>0</v>
      </c>
      <c r="K20" s="56">
        <v>0</v>
      </c>
      <c r="L20" s="56">
        <v>0</v>
      </c>
      <c r="M20" s="56">
        <v>0</v>
      </c>
      <c r="N20" s="56">
        <v>0</v>
      </c>
      <c r="O20" s="56">
        <v>0</v>
      </c>
    </row>
    <row r="21" spans="1:15">
      <c r="A21" s="81" t="s">
        <v>26</v>
      </c>
      <c r="B21" s="56">
        <f t="shared" si="1"/>
        <v>0</v>
      </c>
      <c r="C21" s="56">
        <v>0</v>
      </c>
      <c r="D21" s="56">
        <v>0</v>
      </c>
      <c r="E21" s="56">
        <v>0</v>
      </c>
      <c r="F21" s="56">
        <v>0</v>
      </c>
      <c r="G21" s="56">
        <v>0</v>
      </c>
      <c r="H21" s="56">
        <v>0</v>
      </c>
      <c r="I21" s="56">
        <v>0</v>
      </c>
      <c r="J21" s="56">
        <v>0</v>
      </c>
      <c r="K21" s="56">
        <v>0</v>
      </c>
      <c r="L21" s="56">
        <v>0</v>
      </c>
      <c r="M21" s="56">
        <v>0</v>
      </c>
      <c r="N21" s="56">
        <v>0</v>
      </c>
      <c r="O21" s="56">
        <v>0</v>
      </c>
    </row>
    <row r="22" spans="1:15">
      <c r="A22" s="81" t="s">
        <v>27</v>
      </c>
      <c r="B22" s="56">
        <f t="shared" si="1"/>
        <v>0</v>
      </c>
      <c r="C22" s="56">
        <v>0</v>
      </c>
      <c r="D22" s="56">
        <v>0</v>
      </c>
      <c r="E22" s="56">
        <v>0</v>
      </c>
      <c r="F22" s="56">
        <v>0</v>
      </c>
      <c r="G22" s="56">
        <v>0</v>
      </c>
      <c r="H22" s="56">
        <v>0</v>
      </c>
      <c r="I22" s="56">
        <v>0</v>
      </c>
      <c r="J22" s="56">
        <v>0</v>
      </c>
      <c r="K22" s="56">
        <v>0</v>
      </c>
      <c r="L22" s="56">
        <v>0</v>
      </c>
      <c r="M22" s="56">
        <v>0</v>
      </c>
      <c r="N22" s="56">
        <v>0</v>
      </c>
      <c r="O22" s="56">
        <v>0</v>
      </c>
    </row>
    <row r="23" spans="1:15">
      <c r="A23" s="81" t="s">
        <v>28</v>
      </c>
      <c r="B23" s="56">
        <f t="shared" si="1"/>
        <v>0</v>
      </c>
      <c r="C23" s="56">
        <v>0</v>
      </c>
      <c r="D23" s="56">
        <v>0</v>
      </c>
      <c r="E23" s="56">
        <v>0</v>
      </c>
      <c r="F23" s="56">
        <v>0</v>
      </c>
      <c r="G23" s="56">
        <v>0</v>
      </c>
      <c r="H23" s="56">
        <v>0</v>
      </c>
      <c r="I23" s="56">
        <v>0</v>
      </c>
      <c r="J23" s="56">
        <v>0</v>
      </c>
      <c r="K23" s="56">
        <v>0</v>
      </c>
      <c r="L23" s="56">
        <v>0</v>
      </c>
      <c r="M23" s="56">
        <v>0</v>
      </c>
      <c r="N23" s="56">
        <v>0</v>
      </c>
      <c r="O23" s="56">
        <v>0</v>
      </c>
    </row>
    <row r="24" spans="1:15">
      <c r="A24" s="81" t="s">
        <v>29</v>
      </c>
      <c r="B24" s="56">
        <f t="shared" si="1"/>
        <v>0</v>
      </c>
      <c r="C24" s="56">
        <v>0</v>
      </c>
      <c r="D24" s="56">
        <v>0</v>
      </c>
      <c r="E24" s="56">
        <v>0</v>
      </c>
      <c r="F24" s="56">
        <v>0</v>
      </c>
      <c r="G24" s="56">
        <v>0</v>
      </c>
      <c r="H24" s="56">
        <v>0</v>
      </c>
      <c r="I24" s="56">
        <v>0</v>
      </c>
      <c r="J24" s="56">
        <v>0</v>
      </c>
      <c r="K24" s="56">
        <v>0</v>
      </c>
      <c r="L24" s="56">
        <v>0</v>
      </c>
      <c r="M24" s="56">
        <v>0</v>
      </c>
      <c r="N24" s="56">
        <v>0</v>
      </c>
      <c r="O24" s="56">
        <v>0</v>
      </c>
    </row>
    <row r="25" spans="1:15">
      <c r="A25" s="81" t="s">
        <v>30</v>
      </c>
      <c r="B25" s="56">
        <f t="shared" si="1"/>
        <v>0</v>
      </c>
      <c r="C25" s="56">
        <v>0</v>
      </c>
      <c r="D25" s="56">
        <v>0</v>
      </c>
      <c r="E25" s="56">
        <v>0</v>
      </c>
      <c r="F25" s="56">
        <v>0</v>
      </c>
      <c r="G25" s="56">
        <v>0</v>
      </c>
      <c r="H25" s="56">
        <v>0</v>
      </c>
      <c r="I25" s="56">
        <v>0</v>
      </c>
      <c r="J25" s="56">
        <v>0</v>
      </c>
      <c r="K25" s="56">
        <v>0</v>
      </c>
      <c r="L25" s="56">
        <v>0</v>
      </c>
      <c r="M25" s="56">
        <v>0</v>
      </c>
      <c r="N25" s="56">
        <v>0</v>
      </c>
      <c r="O25" s="56">
        <v>0</v>
      </c>
    </row>
    <row r="26" spans="1:15">
      <c r="A26" s="81" t="s">
        <v>31</v>
      </c>
      <c r="B26" s="56">
        <f t="shared" si="1"/>
        <v>0</v>
      </c>
      <c r="C26" s="56">
        <v>0</v>
      </c>
      <c r="D26" s="56">
        <v>0</v>
      </c>
      <c r="E26" s="56">
        <v>0</v>
      </c>
      <c r="F26" s="56">
        <v>0</v>
      </c>
      <c r="G26" s="56">
        <v>0</v>
      </c>
      <c r="H26" s="56">
        <v>0</v>
      </c>
      <c r="I26" s="56">
        <v>0</v>
      </c>
      <c r="J26" s="56">
        <v>0</v>
      </c>
      <c r="K26" s="56">
        <v>0</v>
      </c>
      <c r="L26" s="56">
        <v>0</v>
      </c>
      <c r="M26" s="56">
        <v>0</v>
      </c>
      <c r="N26" s="56">
        <v>0</v>
      </c>
      <c r="O26" s="56">
        <v>0</v>
      </c>
    </row>
    <row r="27" spans="1:15">
      <c r="A27" s="81" t="s">
        <v>32</v>
      </c>
      <c r="B27" s="56">
        <f t="shared" si="1"/>
        <v>32386864</v>
      </c>
      <c r="C27" s="56">
        <v>0</v>
      </c>
      <c r="D27" s="56">
        <v>32386864</v>
      </c>
      <c r="E27" s="56">
        <v>0</v>
      </c>
      <c r="F27" s="56">
        <v>0</v>
      </c>
      <c r="G27" s="56">
        <v>0</v>
      </c>
      <c r="H27" s="56">
        <v>0</v>
      </c>
      <c r="I27" s="56">
        <v>0</v>
      </c>
      <c r="J27" s="56">
        <v>0</v>
      </c>
      <c r="K27" s="56">
        <v>0</v>
      </c>
      <c r="L27" s="56">
        <v>0</v>
      </c>
      <c r="M27" s="56">
        <v>0</v>
      </c>
      <c r="N27" s="56">
        <v>0</v>
      </c>
      <c r="O27" s="56">
        <v>0</v>
      </c>
    </row>
    <row r="28" spans="1:15">
      <c r="A28" s="81" t="s">
        <v>33</v>
      </c>
      <c r="B28" s="56">
        <f t="shared" si="1"/>
        <v>0</v>
      </c>
      <c r="C28" s="56">
        <v>0</v>
      </c>
      <c r="D28" s="56">
        <v>0</v>
      </c>
      <c r="E28" s="56">
        <v>0</v>
      </c>
      <c r="F28" s="56">
        <v>0</v>
      </c>
      <c r="G28" s="56">
        <v>0</v>
      </c>
      <c r="H28" s="56">
        <v>0</v>
      </c>
      <c r="I28" s="56">
        <v>0</v>
      </c>
      <c r="J28" s="56">
        <v>0</v>
      </c>
      <c r="K28" s="56">
        <v>0</v>
      </c>
      <c r="L28" s="56">
        <v>0</v>
      </c>
      <c r="M28" s="56">
        <v>0</v>
      </c>
      <c r="N28" s="56">
        <v>0</v>
      </c>
      <c r="O28" s="56">
        <v>0</v>
      </c>
    </row>
    <row r="29" spans="1:15">
      <c r="A29" s="81" t="s">
        <v>34</v>
      </c>
      <c r="B29" s="56">
        <f t="shared" si="1"/>
        <v>0</v>
      </c>
      <c r="C29" s="56">
        <v>0</v>
      </c>
      <c r="D29" s="56">
        <v>0</v>
      </c>
      <c r="E29" s="56">
        <v>0</v>
      </c>
      <c r="F29" s="56">
        <v>0</v>
      </c>
      <c r="G29" s="56">
        <v>0</v>
      </c>
      <c r="H29" s="56">
        <v>0</v>
      </c>
      <c r="I29" s="56">
        <v>0</v>
      </c>
      <c r="J29" s="56">
        <v>0</v>
      </c>
      <c r="K29" s="56">
        <v>0</v>
      </c>
      <c r="L29" s="56">
        <v>0</v>
      </c>
      <c r="M29" s="56">
        <v>0</v>
      </c>
      <c r="N29" s="56">
        <v>0</v>
      </c>
      <c r="O29" s="56">
        <v>0</v>
      </c>
    </row>
    <row r="30" spans="1:15">
      <c r="A30" s="81" t="s">
        <v>35</v>
      </c>
      <c r="B30" s="56">
        <f t="shared" si="1"/>
        <v>0</v>
      </c>
      <c r="C30" s="56">
        <v>0</v>
      </c>
      <c r="D30" s="56">
        <v>0</v>
      </c>
      <c r="E30" s="56">
        <v>0</v>
      </c>
      <c r="F30" s="56">
        <v>0</v>
      </c>
      <c r="G30" s="56">
        <v>0</v>
      </c>
      <c r="H30" s="56">
        <v>0</v>
      </c>
      <c r="I30" s="56">
        <v>0</v>
      </c>
      <c r="J30" s="56">
        <v>0</v>
      </c>
      <c r="K30" s="56">
        <v>0</v>
      </c>
      <c r="L30" s="56">
        <v>0</v>
      </c>
      <c r="M30" s="56">
        <v>0</v>
      </c>
      <c r="N30" s="56">
        <v>0</v>
      </c>
      <c r="O30" s="56">
        <v>0</v>
      </c>
    </row>
    <row r="31" spans="1:15">
      <c r="A31" s="81" t="s">
        <v>36</v>
      </c>
      <c r="B31" s="56">
        <f t="shared" si="1"/>
        <v>18982220</v>
      </c>
      <c r="C31" s="56">
        <v>0</v>
      </c>
      <c r="D31" s="56">
        <v>18982220</v>
      </c>
      <c r="E31" s="56">
        <v>0</v>
      </c>
      <c r="F31" s="56">
        <v>0</v>
      </c>
      <c r="G31" s="56">
        <v>0</v>
      </c>
      <c r="H31" s="56">
        <v>0</v>
      </c>
      <c r="I31" s="56">
        <v>0</v>
      </c>
      <c r="J31" s="56">
        <v>0</v>
      </c>
      <c r="K31" s="56">
        <v>0</v>
      </c>
      <c r="L31" s="56">
        <v>0</v>
      </c>
      <c r="M31" s="56">
        <v>0</v>
      </c>
      <c r="N31" s="56">
        <v>0</v>
      </c>
      <c r="O31" s="56">
        <v>0</v>
      </c>
    </row>
    <row r="32" spans="1:15">
      <c r="A32" s="81" t="s">
        <v>37</v>
      </c>
      <c r="B32" s="56">
        <f t="shared" si="1"/>
        <v>0</v>
      </c>
      <c r="C32" s="56">
        <v>0</v>
      </c>
      <c r="D32" s="56">
        <v>0</v>
      </c>
      <c r="E32" s="56">
        <v>0</v>
      </c>
      <c r="F32" s="56">
        <v>0</v>
      </c>
      <c r="G32" s="56">
        <v>0</v>
      </c>
      <c r="H32" s="56">
        <v>0</v>
      </c>
      <c r="I32" s="56">
        <v>0</v>
      </c>
      <c r="J32" s="56">
        <v>0</v>
      </c>
      <c r="K32" s="56">
        <v>0</v>
      </c>
      <c r="L32" s="56">
        <v>0</v>
      </c>
      <c r="M32" s="56">
        <v>0</v>
      </c>
      <c r="N32" s="56">
        <v>0</v>
      </c>
      <c r="O32" s="56">
        <v>0</v>
      </c>
    </row>
    <row r="33" spans="1:15">
      <c r="A33" s="81" t="s">
        <v>38</v>
      </c>
      <c r="B33" s="56">
        <f t="shared" si="1"/>
        <v>0</v>
      </c>
      <c r="C33" s="56">
        <v>0</v>
      </c>
      <c r="D33" s="56">
        <v>0</v>
      </c>
      <c r="E33" s="56">
        <v>0</v>
      </c>
      <c r="F33" s="56">
        <v>0</v>
      </c>
      <c r="G33" s="56">
        <v>0</v>
      </c>
      <c r="H33" s="56">
        <v>0</v>
      </c>
      <c r="I33" s="56">
        <v>0</v>
      </c>
      <c r="J33" s="56">
        <v>0</v>
      </c>
      <c r="K33" s="56">
        <v>0</v>
      </c>
      <c r="L33" s="56">
        <v>0</v>
      </c>
      <c r="M33" s="56">
        <v>0</v>
      </c>
      <c r="N33" s="56">
        <v>0</v>
      </c>
      <c r="O33" s="56">
        <v>0</v>
      </c>
    </row>
    <row r="34" spans="1:15">
      <c r="A34" s="81" t="s">
        <v>39</v>
      </c>
      <c r="B34" s="56">
        <f t="shared" si="1"/>
        <v>0</v>
      </c>
      <c r="C34" s="56">
        <v>0</v>
      </c>
      <c r="D34" s="56">
        <v>0</v>
      </c>
      <c r="E34" s="56">
        <v>0</v>
      </c>
      <c r="F34" s="56">
        <v>0</v>
      </c>
      <c r="G34" s="56">
        <v>0</v>
      </c>
      <c r="H34" s="56">
        <v>0</v>
      </c>
      <c r="I34" s="56">
        <v>0</v>
      </c>
      <c r="J34" s="56">
        <v>0</v>
      </c>
      <c r="K34" s="56">
        <v>0</v>
      </c>
      <c r="L34" s="56">
        <v>0</v>
      </c>
      <c r="M34" s="56">
        <v>0</v>
      </c>
      <c r="N34" s="56">
        <v>0</v>
      </c>
      <c r="O34" s="56">
        <v>0</v>
      </c>
    </row>
    <row r="35" spans="1:15">
      <c r="A35" s="81" t="s">
        <v>40</v>
      </c>
      <c r="B35" s="56">
        <f t="shared" si="1"/>
        <v>0</v>
      </c>
      <c r="C35" s="56">
        <v>0</v>
      </c>
      <c r="D35" s="56">
        <v>0</v>
      </c>
      <c r="E35" s="56">
        <v>0</v>
      </c>
      <c r="F35" s="56">
        <v>0</v>
      </c>
      <c r="G35" s="56">
        <v>0</v>
      </c>
      <c r="H35" s="56">
        <v>0</v>
      </c>
      <c r="I35" s="56">
        <v>0</v>
      </c>
      <c r="J35" s="56">
        <v>0</v>
      </c>
      <c r="K35" s="56">
        <v>0</v>
      </c>
      <c r="L35" s="56">
        <v>0</v>
      </c>
      <c r="M35" s="56">
        <v>0</v>
      </c>
      <c r="N35" s="56">
        <v>0</v>
      </c>
      <c r="O35" s="56">
        <v>0</v>
      </c>
    </row>
    <row r="36" spans="1:15">
      <c r="A36" s="81" t="s">
        <v>41</v>
      </c>
      <c r="B36" s="56">
        <f t="shared" si="1"/>
        <v>0</v>
      </c>
      <c r="C36" s="56">
        <v>0</v>
      </c>
      <c r="D36" s="56">
        <v>0</v>
      </c>
      <c r="E36" s="56">
        <v>0</v>
      </c>
      <c r="F36" s="56">
        <v>0</v>
      </c>
      <c r="G36" s="56">
        <v>0</v>
      </c>
      <c r="H36" s="56">
        <v>0</v>
      </c>
      <c r="I36" s="56">
        <v>0</v>
      </c>
      <c r="J36" s="56">
        <v>0</v>
      </c>
      <c r="K36" s="56">
        <v>0</v>
      </c>
      <c r="L36" s="56">
        <v>0</v>
      </c>
      <c r="M36" s="56">
        <v>0</v>
      </c>
      <c r="N36" s="56">
        <v>0</v>
      </c>
      <c r="O36" s="56">
        <v>0</v>
      </c>
    </row>
    <row r="37" spans="1:15">
      <c r="A37" s="81" t="s">
        <v>42</v>
      </c>
      <c r="B37" s="56">
        <f t="shared" si="1"/>
        <v>0</v>
      </c>
      <c r="C37" s="56">
        <v>0</v>
      </c>
      <c r="D37" s="56">
        <v>0</v>
      </c>
      <c r="E37" s="56">
        <v>0</v>
      </c>
      <c r="F37" s="56">
        <v>0</v>
      </c>
      <c r="G37" s="56">
        <v>0</v>
      </c>
      <c r="H37" s="56">
        <v>0</v>
      </c>
      <c r="I37" s="56">
        <v>0</v>
      </c>
      <c r="J37" s="56">
        <v>0</v>
      </c>
      <c r="K37" s="56">
        <v>0</v>
      </c>
      <c r="L37" s="56">
        <v>0</v>
      </c>
      <c r="M37" s="56">
        <v>0</v>
      </c>
      <c r="N37" s="56">
        <v>0</v>
      </c>
      <c r="O37" s="56">
        <v>0</v>
      </c>
    </row>
    <row r="38" spans="1:15">
      <c r="A38" s="81" t="s">
        <v>43</v>
      </c>
      <c r="B38" s="56">
        <f t="shared" si="1"/>
        <v>0</v>
      </c>
      <c r="C38" s="56">
        <v>0</v>
      </c>
      <c r="D38" s="56">
        <v>0</v>
      </c>
      <c r="E38" s="56">
        <v>0</v>
      </c>
      <c r="F38" s="56">
        <v>0</v>
      </c>
      <c r="G38" s="56">
        <v>0</v>
      </c>
      <c r="H38" s="56">
        <v>0</v>
      </c>
      <c r="I38" s="56">
        <v>0</v>
      </c>
      <c r="J38" s="56">
        <v>0</v>
      </c>
      <c r="K38" s="56">
        <v>0</v>
      </c>
      <c r="L38" s="56">
        <v>0</v>
      </c>
      <c r="M38" s="56">
        <v>0</v>
      </c>
      <c r="N38" s="56">
        <v>0</v>
      </c>
      <c r="O38" s="56">
        <v>0</v>
      </c>
    </row>
    <row r="39" spans="1:15">
      <c r="A39" s="81" t="s">
        <v>44</v>
      </c>
      <c r="B39" s="56">
        <f t="shared" si="1"/>
        <v>21706098</v>
      </c>
      <c r="C39" s="56">
        <v>0</v>
      </c>
      <c r="D39" s="56">
        <v>16099481</v>
      </c>
      <c r="E39" s="56">
        <v>0</v>
      </c>
      <c r="F39" s="56">
        <v>0</v>
      </c>
      <c r="G39" s="56">
        <v>0</v>
      </c>
      <c r="H39" s="56">
        <v>0</v>
      </c>
      <c r="I39" s="56">
        <v>0</v>
      </c>
      <c r="J39" s="56">
        <v>0</v>
      </c>
      <c r="K39" s="56">
        <v>0</v>
      </c>
      <c r="L39" s="56">
        <v>5606617</v>
      </c>
      <c r="M39" s="56">
        <v>0</v>
      </c>
      <c r="N39" s="56">
        <v>0</v>
      </c>
      <c r="O39" s="56">
        <v>0</v>
      </c>
    </row>
    <row r="40" spans="1:15">
      <c r="A40" s="81" t="s">
        <v>45</v>
      </c>
      <c r="B40" s="56">
        <f t="shared" si="1"/>
        <v>0</v>
      </c>
      <c r="C40" s="56">
        <v>0</v>
      </c>
      <c r="D40" s="56">
        <v>0</v>
      </c>
      <c r="E40" s="56">
        <v>0</v>
      </c>
      <c r="F40" s="56">
        <v>0</v>
      </c>
      <c r="G40" s="56">
        <v>0</v>
      </c>
      <c r="H40" s="56">
        <v>0</v>
      </c>
      <c r="I40" s="56">
        <v>0</v>
      </c>
      <c r="J40" s="56">
        <v>0</v>
      </c>
      <c r="K40" s="56">
        <v>0</v>
      </c>
      <c r="L40" s="56">
        <v>0</v>
      </c>
      <c r="M40" s="56">
        <v>0</v>
      </c>
      <c r="N40" s="56">
        <v>0</v>
      </c>
      <c r="O40" s="56">
        <v>0</v>
      </c>
    </row>
    <row r="41" spans="1:15">
      <c r="A41" s="81" t="s">
        <v>46</v>
      </c>
      <c r="B41" s="56">
        <f t="shared" si="1"/>
        <v>0</v>
      </c>
      <c r="C41" s="56">
        <v>0</v>
      </c>
      <c r="D41" s="56">
        <v>0</v>
      </c>
      <c r="E41" s="56">
        <v>0</v>
      </c>
      <c r="F41" s="56">
        <v>0</v>
      </c>
      <c r="G41" s="56">
        <v>0</v>
      </c>
      <c r="H41" s="56">
        <v>0</v>
      </c>
      <c r="I41" s="56">
        <v>0</v>
      </c>
      <c r="J41" s="56">
        <v>0</v>
      </c>
      <c r="K41" s="56">
        <v>0</v>
      </c>
      <c r="L41" s="56">
        <v>0</v>
      </c>
      <c r="M41" s="56">
        <v>0</v>
      </c>
      <c r="N41" s="56">
        <v>0</v>
      </c>
      <c r="O41" s="56">
        <v>0</v>
      </c>
    </row>
    <row r="42" spans="1:15">
      <c r="A42" s="81" t="s">
        <v>47</v>
      </c>
      <c r="B42" s="56">
        <f t="shared" si="1"/>
        <v>0</v>
      </c>
      <c r="C42" s="56">
        <v>0</v>
      </c>
      <c r="D42" s="56">
        <v>0</v>
      </c>
      <c r="E42" s="56">
        <v>0</v>
      </c>
      <c r="F42" s="56">
        <v>0</v>
      </c>
      <c r="G42" s="56">
        <v>0</v>
      </c>
      <c r="H42" s="56">
        <v>0</v>
      </c>
      <c r="I42" s="56">
        <v>0</v>
      </c>
      <c r="J42" s="56">
        <v>0</v>
      </c>
      <c r="K42" s="56">
        <v>0</v>
      </c>
      <c r="L42" s="56">
        <v>0</v>
      </c>
      <c r="M42" s="56">
        <v>0</v>
      </c>
      <c r="N42" s="56">
        <v>0</v>
      </c>
      <c r="O42" s="56">
        <v>0</v>
      </c>
    </row>
    <row r="43" spans="1:15">
      <c r="A43" s="81" t="s">
        <v>48</v>
      </c>
      <c r="B43" s="56">
        <f t="shared" si="1"/>
        <v>0</v>
      </c>
      <c r="C43" s="56">
        <v>0</v>
      </c>
      <c r="D43" s="56">
        <v>0</v>
      </c>
      <c r="E43" s="56">
        <v>0</v>
      </c>
      <c r="F43" s="56">
        <v>0</v>
      </c>
      <c r="G43" s="56">
        <v>0</v>
      </c>
      <c r="H43" s="56">
        <v>0</v>
      </c>
      <c r="I43" s="56">
        <v>0</v>
      </c>
      <c r="J43" s="56">
        <v>0</v>
      </c>
      <c r="K43" s="56">
        <v>0</v>
      </c>
      <c r="L43" s="56">
        <v>0</v>
      </c>
      <c r="M43" s="56">
        <v>0</v>
      </c>
      <c r="N43" s="56">
        <v>0</v>
      </c>
      <c r="O43" s="56">
        <v>0</v>
      </c>
    </row>
    <row r="44" spans="1:15">
      <c r="A44" s="81" t="s">
        <v>49</v>
      </c>
      <c r="B44" s="56">
        <f t="shared" si="1"/>
        <v>0</v>
      </c>
      <c r="C44" s="56">
        <v>0</v>
      </c>
      <c r="D44" s="56">
        <v>0</v>
      </c>
      <c r="E44" s="56">
        <v>0</v>
      </c>
      <c r="F44" s="56">
        <v>0</v>
      </c>
      <c r="G44" s="56">
        <v>0</v>
      </c>
      <c r="H44" s="56">
        <v>0</v>
      </c>
      <c r="I44" s="56">
        <v>0</v>
      </c>
      <c r="J44" s="56">
        <v>0</v>
      </c>
      <c r="K44" s="56">
        <v>0</v>
      </c>
      <c r="L44" s="56">
        <v>0</v>
      </c>
      <c r="M44" s="56">
        <v>0</v>
      </c>
      <c r="N44" s="56">
        <v>0</v>
      </c>
      <c r="O44" s="56">
        <v>0</v>
      </c>
    </row>
    <row r="45" spans="1:15">
      <c r="A45" s="81" t="s">
        <v>50</v>
      </c>
      <c r="B45" s="56">
        <f t="shared" si="1"/>
        <v>0</v>
      </c>
      <c r="C45" s="56">
        <v>0</v>
      </c>
      <c r="D45" s="56">
        <v>0</v>
      </c>
      <c r="E45" s="56">
        <v>0</v>
      </c>
      <c r="F45" s="56">
        <v>0</v>
      </c>
      <c r="G45" s="56">
        <v>0</v>
      </c>
      <c r="H45" s="56">
        <v>0</v>
      </c>
      <c r="I45" s="56">
        <v>0</v>
      </c>
      <c r="J45" s="56">
        <v>0</v>
      </c>
      <c r="K45" s="56">
        <v>0</v>
      </c>
      <c r="L45" s="56">
        <v>0</v>
      </c>
      <c r="M45" s="56">
        <v>0</v>
      </c>
      <c r="N45" s="56">
        <v>0</v>
      </c>
      <c r="O45" s="56">
        <v>0</v>
      </c>
    </row>
    <row r="46" spans="1:15">
      <c r="A46" s="81" t="s">
        <v>51</v>
      </c>
      <c r="B46" s="56">
        <f t="shared" si="1"/>
        <v>0</v>
      </c>
      <c r="C46" s="56">
        <v>0</v>
      </c>
      <c r="D46" s="56">
        <v>0</v>
      </c>
      <c r="E46" s="56">
        <v>0</v>
      </c>
      <c r="F46" s="56">
        <v>0</v>
      </c>
      <c r="G46" s="56">
        <v>0</v>
      </c>
      <c r="H46" s="56">
        <v>0</v>
      </c>
      <c r="I46" s="56">
        <v>0</v>
      </c>
      <c r="J46" s="56">
        <v>0</v>
      </c>
      <c r="K46" s="56">
        <v>0</v>
      </c>
      <c r="L46" s="56">
        <v>0</v>
      </c>
      <c r="M46" s="56">
        <v>0</v>
      </c>
      <c r="N46" s="56">
        <v>0</v>
      </c>
      <c r="O46" s="56">
        <v>0</v>
      </c>
    </row>
    <row r="47" spans="1:15">
      <c r="A47" s="81" t="s">
        <v>52</v>
      </c>
      <c r="B47" s="56">
        <f t="shared" si="1"/>
        <v>0</v>
      </c>
      <c r="C47" s="56">
        <v>0</v>
      </c>
      <c r="D47" s="56">
        <v>0</v>
      </c>
      <c r="E47" s="56">
        <v>0</v>
      </c>
      <c r="F47" s="56">
        <v>0</v>
      </c>
      <c r="G47" s="56">
        <v>0</v>
      </c>
      <c r="H47" s="56">
        <v>0</v>
      </c>
      <c r="I47" s="56">
        <v>0</v>
      </c>
      <c r="J47" s="56">
        <v>0</v>
      </c>
      <c r="K47" s="56">
        <v>0</v>
      </c>
      <c r="L47" s="56">
        <v>0</v>
      </c>
      <c r="M47" s="56">
        <v>0</v>
      </c>
      <c r="N47" s="56">
        <v>0</v>
      </c>
      <c r="O47" s="56">
        <v>0</v>
      </c>
    </row>
    <row r="48" spans="1:15">
      <c r="A48" s="81" t="s">
        <v>53</v>
      </c>
      <c r="B48" s="56">
        <f t="shared" si="1"/>
        <v>0</v>
      </c>
      <c r="C48" s="56">
        <v>0</v>
      </c>
      <c r="D48" s="56">
        <v>0</v>
      </c>
      <c r="E48" s="56">
        <v>0</v>
      </c>
      <c r="F48" s="56">
        <v>0</v>
      </c>
      <c r="G48" s="56">
        <v>0</v>
      </c>
      <c r="H48" s="56">
        <v>0</v>
      </c>
      <c r="I48" s="56">
        <v>0</v>
      </c>
      <c r="J48" s="56">
        <v>0</v>
      </c>
      <c r="K48" s="56">
        <v>0</v>
      </c>
      <c r="L48" s="56">
        <v>0</v>
      </c>
      <c r="M48" s="56">
        <v>0</v>
      </c>
      <c r="N48" s="56">
        <v>0</v>
      </c>
      <c r="O48" s="56">
        <v>0</v>
      </c>
    </row>
    <row r="49" spans="1:15">
      <c r="A49" s="81" t="s">
        <v>54</v>
      </c>
      <c r="B49" s="56">
        <f t="shared" si="1"/>
        <v>39770165</v>
      </c>
      <c r="C49" s="56">
        <v>15457328</v>
      </c>
      <c r="D49" s="56">
        <v>0</v>
      </c>
      <c r="E49" s="56">
        <v>0</v>
      </c>
      <c r="F49" s="56">
        <v>0</v>
      </c>
      <c r="G49" s="56">
        <v>0</v>
      </c>
      <c r="H49" s="56">
        <v>0</v>
      </c>
      <c r="I49" s="56">
        <v>0</v>
      </c>
      <c r="J49" s="56">
        <v>0</v>
      </c>
      <c r="K49" s="56">
        <v>0</v>
      </c>
      <c r="L49" s="56">
        <v>0</v>
      </c>
      <c r="M49" s="56">
        <v>0</v>
      </c>
      <c r="N49" s="56">
        <v>24312837</v>
      </c>
      <c r="O49" s="56">
        <v>0</v>
      </c>
    </row>
    <row r="50" spans="1:15">
      <c r="A50" s="81" t="s">
        <v>55</v>
      </c>
      <c r="B50" s="56">
        <f t="shared" si="1"/>
        <v>0</v>
      </c>
      <c r="C50" s="56">
        <v>0</v>
      </c>
      <c r="D50" s="56">
        <v>0</v>
      </c>
      <c r="E50" s="56">
        <v>0</v>
      </c>
      <c r="F50" s="56">
        <v>0</v>
      </c>
      <c r="G50" s="56">
        <v>0</v>
      </c>
      <c r="H50" s="56">
        <v>0</v>
      </c>
      <c r="I50" s="56">
        <v>0</v>
      </c>
      <c r="J50" s="56">
        <v>0</v>
      </c>
      <c r="K50" s="56">
        <v>0</v>
      </c>
      <c r="L50" s="56">
        <v>0</v>
      </c>
      <c r="M50" s="56">
        <v>0</v>
      </c>
      <c r="N50" s="56">
        <v>0</v>
      </c>
      <c r="O50" s="56">
        <v>0</v>
      </c>
    </row>
    <row r="51" spans="1:15">
      <c r="A51" s="81" t="s">
        <v>56</v>
      </c>
      <c r="B51" s="56">
        <f t="shared" si="1"/>
        <v>0</v>
      </c>
      <c r="C51" s="56">
        <v>0</v>
      </c>
      <c r="D51" s="56">
        <v>0</v>
      </c>
      <c r="E51" s="56">
        <v>0</v>
      </c>
      <c r="F51" s="56">
        <v>0</v>
      </c>
      <c r="G51" s="56">
        <v>0</v>
      </c>
      <c r="H51" s="56">
        <v>0</v>
      </c>
      <c r="I51" s="56">
        <v>0</v>
      </c>
      <c r="J51" s="56">
        <v>0</v>
      </c>
      <c r="K51" s="56">
        <v>0</v>
      </c>
      <c r="L51" s="56">
        <v>0</v>
      </c>
      <c r="M51" s="56">
        <v>0</v>
      </c>
      <c r="N51" s="56">
        <v>0</v>
      </c>
      <c r="O51" s="56">
        <v>0</v>
      </c>
    </row>
    <row r="52" spans="1:15">
      <c r="A52" s="81" t="s">
        <v>57</v>
      </c>
      <c r="B52" s="56">
        <f t="shared" si="1"/>
        <v>0</v>
      </c>
      <c r="C52" s="56">
        <v>0</v>
      </c>
      <c r="D52" s="56">
        <v>0</v>
      </c>
      <c r="E52" s="56">
        <v>0</v>
      </c>
      <c r="F52" s="56">
        <v>0</v>
      </c>
      <c r="G52" s="56">
        <v>0</v>
      </c>
      <c r="H52" s="56">
        <v>0</v>
      </c>
      <c r="I52" s="56">
        <v>0</v>
      </c>
      <c r="J52" s="56">
        <v>0</v>
      </c>
      <c r="K52" s="56">
        <v>0</v>
      </c>
      <c r="L52" s="56">
        <v>0</v>
      </c>
      <c r="M52" s="56">
        <v>0</v>
      </c>
      <c r="N52" s="56">
        <v>0</v>
      </c>
      <c r="O52" s="56">
        <v>0</v>
      </c>
    </row>
    <row r="53" spans="1:15">
      <c r="A53" s="81" t="s">
        <v>58</v>
      </c>
      <c r="B53" s="56">
        <f t="shared" si="1"/>
        <v>0</v>
      </c>
      <c r="C53" s="56">
        <v>0</v>
      </c>
      <c r="D53" s="56">
        <v>0</v>
      </c>
      <c r="E53" s="56">
        <v>0</v>
      </c>
      <c r="F53" s="56">
        <v>0</v>
      </c>
      <c r="G53" s="56">
        <v>0</v>
      </c>
      <c r="H53" s="56">
        <v>0</v>
      </c>
      <c r="I53" s="56">
        <v>0</v>
      </c>
      <c r="J53" s="56">
        <v>0</v>
      </c>
      <c r="K53" s="56">
        <v>0</v>
      </c>
      <c r="L53" s="56">
        <v>0</v>
      </c>
      <c r="M53" s="56">
        <v>0</v>
      </c>
      <c r="N53" s="56">
        <v>0</v>
      </c>
      <c r="O53" s="56">
        <v>0</v>
      </c>
    </row>
    <row r="54" spans="1:15">
      <c r="A54" s="81" t="s">
        <v>59</v>
      </c>
      <c r="B54" s="56">
        <f t="shared" si="1"/>
        <v>0</v>
      </c>
      <c r="C54" s="56">
        <v>0</v>
      </c>
      <c r="D54" s="56">
        <v>0</v>
      </c>
      <c r="E54" s="56">
        <v>0</v>
      </c>
      <c r="F54" s="56">
        <v>0</v>
      </c>
      <c r="G54" s="56">
        <v>0</v>
      </c>
      <c r="H54" s="56">
        <v>0</v>
      </c>
      <c r="I54" s="56">
        <v>0</v>
      </c>
      <c r="J54" s="56">
        <v>0</v>
      </c>
      <c r="K54" s="56">
        <v>0</v>
      </c>
      <c r="L54" s="56">
        <v>0</v>
      </c>
      <c r="M54" s="56">
        <v>0</v>
      </c>
      <c r="N54" s="56">
        <v>0</v>
      </c>
      <c r="O54" s="56">
        <v>0</v>
      </c>
    </row>
    <row r="55" spans="1:15">
      <c r="A55" s="81" t="s">
        <v>60</v>
      </c>
      <c r="B55" s="56">
        <f t="shared" si="1"/>
        <v>0</v>
      </c>
      <c r="C55" s="56">
        <v>0</v>
      </c>
      <c r="D55" s="56">
        <v>0</v>
      </c>
      <c r="E55" s="56">
        <v>0</v>
      </c>
      <c r="F55" s="56">
        <v>0</v>
      </c>
      <c r="G55" s="56">
        <v>0</v>
      </c>
      <c r="H55" s="56">
        <v>0</v>
      </c>
      <c r="I55" s="56">
        <v>0</v>
      </c>
      <c r="J55" s="56">
        <v>0</v>
      </c>
      <c r="K55" s="56">
        <v>0</v>
      </c>
      <c r="L55" s="56">
        <v>0</v>
      </c>
      <c r="M55" s="56">
        <v>0</v>
      </c>
      <c r="N55" s="56">
        <v>0</v>
      </c>
      <c r="O55" s="56">
        <v>0</v>
      </c>
    </row>
    <row r="56" spans="1:15">
      <c r="A56" s="81" t="s">
        <v>61</v>
      </c>
      <c r="B56" s="56">
        <f t="shared" si="1"/>
        <v>0</v>
      </c>
      <c r="C56" s="56">
        <v>0</v>
      </c>
      <c r="D56" s="56">
        <v>0</v>
      </c>
      <c r="E56" s="56">
        <v>0</v>
      </c>
      <c r="F56" s="56">
        <v>0</v>
      </c>
      <c r="G56" s="56">
        <v>0</v>
      </c>
      <c r="H56" s="56">
        <v>0</v>
      </c>
      <c r="I56" s="56">
        <v>0</v>
      </c>
      <c r="J56" s="56">
        <v>0</v>
      </c>
      <c r="K56" s="56">
        <v>0</v>
      </c>
      <c r="L56" s="56">
        <v>0</v>
      </c>
      <c r="M56" s="56">
        <v>0</v>
      </c>
      <c r="N56" s="56">
        <v>0</v>
      </c>
      <c r="O56" s="56">
        <v>0</v>
      </c>
    </row>
  </sheetData>
  <mergeCells count="2">
    <mergeCell ref="A1:O1"/>
    <mergeCell ref="A2:A4"/>
  </mergeCells>
  <pageMargins left="0.7" right="0.7" top="0.75" bottom="0.75" header="0.3" footer="0.3"/>
  <pageSetup scale="59" orientation="landscape"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H55"/>
  <sheetViews>
    <sheetView workbookViewId="0">
      <selection activeCell="F8" sqref="F8"/>
    </sheetView>
  </sheetViews>
  <sheetFormatPr defaultRowHeight="14.4"/>
  <cols>
    <col min="1" max="1" width="23.33203125" customWidth="1"/>
    <col min="2" max="2" width="13.5546875" customWidth="1"/>
    <col min="3" max="3" width="10.109375" customWidth="1"/>
    <col min="4" max="4" width="11.109375" customWidth="1"/>
    <col min="5" max="5" width="14.33203125" customWidth="1"/>
    <col min="6" max="6" width="15.6640625" customWidth="1"/>
    <col min="7" max="7" width="11.88671875" customWidth="1"/>
    <col min="8" max="8" width="9.5546875" bestFit="1" customWidth="1"/>
  </cols>
  <sheetData>
    <row r="1" spans="1:8">
      <c r="A1" s="554" t="s">
        <v>206</v>
      </c>
      <c r="B1" s="551"/>
      <c r="C1" s="551"/>
      <c r="D1" s="551"/>
      <c r="E1" s="551"/>
      <c r="F1" s="551"/>
      <c r="G1" s="551"/>
      <c r="H1" s="552"/>
    </row>
    <row r="2" spans="1:8">
      <c r="A2" s="601" t="s">
        <v>10</v>
      </c>
      <c r="B2" s="602" t="s">
        <v>66</v>
      </c>
      <c r="C2" s="603"/>
      <c r="D2" s="603"/>
      <c r="E2" s="604"/>
      <c r="F2" s="605" t="s">
        <v>64</v>
      </c>
      <c r="G2" s="605"/>
      <c r="H2" s="606"/>
    </row>
    <row r="3" spans="1:8" ht="25.2">
      <c r="A3" s="553"/>
      <c r="B3" s="148" t="s">
        <v>83</v>
      </c>
      <c r="C3" s="148" t="s">
        <v>71</v>
      </c>
      <c r="D3" s="148" t="s">
        <v>72</v>
      </c>
      <c r="E3" s="35" t="s">
        <v>73</v>
      </c>
      <c r="F3" s="34" t="s">
        <v>83</v>
      </c>
      <c r="G3" s="148" t="s">
        <v>70</v>
      </c>
      <c r="H3" s="148" t="s">
        <v>69</v>
      </c>
    </row>
    <row r="4" spans="1:8">
      <c r="A4" s="86" t="s">
        <v>77</v>
      </c>
      <c r="B4" s="78">
        <f t="shared" ref="B4:H4" si="0">SUM(B5:B55)</f>
        <v>17631795</v>
      </c>
      <c r="C4" s="78">
        <f t="shared" si="0"/>
        <v>0</v>
      </c>
      <c r="D4" s="78">
        <f t="shared" si="0"/>
        <v>2110067</v>
      </c>
      <c r="E4" s="87">
        <f t="shared" si="0"/>
        <v>15521728</v>
      </c>
      <c r="F4" s="109">
        <f t="shared" si="0"/>
        <v>221565</v>
      </c>
      <c r="G4" s="78">
        <f t="shared" si="0"/>
        <v>0</v>
      </c>
      <c r="H4" s="78">
        <f t="shared" si="0"/>
        <v>221565</v>
      </c>
    </row>
    <row r="5" spans="1:8">
      <c r="A5" s="86" t="s">
        <v>11</v>
      </c>
      <c r="B5" s="78">
        <f>SUM(C5:E5)</f>
        <v>0</v>
      </c>
      <c r="C5" s="78">
        <v>0</v>
      </c>
      <c r="D5" s="78">
        <v>0</v>
      </c>
      <c r="E5" s="87">
        <v>0</v>
      </c>
      <c r="F5" s="58">
        <f>SUM(G5:H5)</f>
        <v>0</v>
      </c>
      <c r="G5" s="78">
        <v>0</v>
      </c>
      <c r="H5" s="78">
        <v>0</v>
      </c>
    </row>
    <row r="6" spans="1:8">
      <c r="A6" s="86" t="s">
        <v>12</v>
      </c>
      <c r="B6" s="78">
        <f t="shared" ref="B6:B55" si="1">SUM(C6:E6)</f>
        <v>0</v>
      </c>
      <c r="C6" s="78">
        <v>0</v>
      </c>
      <c r="D6" s="78">
        <v>0</v>
      </c>
      <c r="E6" s="87">
        <v>0</v>
      </c>
      <c r="F6" s="58">
        <f t="shared" ref="F6:F55" si="2">SUM(G6:H6)</f>
        <v>0</v>
      </c>
      <c r="G6" s="78">
        <v>0</v>
      </c>
      <c r="H6" s="78">
        <v>0</v>
      </c>
    </row>
    <row r="7" spans="1:8">
      <c r="A7" s="86" t="s">
        <v>13</v>
      </c>
      <c r="B7" s="78">
        <f t="shared" si="1"/>
        <v>0</v>
      </c>
      <c r="C7" s="78">
        <v>0</v>
      </c>
      <c r="D7" s="78">
        <v>0</v>
      </c>
      <c r="E7" s="87">
        <v>0</v>
      </c>
      <c r="F7" s="58">
        <f t="shared" si="2"/>
        <v>0</v>
      </c>
      <c r="G7" s="78">
        <v>0</v>
      </c>
      <c r="H7" s="78">
        <v>0</v>
      </c>
    </row>
    <row r="8" spans="1:8">
      <c r="A8" s="86" t="s">
        <v>14</v>
      </c>
      <c r="B8" s="78">
        <f t="shared" si="1"/>
        <v>2174467</v>
      </c>
      <c r="C8" s="78">
        <v>0</v>
      </c>
      <c r="D8" s="78">
        <v>2110067</v>
      </c>
      <c r="E8" s="87">
        <v>64400</v>
      </c>
      <c r="F8" s="58">
        <f t="shared" si="2"/>
        <v>221565</v>
      </c>
      <c r="G8" s="78">
        <v>0</v>
      </c>
      <c r="H8" s="78">
        <v>221565</v>
      </c>
    </row>
    <row r="9" spans="1:8">
      <c r="A9" s="86" t="s">
        <v>15</v>
      </c>
      <c r="B9" s="78">
        <f t="shared" si="1"/>
        <v>0</v>
      </c>
      <c r="C9" s="78">
        <v>0</v>
      </c>
      <c r="D9" s="78">
        <v>0</v>
      </c>
      <c r="E9" s="87">
        <v>0</v>
      </c>
      <c r="F9" s="58">
        <f t="shared" si="2"/>
        <v>0</v>
      </c>
      <c r="G9" s="78">
        <v>0</v>
      </c>
      <c r="H9" s="78">
        <v>0</v>
      </c>
    </row>
    <row r="10" spans="1:8">
      <c r="A10" s="86" t="s">
        <v>16</v>
      </c>
      <c r="B10" s="78">
        <f t="shared" si="1"/>
        <v>0</v>
      </c>
      <c r="C10" s="78">
        <v>0</v>
      </c>
      <c r="D10" s="78">
        <v>0</v>
      </c>
      <c r="E10" s="87">
        <v>0</v>
      </c>
      <c r="F10" s="58">
        <f t="shared" si="2"/>
        <v>0</v>
      </c>
      <c r="G10" s="78">
        <v>0</v>
      </c>
      <c r="H10" s="78">
        <v>0</v>
      </c>
    </row>
    <row r="11" spans="1:8">
      <c r="A11" s="86" t="s">
        <v>17</v>
      </c>
      <c r="B11" s="78">
        <f t="shared" si="1"/>
        <v>0</v>
      </c>
      <c r="C11" s="78">
        <v>0</v>
      </c>
      <c r="D11" s="78">
        <v>0</v>
      </c>
      <c r="E11" s="87">
        <v>0</v>
      </c>
      <c r="F11" s="58">
        <f t="shared" si="2"/>
        <v>0</v>
      </c>
      <c r="G11" s="78">
        <v>0</v>
      </c>
      <c r="H11" s="78">
        <v>0</v>
      </c>
    </row>
    <row r="12" spans="1:8">
      <c r="A12" s="86" t="s">
        <v>18</v>
      </c>
      <c r="B12" s="78">
        <f t="shared" si="1"/>
        <v>0</v>
      </c>
      <c r="C12" s="78">
        <v>0</v>
      </c>
      <c r="D12" s="78">
        <v>0</v>
      </c>
      <c r="E12" s="87">
        <v>0</v>
      </c>
      <c r="F12" s="58">
        <f t="shared" si="2"/>
        <v>0</v>
      </c>
      <c r="G12" s="78">
        <v>0</v>
      </c>
      <c r="H12" s="78">
        <v>0</v>
      </c>
    </row>
    <row r="13" spans="1:8">
      <c r="A13" s="86" t="s">
        <v>19</v>
      </c>
      <c r="B13" s="78">
        <f t="shared" si="1"/>
        <v>0</v>
      </c>
      <c r="C13" s="78">
        <v>0</v>
      </c>
      <c r="D13" s="78">
        <v>0</v>
      </c>
      <c r="E13" s="87">
        <v>0</v>
      </c>
      <c r="F13" s="58">
        <f t="shared" si="2"/>
        <v>0</v>
      </c>
      <c r="G13" s="78">
        <v>0</v>
      </c>
      <c r="H13" s="78">
        <v>0</v>
      </c>
    </row>
    <row r="14" spans="1:8">
      <c r="A14" s="86" t="s">
        <v>20</v>
      </c>
      <c r="B14" s="78">
        <f t="shared" si="1"/>
        <v>0</v>
      </c>
      <c r="C14" s="78">
        <v>0</v>
      </c>
      <c r="D14" s="78">
        <v>0</v>
      </c>
      <c r="E14" s="87">
        <v>0</v>
      </c>
      <c r="F14" s="58">
        <f t="shared" si="2"/>
        <v>0</v>
      </c>
      <c r="G14" s="78">
        <v>0</v>
      </c>
      <c r="H14" s="78">
        <v>0</v>
      </c>
    </row>
    <row r="15" spans="1:8">
      <c r="A15" s="86" t="s">
        <v>21</v>
      </c>
      <c r="B15" s="78">
        <f t="shared" si="1"/>
        <v>0</v>
      </c>
      <c r="C15" s="78">
        <v>0</v>
      </c>
      <c r="D15" s="78">
        <v>0</v>
      </c>
      <c r="E15" s="87">
        <v>0</v>
      </c>
      <c r="F15" s="58">
        <f t="shared" si="2"/>
        <v>0</v>
      </c>
      <c r="G15" s="78">
        <v>0</v>
      </c>
      <c r="H15" s="78">
        <v>0</v>
      </c>
    </row>
    <row r="16" spans="1:8">
      <c r="A16" s="86" t="s">
        <v>22</v>
      </c>
      <c r="B16" s="78">
        <f t="shared" si="1"/>
        <v>0</v>
      </c>
      <c r="C16" s="78">
        <v>0</v>
      </c>
      <c r="D16" s="78">
        <v>0</v>
      </c>
      <c r="E16" s="87">
        <v>0</v>
      </c>
      <c r="F16" s="58">
        <f t="shared" si="2"/>
        <v>0</v>
      </c>
      <c r="G16" s="78">
        <v>0</v>
      </c>
      <c r="H16" s="78">
        <v>0</v>
      </c>
    </row>
    <row r="17" spans="1:8">
      <c r="A17" s="86" t="s">
        <v>23</v>
      </c>
      <c r="B17" s="78">
        <f t="shared" si="1"/>
        <v>0</v>
      </c>
      <c r="C17" s="78">
        <v>0</v>
      </c>
      <c r="D17" s="78">
        <v>0</v>
      </c>
      <c r="E17" s="87">
        <v>0</v>
      </c>
      <c r="F17" s="58">
        <f t="shared" si="2"/>
        <v>0</v>
      </c>
      <c r="G17" s="78">
        <v>0</v>
      </c>
      <c r="H17" s="78">
        <v>0</v>
      </c>
    </row>
    <row r="18" spans="1:8">
      <c r="A18" s="86" t="s">
        <v>24</v>
      </c>
      <c r="B18" s="78">
        <f t="shared" si="1"/>
        <v>0</v>
      </c>
      <c r="C18" s="78">
        <v>0</v>
      </c>
      <c r="D18" s="78">
        <v>0</v>
      </c>
      <c r="E18" s="87">
        <v>0</v>
      </c>
      <c r="F18" s="58">
        <f t="shared" si="2"/>
        <v>0</v>
      </c>
      <c r="G18" s="78">
        <v>0</v>
      </c>
      <c r="H18" s="78">
        <v>0</v>
      </c>
    </row>
    <row r="19" spans="1:8">
      <c r="A19" s="86" t="s">
        <v>25</v>
      </c>
      <c r="B19" s="78">
        <f t="shared" si="1"/>
        <v>0</v>
      </c>
      <c r="C19" s="78">
        <v>0</v>
      </c>
      <c r="D19" s="78">
        <v>0</v>
      </c>
      <c r="E19" s="87">
        <v>0</v>
      </c>
      <c r="F19" s="58">
        <f t="shared" si="2"/>
        <v>0</v>
      </c>
      <c r="G19" s="78">
        <v>0</v>
      </c>
      <c r="H19" s="78">
        <v>0</v>
      </c>
    </row>
    <row r="20" spans="1:8">
      <c r="A20" s="86" t="s">
        <v>26</v>
      </c>
      <c r="B20" s="78">
        <f t="shared" si="1"/>
        <v>0</v>
      </c>
      <c r="C20" s="78">
        <v>0</v>
      </c>
      <c r="D20" s="78">
        <v>0</v>
      </c>
      <c r="E20" s="87">
        <v>0</v>
      </c>
      <c r="F20" s="58">
        <f t="shared" si="2"/>
        <v>0</v>
      </c>
      <c r="G20" s="78">
        <v>0</v>
      </c>
      <c r="H20" s="78">
        <v>0</v>
      </c>
    </row>
    <row r="21" spans="1:8">
      <c r="A21" s="86" t="s">
        <v>27</v>
      </c>
      <c r="B21" s="78">
        <f t="shared" si="1"/>
        <v>0</v>
      </c>
      <c r="C21" s="78">
        <v>0</v>
      </c>
      <c r="D21" s="78">
        <v>0</v>
      </c>
      <c r="E21" s="87">
        <v>0</v>
      </c>
      <c r="F21" s="58">
        <f t="shared" si="2"/>
        <v>0</v>
      </c>
      <c r="G21" s="78">
        <v>0</v>
      </c>
      <c r="H21" s="78">
        <v>0</v>
      </c>
    </row>
    <row r="22" spans="1:8">
      <c r="A22" s="86" t="s">
        <v>28</v>
      </c>
      <c r="B22" s="78">
        <f t="shared" si="1"/>
        <v>0</v>
      </c>
      <c r="C22" s="78">
        <v>0</v>
      </c>
      <c r="D22" s="78">
        <v>0</v>
      </c>
      <c r="E22" s="87">
        <v>0</v>
      </c>
      <c r="F22" s="58">
        <f t="shared" si="2"/>
        <v>0</v>
      </c>
      <c r="G22" s="78">
        <v>0</v>
      </c>
      <c r="H22" s="78">
        <v>0</v>
      </c>
    </row>
    <row r="23" spans="1:8">
      <c r="A23" s="86" t="s">
        <v>29</v>
      </c>
      <c r="B23" s="78">
        <f t="shared" si="1"/>
        <v>0</v>
      </c>
      <c r="C23" s="78">
        <v>0</v>
      </c>
      <c r="D23" s="78">
        <v>0</v>
      </c>
      <c r="E23" s="87">
        <v>0</v>
      </c>
      <c r="F23" s="58">
        <f t="shared" si="2"/>
        <v>0</v>
      </c>
      <c r="G23" s="78">
        <v>0</v>
      </c>
      <c r="H23" s="78">
        <v>0</v>
      </c>
    </row>
    <row r="24" spans="1:8">
      <c r="A24" s="86" t="s">
        <v>30</v>
      </c>
      <c r="B24" s="78">
        <f t="shared" si="1"/>
        <v>0</v>
      </c>
      <c r="C24" s="78">
        <v>0</v>
      </c>
      <c r="D24" s="78">
        <v>0</v>
      </c>
      <c r="E24" s="87">
        <v>0</v>
      </c>
      <c r="F24" s="58">
        <f t="shared" si="2"/>
        <v>0</v>
      </c>
      <c r="G24" s="78">
        <v>0</v>
      </c>
      <c r="H24" s="78">
        <v>0</v>
      </c>
    </row>
    <row r="25" spans="1:8">
      <c r="A25" s="86" t="s">
        <v>31</v>
      </c>
      <c r="B25" s="78">
        <f t="shared" si="1"/>
        <v>0</v>
      </c>
      <c r="C25" s="78">
        <v>0</v>
      </c>
      <c r="D25" s="78">
        <v>0</v>
      </c>
      <c r="E25" s="87">
        <v>0</v>
      </c>
      <c r="F25" s="58">
        <f t="shared" si="2"/>
        <v>0</v>
      </c>
      <c r="G25" s="78">
        <v>0</v>
      </c>
      <c r="H25" s="78">
        <v>0</v>
      </c>
    </row>
    <row r="26" spans="1:8">
      <c r="A26" s="86" t="s">
        <v>32</v>
      </c>
      <c r="B26" s="78">
        <f t="shared" si="1"/>
        <v>0</v>
      </c>
      <c r="C26" s="78">
        <v>0</v>
      </c>
      <c r="D26" s="78">
        <v>0</v>
      </c>
      <c r="E26" s="87">
        <v>0</v>
      </c>
      <c r="F26" s="58">
        <f t="shared" si="2"/>
        <v>0</v>
      </c>
      <c r="G26" s="78">
        <v>0</v>
      </c>
      <c r="H26" s="78">
        <v>0</v>
      </c>
    </row>
    <row r="27" spans="1:8">
      <c r="A27" s="86" t="s">
        <v>33</v>
      </c>
      <c r="B27" s="78">
        <f t="shared" si="1"/>
        <v>0</v>
      </c>
      <c r="C27" s="78">
        <v>0</v>
      </c>
      <c r="D27" s="78">
        <v>0</v>
      </c>
      <c r="E27" s="87">
        <v>0</v>
      </c>
      <c r="F27" s="58">
        <f t="shared" si="2"/>
        <v>0</v>
      </c>
      <c r="G27" s="78">
        <v>0</v>
      </c>
      <c r="H27" s="78">
        <v>0</v>
      </c>
    </row>
    <row r="28" spans="1:8">
      <c r="A28" s="86" t="s">
        <v>34</v>
      </c>
      <c r="B28" s="78">
        <f t="shared" si="1"/>
        <v>0</v>
      </c>
      <c r="C28" s="78">
        <v>0</v>
      </c>
      <c r="D28" s="78">
        <v>0</v>
      </c>
      <c r="E28" s="87">
        <v>0</v>
      </c>
      <c r="F28" s="58">
        <f t="shared" si="2"/>
        <v>0</v>
      </c>
      <c r="G28" s="78">
        <v>0</v>
      </c>
      <c r="H28" s="78">
        <v>0</v>
      </c>
    </row>
    <row r="29" spans="1:8">
      <c r="A29" s="86" t="s">
        <v>35</v>
      </c>
      <c r="B29" s="78">
        <f t="shared" si="1"/>
        <v>0</v>
      </c>
      <c r="C29" s="78">
        <v>0</v>
      </c>
      <c r="D29" s="78">
        <v>0</v>
      </c>
      <c r="E29" s="87">
        <v>0</v>
      </c>
      <c r="F29" s="58">
        <f t="shared" si="2"/>
        <v>0</v>
      </c>
      <c r="G29" s="78">
        <v>0</v>
      </c>
      <c r="H29" s="78">
        <v>0</v>
      </c>
    </row>
    <row r="30" spans="1:8">
      <c r="A30" s="86" t="s">
        <v>36</v>
      </c>
      <c r="B30" s="78">
        <f t="shared" si="1"/>
        <v>0</v>
      </c>
      <c r="C30" s="78">
        <v>0</v>
      </c>
      <c r="D30" s="78">
        <v>0</v>
      </c>
      <c r="E30" s="87">
        <v>0</v>
      </c>
      <c r="F30" s="58">
        <f t="shared" si="2"/>
        <v>0</v>
      </c>
      <c r="G30" s="78">
        <v>0</v>
      </c>
      <c r="H30" s="78">
        <v>0</v>
      </c>
    </row>
    <row r="31" spans="1:8">
      <c r="A31" s="86" t="s">
        <v>37</v>
      </c>
      <c r="B31" s="78">
        <f t="shared" si="1"/>
        <v>0</v>
      </c>
      <c r="C31" s="78">
        <v>0</v>
      </c>
      <c r="D31" s="78">
        <v>0</v>
      </c>
      <c r="E31" s="87">
        <v>0</v>
      </c>
      <c r="F31" s="58">
        <f t="shared" si="2"/>
        <v>0</v>
      </c>
      <c r="G31" s="78">
        <v>0</v>
      </c>
      <c r="H31" s="78">
        <v>0</v>
      </c>
    </row>
    <row r="32" spans="1:8">
      <c r="A32" s="86" t="s">
        <v>38</v>
      </c>
      <c r="B32" s="78">
        <f t="shared" si="1"/>
        <v>0</v>
      </c>
      <c r="C32" s="78">
        <v>0</v>
      </c>
      <c r="D32" s="78">
        <v>0</v>
      </c>
      <c r="E32" s="87">
        <v>0</v>
      </c>
      <c r="F32" s="58">
        <f t="shared" si="2"/>
        <v>0</v>
      </c>
      <c r="G32" s="78">
        <v>0</v>
      </c>
      <c r="H32" s="78">
        <v>0</v>
      </c>
    </row>
    <row r="33" spans="1:8">
      <c r="A33" s="86" t="s">
        <v>39</v>
      </c>
      <c r="B33" s="78">
        <f t="shared" si="1"/>
        <v>0</v>
      </c>
      <c r="C33" s="78">
        <v>0</v>
      </c>
      <c r="D33" s="78">
        <v>0</v>
      </c>
      <c r="E33" s="87">
        <v>0</v>
      </c>
      <c r="F33" s="58">
        <f t="shared" si="2"/>
        <v>0</v>
      </c>
      <c r="G33" s="78">
        <v>0</v>
      </c>
      <c r="H33" s="78">
        <v>0</v>
      </c>
    </row>
    <row r="34" spans="1:8">
      <c r="A34" s="86" t="s">
        <v>40</v>
      </c>
      <c r="B34" s="78">
        <f t="shared" si="1"/>
        <v>0</v>
      </c>
      <c r="C34" s="78">
        <v>0</v>
      </c>
      <c r="D34" s="78">
        <v>0</v>
      </c>
      <c r="E34" s="87">
        <v>0</v>
      </c>
      <c r="F34" s="58">
        <f t="shared" si="2"/>
        <v>0</v>
      </c>
      <c r="G34" s="78">
        <v>0</v>
      </c>
      <c r="H34" s="78">
        <v>0</v>
      </c>
    </row>
    <row r="35" spans="1:8">
      <c r="A35" s="86" t="s">
        <v>41</v>
      </c>
      <c r="B35" s="78">
        <f t="shared" si="1"/>
        <v>0</v>
      </c>
      <c r="C35" s="78">
        <v>0</v>
      </c>
      <c r="D35" s="78">
        <v>0</v>
      </c>
      <c r="E35" s="87">
        <v>0</v>
      </c>
      <c r="F35" s="58">
        <f t="shared" si="2"/>
        <v>0</v>
      </c>
      <c r="G35" s="78">
        <v>0</v>
      </c>
      <c r="H35" s="78">
        <v>0</v>
      </c>
    </row>
    <row r="36" spans="1:8">
      <c r="A36" s="86" t="s">
        <v>42</v>
      </c>
      <c r="B36" s="78">
        <f t="shared" si="1"/>
        <v>0</v>
      </c>
      <c r="C36" s="78">
        <v>0</v>
      </c>
      <c r="D36" s="78">
        <v>0</v>
      </c>
      <c r="E36" s="87">
        <v>0</v>
      </c>
      <c r="F36" s="58">
        <f t="shared" si="2"/>
        <v>0</v>
      </c>
      <c r="G36" s="78">
        <v>0</v>
      </c>
      <c r="H36" s="78">
        <v>0</v>
      </c>
    </row>
    <row r="37" spans="1:8">
      <c r="A37" s="86" t="s">
        <v>43</v>
      </c>
      <c r="B37" s="78">
        <f t="shared" si="1"/>
        <v>0</v>
      </c>
      <c r="C37" s="78">
        <v>0</v>
      </c>
      <c r="D37" s="78">
        <v>0</v>
      </c>
      <c r="E37" s="87">
        <v>0</v>
      </c>
      <c r="F37" s="58">
        <f t="shared" si="2"/>
        <v>0</v>
      </c>
      <c r="G37" s="78">
        <v>0</v>
      </c>
      <c r="H37" s="78">
        <v>0</v>
      </c>
    </row>
    <row r="38" spans="1:8">
      <c r="A38" s="86" t="s">
        <v>44</v>
      </c>
      <c r="B38" s="78">
        <f t="shared" si="1"/>
        <v>0</v>
      </c>
      <c r="C38" s="78">
        <v>0</v>
      </c>
      <c r="D38" s="78">
        <v>0</v>
      </c>
      <c r="E38" s="87">
        <v>0</v>
      </c>
      <c r="F38" s="58">
        <f t="shared" si="2"/>
        <v>0</v>
      </c>
      <c r="G38" s="78">
        <v>0</v>
      </c>
      <c r="H38" s="78">
        <v>0</v>
      </c>
    </row>
    <row r="39" spans="1:8">
      <c r="A39" s="86" t="s">
        <v>45</v>
      </c>
      <c r="B39" s="78">
        <f t="shared" si="1"/>
        <v>0</v>
      </c>
      <c r="C39" s="78">
        <v>0</v>
      </c>
      <c r="D39" s="78">
        <v>0</v>
      </c>
      <c r="E39" s="87">
        <v>0</v>
      </c>
      <c r="F39" s="58">
        <f t="shared" si="2"/>
        <v>0</v>
      </c>
      <c r="G39" s="78">
        <v>0</v>
      </c>
      <c r="H39" s="78">
        <v>0</v>
      </c>
    </row>
    <row r="40" spans="1:8">
      <c r="A40" s="86" t="s">
        <v>46</v>
      </c>
      <c r="B40" s="78">
        <f t="shared" si="1"/>
        <v>0</v>
      </c>
      <c r="C40" s="78">
        <v>0</v>
      </c>
      <c r="D40" s="78">
        <v>0</v>
      </c>
      <c r="E40" s="87">
        <v>0</v>
      </c>
      <c r="F40" s="58">
        <f t="shared" si="2"/>
        <v>0</v>
      </c>
      <c r="G40" s="78">
        <v>0</v>
      </c>
      <c r="H40" s="78">
        <v>0</v>
      </c>
    </row>
    <row r="41" spans="1:8">
      <c r="A41" s="86" t="s">
        <v>47</v>
      </c>
      <c r="B41" s="78">
        <f t="shared" si="1"/>
        <v>0</v>
      </c>
      <c r="C41" s="78">
        <v>0</v>
      </c>
      <c r="D41" s="78">
        <v>0</v>
      </c>
      <c r="E41" s="87">
        <v>0</v>
      </c>
      <c r="F41" s="58">
        <f t="shared" si="2"/>
        <v>0</v>
      </c>
      <c r="G41" s="78">
        <v>0</v>
      </c>
      <c r="H41" s="78">
        <v>0</v>
      </c>
    </row>
    <row r="42" spans="1:8">
      <c r="A42" s="86" t="s">
        <v>48</v>
      </c>
      <c r="B42" s="78">
        <f t="shared" si="1"/>
        <v>0</v>
      </c>
      <c r="C42" s="78">
        <v>0</v>
      </c>
      <c r="D42" s="78">
        <v>0</v>
      </c>
      <c r="E42" s="87">
        <v>0</v>
      </c>
      <c r="F42" s="58">
        <f t="shared" si="2"/>
        <v>0</v>
      </c>
      <c r="G42" s="78">
        <v>0</v>
      </c>
      <c r="H42" s="78">
        <v>0</v>
      </c>
    </row>
    <row r="43" spans="1:8">
      <c r="A43" s="86" t="s">
        <v>49</v>
      </c>
      <c r="B43" s="78">
        <f t="shared" si="1"/>
        <v>0</v>
      </c>
      <c r="C43" s="78">
        <v>0</v>
      </c>
      <c r="D43" s="78">
        <v>0</v>
      </c>
      <c r="E43" s="87">
        <v>0</v>
      </c>
      <c r="F43" s="58">
        <f t="shared" si="2"/>
        <v>0</v>
      </c>
      <c r="G43" s="78">
        <v>0</v>
      </c>
      <c r="H43" s="78">
        <v>0</v>
      </c>
    </row>
    <row r="44" spans="1:8">
      <c r="A44" s="86" t="s">
        <v>50</v>
      </c>
      <c r="B44" s="78">
        <f t="shared" si="1"/>
        <v>0</v>
      </c>
      <c r="C44" s="78">
        <v>0</v>
      </c>
      <c r="D44" s="78">
        <v>0</v>
      </c>
      <c r="E44" s="87">
        <v>0</v>
      </c>
      <c r="F44" s="58">
        <f t="shared" si="2"/>
        <v>0</v>
      </c>
      <c r="G44" s="78">
        <v>0</v>
      </c>
      <c r="H44" s="78">
        <v>0</v>
      </c>
    </row>
    <row r="45" spans="1:8">
      <c r="A45" s="86" t="s">
        <v>51</v>
      </c>
      <c r="B45" s="78">
        <f t="shared" si="1"/>
        <v>0</v>
      </c>
      <c r="C45" s="78">
        <v>0</v>
      </c>
      <c r="D45" s="78">
        <v>0</v>
      </c>
      <c r="E45" s="87">
        <v>0</v>
      </c>
      <c r="F45" s="58">
        <f t="shared" si="2"/>
        <v>0</v>
      </c>
      <c r="G45" s="78">
        <v>0</v>
      </c>
      <c r="H45" s="78">
        <v>0</v>
      </c>
    </row>
    <row r="46" spans="1:8">
      <c r="A46" s="86" t="s">
        <v>52</v>
      </c>
      <c r="B46" s="78">
        <f t="shared" si="1"/>
        <v>0</v>
      </c>
      <c r="C46" s="78">
        <v>0</v>
      </c>
      <c r="D46" s="78">
        <v>0</v>
      </c>
      <c r="E46" s="87">
        <v>0</v>
      </c>
      <c r="F46" s="58">
        <f t="shared" si="2"/>
        <v>0</v>
      </c>
      <c r="G46" s="78">
        <v>0</v>
      </c>
      <c r="H46" s="78">
        <v>0</v>
      </c>
    </row>
    <row r="47" spans="1:8">
      <c r="A47" s="86" t="s">
        <v>53</v>
      </c>
      <c r="B47" s="78">
        <f t="shared" si="1"/>
        <v>0</v>
      </c>
      <c r="C47" s="78">
        <v>0</v>
      </c>
      <c r="D47" s="78">
        <v>0</v>
      </c>
      <c r="E47" s="87">
        <v>0</v>
      </c>
      <c r="F47" s="58">
        <f t="shared" si="2"/>
        <v>0</v>
      </c>
      <c r="G47" s="78">
        <v>0</v>
      </c>
      <c r="H47" s="78">
        <v>0</v>
      </c>
    </row>
    <row r="48" spans="1:8">
      <c r="A48" s="86" t="s">
        <v>54</v>
      </c>
      <c r="B48" s="78">
        <f t="shared" si="1"/>
        <v>15457328</v>
      </c>
      <c r="C48" s="78">
        <v>0</v>
      </c>
      <c r="D48" s="78">
        <v>0</v>
      </c>
      <c r="E48" s="87">
        <v>15457328</v>
      </c>
      <c r="F48" s="58">
        <f t="shared" si="2"/>
        <v>0</v>
      </c>
      <c r="G48" s="78">
        <v>0</v>
      </c>
      <c r="H48" s="78">
        <v>0</v>
      </c>
    </row>
    <row r="49" spans="1:8">
      <c r="A49" s="86" t="s">
        <v>55</v>
      </c>
      <c r="B49" s="78">
        <f t="shared" si="1"/>
        <v>0</v>
      </c>
      <c r="C49" s="78">
        <v>0</v>
      </c>
      <c r="D49" s="78">
        <v>0</v>
      </c>
      <c r="E49" s="87">
        <v>0</v>
      </c>
      <c r="F49" s="58">
        <f t="shared" si="2"/>
        <v>0</v>
      </c>
      <c r="G49" s="78">
        <v>0</v>
      </c>
      <c r="H49" s="78">
        <v>0</v>
      </c>
    </row>
    <row r="50" spans="1:8">
      <c r="A50" s="86" t="s">
        <v>56</v>
      </c>
      <c r="B50" s="78">
        <f t="shared" si="1"/>
        <v>0</v>
      </c>
      <c r="C50" s="78">
        <v>0</v>
      </c>
      <c r="D50" s="78">
        <v>0</v>
      </c>
      <c r="E50" s="87">
        <v>0</v>
      </c>
      <c r="F50" s="58">
        <f t="shared" si="2"/>
        <v>0</v>
      </c>
      <c r="G50" s="78">
        <v>0</v>
      </c>
      <c r="H50" s="78">
        <v>0</v>
      </c>
    </row>
    <row r="51" spans="1:8">
      <c r="A51" s="86" t="s">
        <v>57</v>
      </c>
      <c r="B51" s="78">
        <f t="shared" si="1"/>
        <v>0</v>
      </c>
      <c r="C51" s="78">
        <v>0</v>
      </c>
      <c r="D51" s="78">
        <v>0</v>
      </c>
      <c r="E51" s="87">
        <v>0</v>
      </c>
      <c r="F51" s="58">
        <f t="shared" si="2"/>
        <v>0</v>
      </c>
      <c r="G51" s="78">
        <v>0</v>
      </c>
      <c r="H51" s="78">
        <v>0</v>
      </c>
    </row>
    <row r="52" spans="1:8">
      <c r="A52" s="86" t="s">
        <v>58</v>
      </c>
      <c r="B52" s="78">
        <f t="shared" si="1"/>
        <v>0</v>
      </c>
      <c r="C52" s="78">
        <v>0</v>
      </c>
      <c r="D52" s="78">
        <v>0</v>
      </c>
      <c r="E52" s="87">
        <v>0</v>
      </c>
      <c r="F52" s="58">
        <f t="shared" si="2"/>
        <v>0</v>
      </c>
      <c r="G52" s="78">
        <v>0</v>
      </c>
      <c r="H52" s="78">
        <v>0</v>
      </c>
    </row>
    <row r="53" spans="1:8">
      <c r="A53" s="86" t="s">
        <v>59</v>
      </c>
      <c r="B53" s="78">
        <f t="shared" si="1"/>
        <v>0</v>
      </c>
      <c r="C53" s="78">
        <v>0</v>
      </c>
      <c r="D53" s="78">
        <v>0</v>
      </c>
      <c r="E53" s="87">
        <v>0</v>
      </c>
      <c r="F53" s="58">
        <f t="shared" si="2"/>
        <v>0</v>
      </c>
      <c r="G53" s="78">
        <v>0</v>
      </c>
      <c r="H53" s="78">
        <v>0</v>
      </c>
    </row>
    <row r="54" spans="1:8">
      <c r="A54" s="86" t="s">
        <v>60</v>
      </c>
      <c r="B54" s="78">
        <f t="shared" si="1"/>
        <v>0</v>
      </c>
      <c r="C54" s="78">
        <v>0</v>
      </c>
      <c r="D54" s="78">
        <v>0</v>
      </c>
      <c r="E54" s="87">
        <v>0</v>
      </c>
      <c r="F54" s="58">
        <f t="shared" si="2"/>
        <v>0</v>
      </c>
      <c r="G54" s="78">
        <v>0</v>
      </c>
      <c r="H54" s="78">
        <v>0</v>
      </c>
    </row>
    <row r="55" spans="1:8">
      <c r="A55" s="86" t="s">
        <v>61</v>
      </c>
      <c r="B55" s="78">
        <f t="shared" si="1"/>
        <v>0</v>
      </c>
      <c r="C55" s="78">
        <v>0</v>
      </c>
      <c r="D55" s="78">
        <v>0</v>
      </c>
      <c r="E55" s="87">
        <v>0</v>
      </c>
      <c r="F55" s="58">
        <f t="shared" si="2"/>
        <v>0</v>
      </c>
      <c r="G55" s="78">
        <v>0</v>
      </c>
      <c r="H55" s="78">
        <v>0</v>
      </c>
    </row>
  </sheetData>
  <mergeCells count="4">
    <mergeCell ref="A1:H1"/>
    <mergeCell ref="A2:A3"/>
    <mergeCell ref="B2:E2"/>
    <mergeCell ref="F2:H2"/>
  </mergeCells>
  <pageMargins left="0.7" right="0.7" top="0.75" bottom="0.75" header="0.3" footer="0.3"/>
  <pageSetup scale="8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104</vt:i4>
      </vt:variant>
      <vt:variant>
        <vt:lpstr>Named Ranges</vt:lpstr>
      </vt:variant>
      <vt:variant>
        <vt:i4>1</vt:i4>
      </vt:variant>
    </vt:vector>
  </HeadingPairs>
  <TitlesOfParts>
    <vt:vector size="105" baseType="lpstr">
      <vt:lpstr>Table of Contents</vt:lpstr>
      <vt:lpstr>A-Overview Tables</vt:lpstr>
      <vt:lpstr>Fed &amp; State by Category</vt:lpstr>
      <vt:lpstr>FY12-13 Comparison, Categories</vt:lpstr>
      <vt:lpstr>FY12-13 Comparison, Activities</vt:lpstr>
      <vt:lpstr>FY12-13 MOE Comparison</vt:lpstr>
      <vt:lpstr>FY 13 Federal TANF Funds</vt:lpstr>
      <vt:lpstr>Summary Federal Funds</vt:lpstr>
      <vt:lpstr>B-Total Expenditures</vt:lpstr>
      <vt:lpstr>Total Fed &amp; State Expenditures</vt:lpstr>
      <vt:lpstr>Fed &amp; State Assistance</vt:lpstr>
      <vt:lpstr>Fed &amp; State Non-Assistance</vt:lpstr>
      <vt:lpstr>Fed &amp; State Non-A Subcategories</vt:lpstr>
      <vt:lpstr>C-Expenditures by Fed &amp; State-</vt:lpstr>
      <vt:lpstr>Federal TANF Expenditures</vt:lpstr>
      <vt:lpstr>Total Federal Expenditures</vt:lpstr>
      <vt:lpstr>Federal Assistance</vt:lpstr>
      <vt:lpstr>Federal Non-Assistance</vt:lpstr>
      <vt:lpstr>Federal Non-A Subcategories</vt:lpstr>
      <vt:lpstr>State MOE Expenditures</vt:lpstr>
      <vt:lpstr>Total State Expenditure Summary</vt:lpstr>
      <vt:lpstr>State Assistance</vt:lpstr>
      <vt:lpstr>State Non-Assistance</vt:lpstr>
      <vt:lpstr>State Non-A Subcategories</vt:lpstr>
      <vt:lpstr>Analysis MOE Spending Levels</vt:lpstr>
      <vt:lpstr>D-State Tables</vt:lpstr>
      <vt:lpstr>Alabama</vt:lpstr>
      <vt:lpstr>Alaska</vt:lpstr>
      <vt:lpstr>Arizona</vt:lpstr>
      <vt:lpstr>Arkansas</vt:lpstr>
      <vt:lpstr>California</vt:lpstr>
      <vt:lpstr>Colorado</vt:lpstr>
      <vt:lpstr>Connecticut</vt:lpstr>
      <vt:lpstr>Delaware</vt:lpstr>
      <vt:lpstr>DC</vt:lpstr>
      <vt:lpstr>Florida</vt:lpstr>
      <vt:lpstr>Georgia</vt:lpstr>
      <vt:lpstr>Hawaii</vt:lpstr>
      <vt:lpstr>Idaho</vt:lpstr>
      <vt:lpstr>Illinois</vt:lpstr>
      <vt:lpstr>Indiana</vt:lpstr>
      <vt:lpstr>Iowa</vt:lpstr>
      <vt:lpstr>Kansas</vt:lpstr>
      <vt:lpstr>Kentucky</vt:lpstr>
      <vt:lpstr>Louisiana</vt:lpstr>
      <vt:lpstr>Maine</vt:lpstr>
      <vt:lpstr>Maryland</vt:lpstr>
      <vt:lpstr>Massachusetts</vt:lpstr>
      <vt:lpstr>Michigan</vt:lpstr>
      <vt:lpstr>Minnesota</vt:lpstr>
      <vt:lpstr>Mississippi</vt:lpstr>
      <vt:lpstr>Missouri</vt:lpstr>
      <vt:lpstr>Montana</vt:lpstr>
      <vt:lpstr>Nebraska</vt:lpstr>
      <vt:lpstr>Nevada</vt:lpstr>
      <vt:lpstr>New Hampshire</vt:lpstr>
      <vt:lpstr>New Jersey</vt:lpstr>
      <vt:lpstr>New Mexico</vt:lpstr>
      <vt:lpstr>New York</vt:lpstr>
      <vt:lpstr>North Carolina</vt:lpstr>
      <vt:lpstr>North Dakota</vt:lpstr>
      <vt:lpstr>Ohio</vt:lpstr>
      <vt:lpstr>Oklahoma</vt:lpstr>
      <vt:lpstr>Oregon</vt:lpstr>
      <vt:lpstr>Pennsylvania</vt:lpstr>
      <vt:lpstr>Rhode Island</vt:lpstr>
      <vt:lpstr>South Carolina</vt:lpstr>
      <vt:lpstr>South Dakota</vt:lpstr>
      <vt:lpstr>Tennessee</vt:lpstr>
      <vt:lpstr>Texas</vt:lpstr>
      <vt:lpstr>Utah</vt:lpstr>
      <vt:lpstr>Vermont</vt:lpstr>
      <vt:lpstr>Virginia</vt:lpstr>
      <vt:lpstr>Washington</vt:lpstr>
      <vt:lpstr>West Virginia</vt:lpstr>
      <vt:lpstr>Wisconsin</vt:lpstr>
      <vt:lpstr>Wyoming</vt:lpstr>
      <vt:lpstr>E-Expenditures, Funding Stream</vt:lpstr>
      <vt:lpstr>Fed &amp; State Funding Streams </vt:lpstr>
      <vt:lpstr>SFAG</vt:lpstr>
      <vt:lpstr>SFAG Summary</vt:lpstr>
      <vt:lpstr>SFAG Assistance</vt:lpstr>
      <vt:lpstr>SFAG Non-Assistance</vt:lpstr>
      <vt:lpstr>SFAG Non-A Subcategories</vt:lpstr>
      <vt:lpstr>MOE in TANF</vt:lpstr>
      <vt:lpstr>MOE in TANF Summary</vt:lpstr>
      <vt:lpstr>MOE in TANF Assistance</vt:lpstr>
      <vt:lpstr>MOE in TANF Non-Assistance</vt:lpstr>
      <vt:lpstr>MOE in TANF Non-A Subcategories</vt:lpstr>
      <vt:lpstr>MOE in SSP-</vt:lpstr>
      <vt:lpstr>MOE SSP Summary</vt:lpstr>
      <vt:lpstr>MOE SSP Assistance</vt:lpstr>
      <vt:lpstr>MOE SSP Non-Assistance</vt:lpstr>
      <vt:lpstr>MOE SSP Non-A Subcategories</vt:lpstr>
      <vt:lpstr>Contingency Funds</vt:lpstr>
      <vt:lpstr>Contingency Summary</vt:lpstr>
      <vt:lpstr>Contingency Assistance</vt:lpstr>
      <vt:lpstr>Contingency Non-Assistance</vt:lpstr>
      <vt:lpstr>Contingency Non-A Subcategories</vt:lpstr>
      <vt:lpstr>ECF (ARRA)</vt:lpstr>
      <vt:lpstr>ECF Summary</vt:lpstr>
      <vt:lpstr>ECF Assistance</vt:lpstr>
      <vt:lpstr>ECF-Non-Assistance</vt:lpstr>
      <vt:lpstr>ECF Non-A Subcategories</vt:lpstr>
      <vt:lpstr>'Table of Contents'!Print_Area</vt:lpstr>
    </vt:vector>
  </TitlesOfParts>
  <Company>DHHS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Health and Human Services</dc:creator>
  <cp:lastModifiedBy>DHHS</cp:lastModifiedBy>
  <cp:lastPrinted>2014-05-14T19:35:56Z</cp:lastPrinted>
  <dcterms:created xsi:type="dcterms:W3CDTF">2011-10-26T18:32:16Z</dcterms:created>
  <dcterms:modified xsi:type="dcterms:W3CDTF">2014-07-09T18:34:50Z</dcterms:modified>
</cp:coreProperties>
</file>