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420" windowWidth="15480" windowHeight="9192" tabRatio="905" firstSheet="36" activeTab="48"/>
  </bookViews>
  <sheets>
    <sheet name="Table of Contents" sheetId="253" r:id="rId1"/>
    <sheet name="A-Overview Tables" sheetId="175" r:id="rId2"/>
    <sheet name="Fed &amp; State by Category" sheetId="174" r:id="rId3"/>
    <sheet name="FY13-14 Comparison, Categories" sheetId="176" r:id="rId4"/>
    <sheet name="FY13-14 Comparison, Activities" sheetId="177" r:id="rId5"/>
    <sheet name="FY13-14 MOE Comparison" sheetId="157" r:id="rId6"/>
    <sheet name="FY 14 Federal TANF Funds" sheetId="178" r:id="rId7"/>
    <sheet name="Summary Federal Funds" sheetId="179" r:id="rId8"/>
    <sheet name="B-Total Expenditures" sheetId="180" r:id="rId9"/>
    <sheet name="Total Fed &amp; State Expenditures" sheetId="182" r:id="rId10"/>
    <sheet name="Fed &amp; State Assistance" sheetId="183" r:id="rId11"/>
    <sheet name="Fed &amp; State Non-Assistance" sheetId="184" r:id="rId12"/>
    <sheet name="Fed &amp; State Non-A Subcategories" sheetId="185" r:id="rId13"/>
    <sheet name="C-Expenditures by Fed &amp; State-" sheetId="156" r:id="rId14"/>
    <sheet name="Federal TANF Expenditures" sheetId="170" r:id="rId15"/>
    <sheet name="Total Federal Expenditures" sheetId="171" r:id="rId16"/>
    <sheet name="Federal Assistance" sheetId="172" r:id="rId17"/>
    <sheet name="Federal Non-Assistance" sheetId="173" r:id="rId18"/>
    <sheet name="Federal Non-A Subcategories" sheetId="169" r:id="rId19"/>
    <sheet name="State MOE Expenditures" sheetId="155" r:id="rId20"/>
    <sheet name="Total State Expenditure Summary" sheetId="27" r:id="rId21"/>
    <sheet name="State Assistance" sheetId="33" r:id="rId22"/>
    <sheet name="State Non-Assistance" sheetId="34" r:id="rId23"/>
    <sheet name="State Non-A Subcategories" sheetId="35" r:id="rId24"/>
    <sheet name="Analysis MOE Spending Levels" sheetId="43" r:id="rId25"/>
    <sheet name="D-State Tables" sheetId="186" r:id="rId26"/>
    <sheet name="Alabama" sheetId="188" r:id="rId27"/>
    <sheet name="Alaska" sheetId="189" r:id="rId28"/>
    <sheet name="Arizona" sheetId="190" r:id="rId29"/>
    <sheet name="Arkansas" sheetId="191" r:id="rId30"/>
    <sheet name="California" sheetId="192" r:id="rId31"/>
    <sheet name="Colorado" sheetId="193" r:id="rId32"/>
    <sheet name="Connecticut" sheetId="194" r:id="rId33"/>
    <sheet name="Delaware" sheetId="195" r:id="rId34"/>
    <sheet name="DC" sheetId="196" r:id="rId35"/>
    <sheet name="Florida" sheetId="197" r:id="rId36"/>
    <sheet name="Georgia" sheetId="198" r:id="rId37"/>
    <sheet name="Hawaii" sheetId="199" r:id="rId38"/>
    <sheet name="Idaho" sheetId="200" r:id="rId39"/>
    <sheet name="Illinois" sheetId="201" r:id="rId40"/>
    <sheet name="Indiana" sheetId="202" r:id="rId41"/>
    <sheet name="Iowa" sheetId="203" r:id="rId42"/>
    <sheet name="Kansas" sheetId="204" r:id="rId43"/>
    <sheet name="Kentucky" sheetId="205" r:id="rId44"/>
    <sheet name="Louisiana" sheetId="215" r:id="rId45"/>
    <sheet name="Maine" sheetId="214" r:id="rId46"/>
    <sheet name="Maryland" sheetId="213" r:id="rId47"/>
    <sheet name="Massachusetts" sheetId="212" r:id="rId48"/>
    <sheet name="Michigan" sheetId="211" r:id="rId49"/>
    <sheet name="Minnesota" sheetId="210" r:id="rId50"/>
    <sheet name="Mississippi" sheetId="209" r:id="rId51"/>
    <sheet name="Missouri" sheetId="208" r:id="rId52"/>
    <sheet name="Montana" sheetId="207" r:id="rId53"/>
    <sheet name="Nebraska" sheetId="206" r:id="rId54"/>
    <sheet name="Nevada" sheetId="216" r:id="rId55"/>
    <sheet name="New Hampshire" sheetId="217" r:id="rId56"/>
    <sheet name="New Jersey" sheetId="218" r:id="rId57"/>
    <sheet name="New Mexico" sheetId="219" r:id="rId58"/>
    <sheet name="New York" sheetId="238" r:id="rId59"/>
    <sheet name="North Carolina" sheetId="220" r:id="rId60"/>
    <sheet name="North Dakota" sheetId="221" r:id="rId61"/>
    <sheet name="Ohio" sheetId="231" r:id="rId62"/>
    <sheet name="Oklahoma" sheetId="222" r:id="rId63"/>
    <sheet name="Oregon" sheetId="230" r:id="rId64"/>
    <sheet name="Pennsylvania" sheetId="229" r:id="rId65"/>
    <sheet name="Rhode Island" sheetId="228" r:id="rId66"/>
    <sheet name="South Carolina" sheetId="227" r:id="rId67"/>
    <sheet name="South Dakota" sheetId="226" r:id="rId68"/>
    <sheet name="Tennessee" sheetId="225" r:id="rId69"/>
    <sheet name="Texas" sheetId="224" r:id="rId70"/>
    <sheet name="Utah" sheetId="223" r:id="rId71"/>
    <sheet name="Vermont" sheetId="232" r:id="rId72"/>
    <sheet name="Virginia" sheetId="237" r:id="rId73"/>
    <sheet name="Washington" sheetId="236" r:id="rId74"/>
    <sheet name="West Virginia" sheetId="235" r:id="rId75"/>
    <sheet name="Wisconsin" sheetId="234" r:id="rId76"/>
    <sheet name="Wyoming" sheetId="233" r:id="rId77"/>
    <sheet name="E-Expenditures, Funding Stream" sheetId="239" r:id="rId78"/>
    <sheet name="Fed &amp; State Funding Streams " sheetId="245" r:id="rId79"/>
    <sheet name="SFAG" sheetId="244" r:id="rId80"/>
    <sheet name="SFAG Summary" sheetId="246" r:id="rId81"/>
    <sheet name="SFAG Assistance" sheetId="247" r:id="rId82"/>
    <sheet name="SFAG Non-Assistance" sheetId="241" r:id="rId83"/>
    <sheet name="SFAG Non-A Subcategories" sheetId="242" r:id="rId84"/>
    <sheet name="MOE in TANF" sheetId="248" r:id="rId85"/>
    <sheet name="MOE in TANF Summary" sheetId="249" r:id="rId86"/>
    <sheet name="MOE in TANF Assistance" sheetId="250" r:id="rId87"/>
    <sheet name="MOE in TANF Non-Assistance" sheetId="251" r:id="rId88"/>
    <sheet name="MOE in TANF Non-A Subcategories" sheetId="252" r:id="rId89"/>
    <sheet name="MOE in SSP-" sheetId="111" r:id="rId90"/>
    <sheet name="MOE SSP Summary" sheetId="11" r:id="rId91"/>
    <sheet name="MOE SSP Assistance" sheetId="12" r:id="rId92"/>
    <sheet name="MOE SSP Non-Assistance" sheetId="13" r:id="rId93"/>
    <sheet name="MOE SSP Non-A Subcategories" sheetId="14" r:id="rId94"/>
    <sheet name="Contingency Funds" sheetId="158" r:id="rId95"/>
    <sheet name="Contingency Summary" sheetId="159" r:id="rId96"/>
    <sheet name="Contingency Assistance" sheetId="160" r:id="rId97"/>
    <sheet name="Contingency Non-Assistance" sheetId="161" r:id="rId98"/>
    <sheet name="Contingency Non-A Subcategories" sheetId="162" r:id="rId99"/>
    <sheet name="ECF (ARRA)" sheetId="116" r:id="rId100"/>
    <sheet name="ECF Summary" sheetId="125" r:id="rId101"/>
    <sheet name="ECF Assistance" sheetId="126" r:id="rId102"/>
    <sheet name="ECF-Non-Assistance" sheetId="127" r:id="rId103"/>
    <sheet name="ECF Non-A Subcategories" sheetId="128" r:id="rId104"/>
  </sheets>
  <externalReferences>
    <externalReference r:id="rId105"/>
    <externalReference r:id="rId106"/>
  </externalReferences>
  <definedNames>
    <definedName name="Amount1">[1]SpendingFromFedlTANFgrantInFY!$B$7:$C$58,[1]SpendingFromFedlTANFgrantInFY!$D$7:$D$58,[1]SpendingFromFedlTANFgrantInFY!$E$7:$J$58</definedName>
    <definedName name="Amount4">#REF!</definedName>
    <definedName name="Calculation1">#REF!</definedName>
    <definedName name="data">#REF!</definedName>
    <definedName name="Data1">#REF!</definedName>
    <definedName name="Data2">'[2]TANF assistance'!$A$7:$G$63</definedName>
    <definedName name="Data3">'[2]TANF non-assistance'!$A$7:$M$62</definedName>
    <definedName name="Data4">#REF!</definedName>
    <definedName name="Data5">#REF!</definedName>
    <definedName name="datatest">#REF!</definedName>
    <definedName name="_xlnm.Print_Area" localSheetId="0">'Table of Contents'!$A$1:$V$71</definedName>
    <definedName name="Quarter">[1]SpendingFromFedlTANFgrantInFY!$K$1</definedName>
    <definedName name="Remark1">#REF!</definedName>
    <definedName name="State1">#REF!</definedName>
    <definedName name="State2">'[2]TANF assistance'!$A$7:$A$57</definedName>
    <definedName name="State3">'[2]TANF non-assistance'!$A$7:$A$57</definedName>
    <definedName name="State4">#REF!</definedName>
    <definedName name="State5">#REF!</definedName>
    <definedName name="year">[1]SpendingFromFedlTANFgrantInFY!$K$6</definedName>
    <definedName name="year2">#REF!</definedName>
  </definedNames>
  <calcPr calcId="145621"/>
</workbook>
</file>

<file path=xl/calcChain.xml><?xml version="1.0" encoding="utf-8"?>
<calcChain xmlns="http://schemas.openxmlformats.org/spreadsheetml/2006/main">
  <c r="B9" i="192" l="1"/>
  <c r="E19" i="173"/>
  <c r="B55" i="242" l="1"/>
  <c r="F55" i="14" l="1"/>
  <c r="N5" i="13"/>
  <c r="F5" i="252" l="1"/>
  <c r="F6" i="252"/>
  <c r="F7" i="252"/>
  <c r="F8" i="252"/>
  <c r="F9" i="252"/>
  <c r="F10" i="252"/>
  <c r="F11" i="252"/>
  <c r="F12" i="252"/>
  <c r="F13" i="252"/>
  <c r="F14" i="252"/>
  <c r="F15" i="252"/>
  <c r="F16" i="252"/>
  <c r="F17" i="252"/>
  <c r="F18" i="252"/>
  <c r="F19" i="252"/>
  <c r="F20" i="252"/>
  <c r="F21" i="252"/>
  <c r="F22" i="252"/>
  <c r="F23" i="252"/>
  <c r="F24" i="252"/>
  <c r="F25" i="252"/>
  <c r="F26" i="252"/>
  <c r="F27" i="252"/>
  <c r="F28" i="252"/>
  <c r="F29" i="252"/>
  <c r="F30" i="252"/>
  <c r="F31" i="252"/>
  <c r="F32" i="252"/>
  <c r="F33" i="252"/>
  <c r="F34" i="252"/>
  <c r="F35" i="252"/>
  <c r="F36" i="252"/>
  <c r="F37" i="252"/>
  <c r="F38" i="252"/>
  <c r="F39" i="252"/>
  <c r="F40" i="252"/>
  <c r="F41" i="252"/>
  <c r="F42" i="252"/>
  <c r="F43" i="252"/>
  <c r="F44" i="252"/>
  <c r="F45" i="252"/>
  <c r="F46" i="252"/>
  <c r="F47" i="252"/>
  <c r="F48" i="252"/>
  <c r="F49" i="252"/>
  <c r="F50" i="252"/>
  <c r="F51" i="252"/>
  <c r="F52" i="252"/>
  <c r="F53" i="252"/>
  <c r="F54" i="252"/>
  <c r="B5" i="125" l="1"/>
  <c r="D6" i="125"/>
  <c r="F5" i="128" l="1"/>
  <c r="F6" i="128"/>
  <c r="F7" i="128"/>
  <c r="F8" i="128"/>
  <c r="F9" i="128"/>
  <c r="F10" i="128"/>
  <c r="F11" i="128"/>
  <c r="F12" i="128"/>
  <c r="F13" i="128"/>
  <c r="F14" i="128"/>
  <c r="F15" i="128"/>
  <c r="F16" i="128"/>
  <c r="F17" i="128"/>
  <c r="F18" i="128"/>
  <c r="F19" i="128"/>
  <c r="F20" i="128"/>
  <c r="F21" i="128"/>
  <c r="F22" i="128"/>
  <c r="F23" i="128"/>
  <c r="F24" i="128"/>
  <c r="F25" i="128"/>
  <c r="F26" i="128"/>
  <c r="F27" i="128"/>
  <c r="F28" i="128"/>
  <c r="F29" i="128"/>
  <c r="F30" i="128"/>
  <c r="F31" i="128"/>
  <c r="F32" i="128"/>
  <c r="F33" i="128"/>
  <c r="F34" i="128"/>
  <c r="F35" i="128"/>
  <c r="F36" i="128"/>
  <c r="F37" i="128"/>
  <c r="F38" i="128"/>
  <c r="F39" i="128"/>
  <c r="F40" i="128"/>
  <c r="F41" i="128"/>
  <c r="F42" i="128"/>
  <c r="F43" i="128"/>
  <c r="F44" i="128"/>
  <c r="F45" i="128"/>
  <c r="F46" i="128"/>
  <c r="F47" i="128"/>
  <c r="F48" i="128"/>
  <c r="F49" i="128"/>
  <c r="F50" i="128"/>
  <c r="F51" i="128"/>
  <c r="F52" i="128"/>
  <c r="F53" i="128"/>
  <c r="F54" i="128"/>
  <c r="F55" i="128"/>
  <c r="D37" i="159" l="1"/>
  <c r="D25" i="125" l="1"/>
  <c r="D56" i="125"/>
  <c r="D55" i="125"/>
  <c r="D54" i="125"/>
  <c r="D53" i="125"/>
  <c r="D52" i="125"/>
  <c r="D51" i="125"/>
  <c r="D50" i="125"/>
  <c r="D49" i="125"/>
  <c r="D48" i="125"/>
  <c r="D47" i="125"/>
  <c r="D46" i="125"/>
  <c r="D45" i="125"/>
  <c r="D44" i="125"/>
  <c r="D43" i="125"/>
  <c r="D42" i="125"/>
  <c r="D41" i="125"/>
  <c r="D40" i="125"/>
  <c r="D39" i="125"/>
  <c r="D38" i="125"/>
  <c r="D37" i="125"/>
  <c r="D36" i="125"/>
  <c r="D35" i="125"/>
  <c r="D34" i="125"/>
  <c r="D33" i="125"/>
  <c r="D32" i="125"/>
  <c r="D31" i="125"/>
  <c r="D30" i="125"/>
  <c r="D29" i="125"/>
  <c r="D28" i="125"/>
  <c r="D27" i="125"/>
  <c r="D26" i="125"/>
  <c r="D24" i="125"/>
  <c r="D23" i="125"/>
  <c r="D22" i="125"/>
  <c r="D21" i="125"/>
  <c r="D20" i="125"/>
  <c r="D19" i="125"/>
  <c r="D18" i="125"/>
  <c r="D17" i="125"/>
  <c r="D16" i="125"/>
  <c r="D15" i="125"/>
  <c r="D14" i="125"/>
  <c r="D13" i="125"/>
  <c r="D12" i="125"/>
  <c r="D11" i="125"/>
  <c r="D10" i="125"/>
  <c r="D9" i="125"/>
  <c r="D8" i="125"/>
  <c r="D7" i="125"/>
  <c r="C5" i="125"/>
  <c r="B10" i="178" l="1"/>
  <c r="D5" i="125"/>
  <c r="D56" i="246"/>
  <c r="D55" i="246"/>
  <c r="D54" i="246"/>
  <c r="D53" i="246"/>
  <c r="D52" i="246"/>
  <c r="D51" i="246"/>
  <c r="D50" i="246"/>
  <c r="D49" i="246"/>
  <c r="D48" i="246"/>
  <c r="D47" i="246"/>
  <c r="D46" i="246"/>
  <c r="D45" i="246"/>
  <c r="D44" i="246"/>
  <c r="D43" i="246"/>
  <c r="D42" i="246"/>
  <c r="D41" i="246"/>
  <c r="D40" i="246"/>
  <c r="D39" i="246"/>
  <c r="D38" i="246"/>
  <c r="D37" i="246"/>
  <c r="D36" i="246"/>
  <c r="D35" i="246"/>
  <c r="D34" i="246"/>
  <c r="D33" i="246"/>
  <c r="D32" i="246"/>
  <c r="D31" i="246"/>
  <c r="D30" i="246"/>
  <c r="D29" i="246"/>
  <c r="D28" i="246"/>
  <c r="D27" i="246"/>
  <c r="D26" i="246"/>
  <c r="D25" i="246"/>
  <c r="D24" i="246"/>
  <c r="D23" i="246"/>
  <c r="D22" i="246"/>
  <c r="D21" i="246"/>
  <c r="D20" i="246"/>
  <c r="D19" i="246"/>
  <c r="D18" i="246"/>
  <c r="D17" i="246"/>
  <c r="D16" i="246"/>
  <c r="D15" i="246"/>
  <c r="D14" i="246"/>
  <c r="D13" i="246"/>
  <c r="D12" i="246"/>
  <c r="D11" i="246"/>
  <c r="D10" i="246"/>
  <c r="D9" i="246"/>
  <c r="D8" i="246"/>
  <c r="D6" i="246"/>
  <c r="K5" i="246" l="1"/>
  <c r="K5" i="125" l="1"/>
  <c r="J5" i="125"/>
  <c r="B56" i="179" l="1"/>
  <c r="B55" i="179"/>
  <c r="B54" i="179"/>
  <c r="B53" i="179"/>
  <c r="B52" i="179"/>
  <c r="B51" i="179"/>
  <c r="B50" i="179"/>
  <c r="B49" i="179"/>
  <c r="B48" i="179"/>
  <c r="B47" i="179"/>
  <c r="B46" i="179"/>
  <c r="B45" i="179"/>
  <c r="B44" i="179"/>
  <c r="B43" i="179"/>
  <c r="B42" i="179"/>
  <c r="B41" i="179"/>
  <c r="B40" i="179"/>
  <c r="B39" i="179"/>
  <c r="B38" i="179"/>
  <c r="B37" i="179"/>
  <c r="B36" i="179"/>
  <c r="B35" i="179"/>
  <c r="B34" i="179"/>
  <c r="B33" i="179"/>
  <c r="B32" i="179"/>
  <c r="B31" i="179"/>
  <c r="B30" i="179"/>
  <c r="B29" i="179"/>
  <c r="B28" i="179"/>
  <c r="B27" i="179"/>
  <c r="B26" i="179"/>
  <c r="B25" i="179"/>
  <c r="B24" i="179"/>
  <c r="B23" i="179"/>
  <c r="B22" i="179"/>
  <c r="B21" i="179"/>
  <c r="B20" i="179"/>
  <c r="B19" i="179"/>
  <c r="B18" i="179"/>
  <c r="B17" i="179"/>
  <c r="B16" i="179"/>
  <c r="B15" i="179"/>
  <c r="B14" i="179"/>
  <c r="B13" i="179"/>
  <c r="B12" i="179"/>
  <c r="B11" i="179"/>
  <c r="B10" i="179"/>
  <c r="B9" i="179"/>
  <c r="B8" i="179"/>
  <c r="B7" i="179"/>
  <c r="B6" i="179"/>
  <c r="G56" i="125" l="1"/>
  <c r="G52" i="125"/>
  <c r="G40" i="125"/>
  <c r="G36" i="125"/>
  <c r="G24" i="125"/>
  <c r="G20" i="125"/>
  <c r="G8" i="125"/>
  <c r="B56" i="126"/>
  <c r="B55" i="126"/>
  <c r="G55" i="125" s="1"/>
  <c r="B54" i="126"/>
  <c r="G54" i="125" s="1"/>
  <c r="B53" i="126"/>
  <c r="G53" i="125" s="1"/>
  <c r="B52" i="126"/>
  <c r="B51" i="126"/>
  <c r="G51" i="125" s="1"/>
  <c r="B50" i="126"/>
  <c r="G50" i="125" s="1"/>
  <c r="B49" i="126"/>
  <c r="G49" i="125" s="1"/>
  <c r="B48" i="126"/>
  <c r="G48" i="125" s="1"/>
  <c r="B47" i="126"/>
  <c r="G47" i="125" s="1"/>
  <c r="B46" i="126"/>
  <c r="G46" i="125" s="1"/>
  <c r="B45" i="126"/>
  <c r="G45" i="125" s="1"/>
  <c r="B44" i="126"/>
  <c r="G44" i="125" s="1"/>
  <c r="B43" i="126"/>
  <c r="G43" i="125" s="1"/>
  <c r="B42" i="126"/>
  <c r="G42" i="125" s="1"/>
  <c r="B41" i="126"/>
  <c r="G41" i="125" s="1"/>
  <c r="B40" i="126"/>
  <c r="B39" i="126"/>
  <c r="G39" i="125" s="1"/>
  <c r="B38" i="126"/>
  <c r="G38" i="125" s="1"/>
  <c r="B37" i="126"/>
  <c r="G37" i="125" s="1"/>
  <c r="B36" i="126"/>
  <c r="B35" i="126"/>
  <c r="G35" i="125" s="1"/>
  <c r="B34" i="126"/>
  <c r="G34" i="125" s="1"/>
  <c r="B33" i="126"/>
  <c r="G33" i="125" s="1"/>
  <c r="B32" i="126"/>
  <c r="G32" i="125" s="1"/>
  <c r="B31" i="126"/>
  <c r="G31" i="125" s="1"/>
  <c r="B30" i="126"/>
  <c r="G30" i="125" s="1"/>
  <c r="B29" i="126"/>
  <c r="G29" i="125" s="1"/>
  <c r="B28" i="126"/>
  <c r="G28" i="125" s="1"/>
  <c r="B27" i="126"/>
  <c r="G27" i="125" s="1"/>
  <c r="B26" i="126"/>
  <c r="G26" i="125" s="1"/>
  <c r="B25" i="126"/>
  <c r="G25" i="125" s="1"/>
  <c r="B24" i="126"/>
  <c r="B23" i="126"/>
  <c r="G23" i="125" s="1"/>
  <c r="B22" i="126"/>
  <c r="G22" i="125" s="1"/>
  <c r="B21" i="126"/>
  <c r="G21" i="125" s="1"/>
  <c r="B20" i="126"/>
  <c r="B19" i="126"/>
  <c r="G19" i="125" s="1"/>
  <c r="B18" i="126"/>
  <c r="G18" i="125" s="1"/>
  <c r="B17" i="126"/>
  <c r="G17" i="125" s="1"/>
  <c r="B16" i="126"/>
  <c r="G16" i="125" s="1"/>
  <c r="B15" i="126"/>
  <c r="G15" i="125" s="1"/>
  <c r="B14" i="126"/>
  <c r="G14" i="125" s="1"/>
  <c r="B13" i="126"/>
  <c r="G13" i="125" s="1"/>
  <c r="B12" i="126"/>
  <c r="G12" i="125" s="1"/>
  <c r="B11" i="126"/>
  <c r="G11" i="125" s="1"/>
  <c r="B10" i="126"/>
  <c r="G10" i="125" s="1"/>
  <c r="B9" i="126"/>
  <c r="G9" i="125" s="1"/>
  <c r="B8" i="126"/>
  <c r="B7" i="126"/>
  <c r="G7" i="125" s="1"/>
  <c r="B6" i="126"/>
  <c r="G6" i="125" s="1"/>
  <c r="F5" i="126"/>
  <c r="E5" i="126"/>
  <c r="D5" i="126"/>
  <c r="C5" i="126"/>
  <c r="B56" i="127"/>
  <c r="H56" i="125" s="1"/>
  <c r="B55" i="127"/>
  <c r="H55" i="125" s="1"/>
  <c r="B54" i="127"/>
  <c r="H54" i="125" s="1"/>
  <c r="B53" i="127"/>
  <c r="H53" i="125" s="1"/>
  <c r="B52" i="127"/>
  <c r="H52" i="125" s="1"/>
  <c r="B51" i="127"/>
  <c r="H51" i="125" s="1"/>
  <c r="B50" i="127"/>
  <c r="H50" i="125" s="1"/>
  <c r="B49" i="127"/>
  <c r="H49" i="125" s="1"/>
  <c r="B48" i="127"/>
  <c r="H48" i="125" s="1"/>
  <c r="B47" i="127"/>
  <c r="H47" i="125" s="1"/>
  <c r="B46" i="127"/>
  <c r="H46" i="125" s="1"/>
  <c r="B45" i="127"/>
  <c r="H45" i="125" s="1"/>
  <c r="B44" i="127"/>
  <c r="H44" i="125" s="1"/>
  <c r="B43" i="127"/>
  <c r="H43" i="125" s="1"/>
  <c r="B42" i="127"/>
  <c r="H42" i="125" s="1"/>
  <c r="B41" i="127"/>
  <c r="H41" i="125" s="1"/>
  <c r="B40" i="127"/>
  <c r="H40" i="125" s="1"/>
  <c r="B39" i="127"/>
  <c r="H39" i="125" s="1"/>
  <c r="B38" i="127"/>
  <c r="H38" i="125" s="1"/>
  <c r="B37" i="127"/>
  <c r="H37" i="125" s="1"/>
  <c r="B36" i="127"/>
  <c r="H36" i="125" s="1"/>
  <c r="B35" i="127"/>
  <c r="H35" i="125" s="1"/>
  <c r="B34" i="127"/>
  <c r="H34" i="125" s="1"/>
  <c r="B33" i="127"/>
  <c r="H33" i="125" s="1"/>
  <c r="B32" i="127"/>
  <c r="H32" i="125" s="1"/>
  <c r="B31" i="127"/>
  <c r="H31" i="125" s="1"/>
  <c r="B30" i="127"/>
  <c r="H30" i="125" s="1"/>
  <c r="B29" i="127"/>
  <c r="H29" i="125" s="1"/>
  <c r="B28" i="127"/>
  <c r="H28" i="125" s="1"/>
  <c r="B27" i="127"/>
  <c r="H27" i="125" s="1"/>
  <c r="B26" i="127"/>
  <c r="H26" i="125" s="1"/>
  <c r="B25" i="127"/>
  <c r="H25" i="125" s="1"/>
  <c r="B24" i="127"/>
  <c r="H24" i="125" s="1"/>
  <c r="B23" i="127"/>
  <c r="H23" i="125" s="1"/>
  <c r="B22" i="127"/>
  <c r="H22" i="125" s="1"/>
  <c r="B21" i="127"/>
  <c r="H21" i="125" s="1"/>
  <c r="B20" i="127"/>
  <c r="H20" i="125" s="1"/>
  <c r="B19" i="127"/>
  <c r="H19" i="125" s="1"/>
  <c r="B18" i="127"/>
  <c r="H18" i="125" s="1"/>
  <c r="B17" i="127"/>
  <c r="H17" i="125" s="1"/>
  <c r="B16" i="127"/>
  <c r="H16" i="125" s="1"/>
  <c r="B15" i="127"/>
  <c r="H15" i="125" s="1"/>
  <c r="B14" i="127"/>
  <c r="H14" i="125" s="1"/>
  <c r="B13" i="127"/>
  <c r="H13" i="125" s="1"/>
  <c r="B12" i="127"/>
  <c r="H12" i="125" s="1"/>
  <c r="B11" i="127"/>
  <c r="H11" i="125" s="1"/>
  <c r="B10" i="127"/>
  <c r="H10" i="125" s="1"/>
  <c r="B9" i="127"/>
  <c r="H9" i="125" s="1"/>
  <c r="B8" i="127"/>
  <c r="H8" i="125" s="1"/>
  <c r="B7" i="127"/>
  <c r="H7" i="125" s="1"/>
  <c r="B6" i="127"/>
  <c r="H6" i="125" s="1"/>
  <c r="O5" i="127"/>
  <c r="N5" i="127"/>
  <c r="M5" i="127"/>
  <c r="L5" i="127"/>
  <c r="K5" i="127"/>
  <c r="J5" i="127"/>
  <c r="I5" i="127"/>
  <c r="H5" i="127"/>
  <c r="G5" i="127"/>
  <c r="F5" i="127"/>
  <c r="E5" i="127"/>
  <c r="D5" i="127"/>
  <c r="C5" i="127"/>
  <c r="F4" i="128"/>
  <c r="H4" i="128"/>
  <c r="G4" i="128"/>
  <c r="E4" i="128"/>
  <c r="D4" i="128"/>
  <c r="C4" i="128"/>
  <c r="B55" i="128"/>
  <c r="B54" i="128"/>
  <c r="B53" i="128"/>
  <c r="B52" i="128"/>
  <c r="B51" i="128"/>
  <c r="B50" i="128"/>
  <c r="B49" i="128"/>
  <c r="B48" i="128"/>
  <c r="B47" i="128"/>
  <c r="B46" i="128"/>
  <c r="B45" i="128"/>
  <c r="B44" i="128"/>
  <c r="B43" i="128"/>
  <c r="B42" i="128"/>
  <c r="B41" i="128"/>
  <c r="B40" i="128"/>
  <c r="B39" i="128"/>
  <c r="B38" i="128"/>
  <c r="B37" i="128"/>
  <c r="B36" i="128"/>
  <c r="B35" i="128"/>
  <c r="B34" i="128"/>
  <c r="B33" i="128"/>
  <c r="B32" i="128"/>
  <c r="B31" i="128"/>
  <c r="B30" i="128"/>
  <c r="B29" i="128"/>
  <c r="B28" i="128"/>
  <c r="B27" i="128"/>
  <c r="B26" i="128"/>
  <c r="B25" i="128"/>
  <c r="B24" i="128"/>
  <c r="B23" i="128"/>
  <c r="B22" i="128"/>
  <c r="B21" i="128"/>
  <c r="B20" i="128"/>
  <c r="B19" i="128"/>
  <c r="B18" i="128"/>
  <c r="B17" i="128"/>
  <c r="B16" i="128"/>
  <c r="B15" i="128"/>
  <c r="B14" i="128"/>
  <c r="B13" i="128"/>
  <c r="B12" i="128"/>
  <c r="B11" i="128"/>
  <c r="B10" i="128"/>
  <c r="B9" i="128"/>
  <c r="B8" i="128"/>
  <c r="B7" i="128"/>
  <c r="B6" i="128"/>
  <c r="B5" i="128"/>
  <c r="I16" i="125" l="1"/>
  <c r="I32" i="125"/>
  <c r="I48" i="125"/>
  <c r="B5" i="127"/>
  <c r="H5" i="125" s="1"/>
  <c r="B4" i="128"/>
  <c r="I13" i="125"/>
  <c r="I29" i="125"/>
  <c r="I49" i="125"/>
  <c r="I14" i="125"/>
  <c r="I30" i="125"/>
  <c r="I36" i="125"/>
  <c r="I9" i="125"/>
  <c r="I17" i="125"/>
  <c r="I25" i="125"/>
  <c r="I33" i="125"/>
  <c r="I41" i="125"/>
  <c r="I45" i="125"/>
  <c r="I53" i="125"/>
  <c r="I10" i="125"/>
  <c r="I18" i="125"/>
  <c r="I22" i="125"/>
  <c r="I26" i="125"/>
  <c r="I34" i="125"/>
  <c r="I38" i="125"/>
  <c r="I42" i="125"/>
  <c r="I46" i="125"/>
  <c r="I50" i="125"/>
  <c r="I54" i="125"/>
  <c r="I20" i="125"/>
  <c r="I52" i="125"/>
  <c r="I7" i="125"/>
  <c r="I11" i="125"/>
  <c r="I15" i="125"/>
  <c r="I19" i="125"/>
  <c r="I23" i="125"/>
  <c r="I27" i="125"/>
  <c r="I31" i="125"/>
  <c r="I35" i="125"/>
  <c r="I39" i="125"/>
  <c r="I43" i="125"/>
  <c r="I47" i="125"/>
  <c r="I51" i="125"/>
  <c r="I55" i="125"/>
  <c r="I8" i="125"/>
  <c r="I24" i="125"/>
  <c r="I40" i="125"/>
  <c r="I56" i="125"/>
  <c r="I21" i="125"/>
  <c r="I37" i="125"/>
  <c r="I12" i="125"/>
  <c r="I28" i="125"/>
  <c r="I44" i="125"/>
  <c r="B5" i="178"/>
  <c r="I6" i="125"/>
  <c r="B5" i="126"/>
  <c r="G5" i="125" s="1"/>
  <c r="I5" i="125" l="1"/>
  <c r="D56" i="159"/>
  <c r="D55" i="159"/>
  <c r="D54" i="159"/>
  <c r="D53" i="159"/>
  <c r="D52" i="159"/>
  <c r="D51" i="159"/>
  <c r="D50" i="159"/>
  <c r="D49" i="159"/>
  <c r="D48" i="159"/>
  <c r="D47" i="159"/>
  <c r="D46" i="159"/>
  <c r="D45" i="159"/>
  <c r="D44" i="159"/>
  <c r="D43" i="159"/>
  <c r="D42" i="159"/>
  <c r="D41" i="159"/>
  <c r="D40" i="159"/>
  <c r="D39" i="159"/>
  <c r="D38" i="159"/>
  <c r="D36" i="159"/>
  <c r="D35" i="159"/>
  <c r="D34" i="159"/>
  <c r="D33" i="159"/>
  <c r="D32" i="159"/>
  <c r="D31" i="159"/>
  <c r="D30" i="159"/>
  <c r="D29" i="159"/>
  <c r="D28" i="159"/>
  <c r="D27" i="159"/>
  <c r="D26" i="159"/>
  <c r="D25" i="159"/>
  <c r="D24" i="159"/>
  <c r="D23" i="159"/>
  <c r="D22" i="159"/>
  <c r="D21" i="159"/>
  <c r="D20" i="159"/>
  <c r="D19" i="159"/>
  <c r="D18" i="159"/>
  <c r="D17" i="159"/>
  <c r="D16" i="159"/>
  <c r="D15" i="159"/>
  <c r="D14" i="159"/>
  <c r="D13" i="159"/>
  <c r="D12" i="159"/>
  <c r="D11" i="159"/>
  <c r="D10" i="159"/>
  <c r="D9" i="159"/>
  <c r="D8" i="159"/>
  <c r="D7" i="159"/>
  <c r="D6" i="159"/>
  <c r="F55" i="162"/>
  <c r="F54" i="162"/>
  <c r="F53" i="162"/>
  <c r="F52" i="162"/>
  <c r="F51" i="162"/>
  <c r="F50" i="162"/>
  <c r="F49" i="162"/>
  <c r="F48" i="162"/>
  <c r="F47" i="162"/>
  <c r="F46" i="162"/>
  <c r="F45" i="162"/>
  <c r="F44" i="162"/>
  <c r="F43" i="162"/>
  <c r="F42" i="162"/>
  <c r="F41" i="162"/>
  <c r="F40" i="162"/>
  <c r="F39" i="162"/>
  <c r="F38" i="162"/>
  <c r="F37" i="162"/>
  <c r="F36" i="162"/>
  <c r="F35" i="162"/>
  <c r="F34" i="162"/>
  <c r="F33" i="162"/>
  <c r="F32" i="162"/>
  <c r="F31" i="162"/>
  <c r="F30" i="162"/>
  <c r="F29" i="162"/>
  <c r="F28" i="162"/>
  <c r="F27" i="162"/>
  <c r="F26" i="162"/>
  <c r="F25" i="162"/>
  <c r="F24" i="162"/>
  <c r="F23" i="162"/>
  <c r="F22" i="162"/>
  <c r="F21" i="162"/>
  <c r="F20" i="162"/>
  <c r="F19" i="162"/>
  <c r="F18" i="162"/>
  <c r="F17" i="162"/>
  <c r="F16" i="162"/>
  <c r="F15" i="162"/>
  <c r="F14" i="162"/>
  <c r="F13" i="162"/>
  <c r="F12" i="162"/>
  <c r="F11" i="162"/>
  <c r="F10" i="162"/>
  <c r="F9" i="162"/>
  <c r="F8" i="162"/>
  <c r="F7" i="162"/>
  <c r="F6" i="162"/>
  <c r="F5" i="162"/>
  <c r="G4" i="162" l="1"/>
  <c r="H4" i="162"/>
  <c r="J56" i="179" l="1"/>
  <c r="J55" i="179"/>
  <c r="J54" i="179"/>
  <c r="J53" i="179"/>
  <c r="J52" i="179"/>
  <c r="J51" i="179"/>
  <c r="J50" i="179"/>
  <c r="J49" i="179"/>
  <c r="J48" i="179"/>
  <c r="J47" i="179"/>
  <c r="J46" i="179"/>
  <c r="J45" i="179"/>
  <c r="J44" i="179"/>
  <c r="J43" i="179"/>
  <c r="J42" i="179"/>
  <c r="J41" i="179"/>
  <c r="J40" i="179"/>
  <c r="J39" i="179"/>
  <c r="J38" i="179"/>
  <c r="J37" i="179"/>
  <c r="J36" i="179"/>
  <c r="J35" i="179"/>
  <c r="J34" i="179"/>
  <c r="J33" i="179"/>
  <c r="J32" i="179"/>
  <c r="J31" i="179"/>
  <c r="J30" i="179"/>
  <c r="J29" i="179"/>
  <c r="J28" i="179"/>
  <c r="J27" i="179"/>
  <c r="J26" i="179"/>
  <c r="J25" i="179"/>
  <c r="J24" i="179"/>
  <c r="J23" i="179"/>
  <c r="J22" i="179"/>
  <c r="J21" i="179"/>
  <c r="J20" i="179"/>
  <c r="J19" i="179"/>
  <c r="J18" i="179"/>
  <c r="J17" i="179"/>
  <c r="J16" i="179"/>
  <c r="J15" i="179"/>
  <c r="J14" i="179"/>
  <c r="J13" i="179"/>
  <c r="J12" i="179"/>
  <c r="J11" i="179"/>
  <c r="J10" i="179"/>
  <c r="J9" i="179"/>
  <c r="J8" i="179"/>
  <c r="J7" i="179"/>
  <c r="J6" i="179"/>
  <c r="I56" i="179"/>
  <c r="I55" i="179"/>
  <c r="I54" i="179"/>
  <c r="I53" i="179"/>
  <c r="I52" i="179"/>
  <c r="I51" i="179"/>
  <c r="I50" i="179"/>
  <c r="I49" i="179"/>
  <c r="I48" i="179"/>
  <c r="I47" i="179"/>
  <c r="I46" i="179"/>
  <c r="I45" i="179"/>
  <c r="I44" i="179"/>
  <c r="I43" i="179"/>
  <c r="I42" i="179"/>
  <c r="I41" i="179"/>
  <c r="I40" i="179"/>
  <c r="I39" i="179"/>
  <c r="I38" i="179"/>
  <c r="I37" i="179"/>
  <c r="I36" i="179"/>
  <c r="I35" i="179"/>
  <c r="I34" i="179"/>
  <c r="I33" i="179"/>
  <c r="I32" i="179"/>
  <c r="I31" i="179"/>
  <c r="I30" i="179"/>
  <c r="I29" i="179"/>
  <c r="I28" i="179"/>
  <c r="I27" i="179"/>
  <c r="I26" i="179"/>
  <c r="I25" i="179"/>
  <c r="I24" i="179"/>
  <c r="I23" i="179"/>
  <c r="I22" i="179"/>
  <c r="I21" i="179"/>
  <c r="I20" i="179"/>
  <c r="I19" i="179"/>
  <c r="I18" i="179"/>
  <c r="I17" i="179"/>
  <c r="I16" i="179"/>
  <c r="I15" i="179"/>
  <c r="I14" i="179"/>
  <c r="I13" i="179"/>
  <c r="I12" i="179"/>
  <c r="I11" i="179"/>
  <c r="I10" i="179"/>
  <c r="I9" i="179"/>
  <c r="I8" i="179"/>
  <c r="I7" i="179"/>
  <c r="I6" i="179"/>
  <c r="F56" i="179"/>
  <c r="F55" i="179"/>
  <c r="F54" i="179"/>
  <c r="F53" i="179"/>
  <c r="F52" i="179"/>
  <c r="F51" i="179"/>
  <c r="F50" i="179"/>
  <c r="F49" i="179"/>
  <c r="F48" i="179"/>
  <c r="F47" i="179"/>
  <c r="F46" i="179"/>
  <c r="F45" i="179"/>
  <c r="F44" i="179"/>
  <c r="F43" i="179"/>
  <c r="F42" i="179"/>
  <c r="F41" i="179"/>
  <c r="F40" i="179"/>
  <c r="F39" i="179"/>
  <c r="F38" i="179"/>
  <c r="F37" i="179"/>
  <c r="F36" i="179"/>
  <c r="F35" i="179"/>
  <c r="F34" i="179"/>
  <c r="F33" i="179"/>
  <c r="F32" i="179"/>
  <c r="F31" i="179"/>
  <c r="F30" i="179"/>
  <c r="F29" i="179"/>
  <c r="F28" i="179"/>
  <c r="F27" i="179"/>
  <c r="F26" i="179"/>
  <c r="F25" i="179"/>
  <c r="F24" i="179"/>
  <c r="F23" i="179"/>
  <c r="F22" i="179"/>
  <c r="F21" i="179"/>
  <c r="F20" i="179"/>
  <c r="F19" i="179"/>
  <c r="F18" i="179"/>
  <c r="F17" i="179"/>
  <c r="F16" i="179"/>
  <c r="F15" i="179"/>
  <c r="F14" i="179"/>
  <c r="F13" i="179"/>
  <c r="F12" i="179"/>
  <c r="F11" i="179"/>
  <c r="F10" i="179"/>
  <c r="F9" i="179"/>
  <c r="F8" i="179"/>
  <c r="F7" i="179"/>
  <c r="F6" i="179"/>
  <c r="E56" i="179"/>
  <c r="E55" i="179"/>
  <c r="E54" i="179"/>
  <c r="E53" i="179"/>
  <c r="E52" i="179"/>
  <c r="E51" i="179"/>
  <c r="E50" i="179"/>
  <c r="E49" i="179"/>
  <c r="E48" i="179"/>
  <c r="E47" i="179"/>
  <c r="E46" i="179"/>
  <c r="E45" i="179"/>
  <c r="E44" i="179"/>
  <c r="E43" i="179"/>
  <c r="E42" i="179"/>
  <c r="E41" i="179"/>
  <c r="E40" i="179"/>
  <c r="E39" i="179"/>
  <c r="E38" i="179"/>
  <c r="E37" i="179"/>
  <c r="E36" i="179"/>
  <c r="E35" i="179"/>
  <c r="E34" i="179"/>
  <c r="E33" i="179"/>
  <c r="E32" i="179"/>
  <c r="E31" i="179"/>
  <c r="E30" i="179"/>
  <c r="E29" i="179"/>
  <c r="E28" i="179"/>
  <c r="E27" i="179"/>
  <c r="E26" i="179"/>
  <c r="E25" i="179"/>
  <c r="E24" i="179"/>
  <c r="E23" i="179"/>
  <c r="E22" i="179"/>
  <c r="E21" i="179"/>
  <c r="E20" i="179"/>
  <c r="E19" i="179"/>
  <c r="E18" i="179"/>
  <c r="E17" i="179"/>
  <c r="E16" i="179"/>
  <c r="E15" i="179"/>
  <c r="E14" i="179"/>
  <c r="E13" i="179"/>
  <c r="E12" i="179"/>
  <c r="E11" i="179"/>
  <c r="E10" i="179"/>
  <c r="E9" i="179"/>
  <c r="E8" i="179"/>
  <c r="E7" i="179"/>
  <c r="E6" i="179"/>
  <c r="F56" i="172"/>
  <c r="F55" i="172"/>
  <c r="F54" i="172"/>
  <c r="F53" i="172"/>
  <c r="F52" i="172"/>
  <c r="F51" i="172"/>
  <c r="F50" i="172"/>
  <c r="F49" i="172"/>
  <c r="F48" i="172"/>
  <c r="F47" i="172"/>
  <c r="F46" i="172"/>
  <c r="F45" i="172"/>
  <c r="F44" i="172"/>
  <c r="F43" i="172"/>
  <c r="F42" i="172"/>
  <c r="F41" i="172"/>
  <c r="F40" i="172"/>
  <c r="F39" i="172"/>
  <c r="F38" i="172"/>
  <c r="F37" i="172"/>
  <c r="F36" i="172"/>
  <c r="F35" i="172"/>
  <c r="F34" i="172"/>
  <c r="F33" i="172"/>
  <c r="F32" i="172"/>
  <c r="F31" i="172"/>
  <c r="F30" i="172"/>
  <c r="F29" i="172"/>
  <c r="F28" i="172"/>
  <c r="F27" i="172"/>
  <c r="F26" i="172"/>
  <c r="F25" i="172"/>
  <c r="F24" i="172"/>
  <c r="F23" i="172"/>
  <c r="F22" i="172"/>
  <c r="F21" i="172"/>
  <c r="F20" i="172"/>
  <c r="F19" i="172"/>
  <c r="F18" i="172"/>
  <c r="F17" i="172"/>
  <c r="F16" i="172"/>
  <c r="F15" i="172"/>
  <c r="F14" i="172"/>
  <c r="F13" i="172"/>
  <c r="F12" i="172"/>
  <c r="F11" i="172"/>
  <c r="F10" i="172"/>
  <c r="F9" i="172"/>
  <c r="F8" i="172"/>
  <c r="F7" i="172"/>
  <c r="E56" i="172"/>
  <c r="E55" i="172"/>
  <c r="E54" i="172"/>
  <c r="E53" i="172"/>
  <c r="E52" i="172"/>
  <c r="E51" i="172"/>
  <c r="E50" i="172"/>
  <c r="E49" i="172"/>
  <c r="E48" i="172"/>
  <c r="E47" i="172"/>
  <c r="E46" i="172"/>
  <c r="E45" i="172"/>
  <c r="E44" i="172"/>
  <c r="E43" i="172"/>
  <c r="E42" i="172"/>
  <c r="E41" i="172"/>
  <c r="E40" i="172"/>
  <c r="E39" i="172"/>
  <c r="E38" i="172"/>
  <c r="E37" i="172"/>
  <c r="E36" i="172"/>
  <c r="E35" i="172"/>
  <c r="E34" i="172"/>
  <c r="E33" i="172"/>
  <c r="E32" i="172"/>
  <c r="E31" i="172"/>
  <c r="E30" i="172"/>
  <c r="E29" i="172"/>
  <c r="E28" i="172"/>
  <c r="E27" i="172"/>
  <c r="E26" i="172"/>
  <c r="E25" i="172"/>
  <c r="E24" i="172"/>
  <c r="E23" i="172"/>
  <c r="E22" i="172"/>
  <c r="E21" i="172"/>
  <c r="E20" i="172"/>
  <c r="E19" i="172"/>
  <c r="E18" i="172"/>
  <c r="E17" i="172"/>
  <c r="E16" i="172"/>
  <c r="E15" i="172"/>
  <c r="E14" i="172"/>
  <c r="E13" i="172"/>
  <c r="E12" i="172"/>
  <c r="E11" i="172"/>
  <c r="E10" i="172"/>
  <c r="E9" i="172"/>
  <c r="E8" i="172"/>
  <c r="E7" i="172"/>
  <c r="D56" i="172"/>
  <c r="D55" i="172"/>
  <c r="D54" i="172"/>
  <c r="D53" i="172"/>
  <c r="D52" i="172"/>
  <c r="D51" i="172"/>
  <c r="D50" i="172"/>
  <c r="D49" i="172"/>
  <c r="D48" i="172"/>
  <c r="D47" i="172"/>
  <c r="D46" i="172"/>
  <c r="D45" i="172"/>
  <c r="D44" i="172"/>
  <c r="D43" i="172"/>
  <c r="D42" i="172"/>
  <c r="D41" i="172"/>
  <c r="D40" i="172"/>
  <c r="D39" i="172"/>
  <c r="D38" i="172"/>
  <c r="D37" i="172"/>
  <c r="D36" i="172"/>
  <c r="D35" i="172"/>
  <c r="D34" i="172"/>
  <c r="D33" i="172"/>
  <c r="D32" i="172"/>
  <c r="D31" i="172"/>
  <c r="D30" i="172"/>
  <c r="D29" i="172"/>
  <c r="D28" i="172"/>
  <c r="D27" i="172"/>
  <c r="D26" i="172"/>
  <c r="D25" i="172"/>
  <c r="D24" i="172"/>
  <c r="D23" i="172"/>
  <c r="D22" i="172"/>
  <c r="D21" i="172"/>
  <c r="D20" i="172"/>
  <c r="D19" i="172"/>
  <c r="D18" i="172"/>
  <c r="D17" i="172"/>
  <c r="D16" i="172"/>
  <c r="D15" i="172"/>
  <c r="D14" i="172"/>
  <c r="D13" i="172"/>
  <c r="D12" i="172"/>
  <c r="D11" i="172"/>
  <c r="D10" i="172"/>
  <c r="D9" i="172"/>
  <c r="D8" i="172"/>
  <c r="D7" i="172"/>
  <c r="C56" i="172"/>
  <c r="C55" i="172"/>
  <c r="C54" i="172"/>
  <c r="C53" i="172"/>
  <c r="C52" i="172"/>
  <c r="C51" i="172"/>
  <c r="C50" i="172"/>
  <c r="C49" i="172"/>
  <c r="C48" i="172"/>
  <c r="C47" i="172"/>
  <c r="C46" i="172"/>
  <c r="C45" i="172"/>
  <c r="C44" i="172"/>
  <c r="C43" i="172"/>
  <c r="C42" i="172"/>
  <c r="C41" i="172"/>
  <c r="C40" i="172"/>
  <c r="C39" i="172"/>
  <c r="C38" i="172"/>
  <c r="C37" i="172"/>
  <c r="C36" i="172"/>
  <c r="C35" i="172"/>
  <c r="C34" i="172"/>
  <c r="C33" i="172"/>
  <c r="C32" i="172"/>
  <c r="C31" i="172"/>
  <c r="C30" i="172"/>
  <c r="C29" i="172"/>
  <c r="C28" i="172"/>
  <c r="C27" i="172"/>
  <c r="C26" i="172"/>
  <c r="C25" i="172"/>
  <c r="C24" i="172"/>
  <c r="C23" i="172"/>
  <c r="C22" i="172"/>
  <c r="C21" i="172"/>
  <c r="C20" i="172"/>
  <c r="C19" i="172"/>
  <c r="C18" i="172"/>
  <c r="C17" i="172"/>
  <c r="C16" i="172"/>
  <c r="C15" i="172"/>
  <c r="C14" i="172"/>
  <c r="C13" i="172"/>
  <c r="C12" i="172"/>
  <c r="C11" i="172"/>
  <c r="C10" i="172"/>
  <c r="C9" i="172"/>
  <c r="C8" i="172"/>
  <c r="C7" i="172"/>
  <c r="F6" i="172"/>
  <c r="E6" i="172"/>
  <c r="D6" i="172"/>
  <c r="C6" i="172"/>
  <c r="O56" i="173"/>
  <c r="O55" i="173"/>
  <c r="O54" i="173"/>
  <c r="O53" i="173"/>
  <c r="O52" i="173"/>
  <c r="O51" i="173"/>
  <c r="O50" i="173"/>
  <c r="O49" i="173"/>
  <c r="O48" i="173"/>
  <c r="O47" i="173"/>
  <c r="O46" i="173"/>
  <c r="O45" i="173"/>
  <c r="O44" i="173"/>
  <c r="O43" i="173"/>
  <c r="O42" i="173"/>
  <c r="O41" i="173"/>
  <c r="O40" i="173"/>
  <c r="O39" i="173"/>
  <c r="O38" i="173"/>
  <c r="O37" i="173"/>
  <c r="O36" i="173"/>
  <c r="O35" i="173"/>
  <c r="O34" i="173"/>
  <c r="O33" i="173"/>
  <c r="O32" i="173"/>
  <c r="O31" i="173"/>
  <c r="O30" i="173"/>
  <c r="O29" i="173"/>
  <c r="O28" i="173"/>
  <c r="O27" i="173"/>
  <c r="O26" i="173"/>
  <c r="O25" i="173"/>
  <c r="O24" i="173"/>
  <c r="O23" i="173"/>
  <c r="O22" i="173"/>
  <c r="O21" i="173"/>
  <c r="O20" i="173"/>
  <c r="O19" i="173"/>
  <c r="O18" i="173"/>
  <c r="O17" i="173"/>
  <c r="O16" i="173"/>
  <c r="O15" i="173"/>
  <c r="O14" i="173"/>
  <c r="O13" i="173"/>
  <c r="O12" i="173"/>
  <c r="O11" i="173"/>
  <c r="O10" i="173"/>
  <c r="O9" i="173"/>
  <c r="O8" i="173"/>
  <c r="O7" i="173"/>
  <c r="O6" i="173"/>
  <c r="N56" i="173"/>
  <c r="N55" i="173"/>
  <c r="N54" i="173"/>
  <c r="N53" i="173"/>
  <c r="N52" i="173"/>
  <c r="N51" i="173"/>
  <c r="N50" i="173"/>
  <c r="N49" i="173"/>
  <c r="N48" i="173"/>
  <c r="N47" i="173"/>
  <c r="N46" i="173"/>
  <c r="N45" i="173"/>
  <c r="N44" i="173"/>
  <c r="N43" i="173"/>
  <c r="N42" i="173"/>
  <c r="N41" i="173"/>
  <c r="N40" i="173"/>
  <c r="N39" i="173"/>
  <c r="N38" i="173"/>
  <c r="N37" i="173"/>
  <c r="N36" i="173"/>
  <c r="N35" i="173"/>
  <c r="N34" i="173"/>
  <c r="N33" i="173"/>
  <c r="N32" i="173"/>
  <c r="N31" i="173"/>
  <c r="N30" i="173"/>
  <c r="N29" i="173"/>
  <c r="N28" i="173"/>
  <c r="N27" i="173"/>
  <c r="N26" i="173"/>
  <c r="N25" i="173"/>
  <c r="N24" i="173"/>
  <c r="N23" i="173"/>
  <c r="N22" i="173"/>
  <c r="N21" i="173"/>
  <c r="N20" i="173"/>
  <c r="N19" i="173"/>
  <c r="N18" i="173"/>
  <c r="N17" i="173"/>
  <c r="N16" i="173"/>
  <c r="N15" i="173"/>
  <c r="N14" i="173"/>
  <c r="N13" i="173"/>
  <c r="N12" i="173"/>
  <c r="N11" i="173"/>
  <c r="N10" i="173"/>
  <c r="N9" i="173"/>
  <c r="N8" i="173"/>
  <c r="N7" i="173"/>
  <c r="N6" i="173"/>
  <c r="M56" i="173"/>
  <c r="M55" i="173"/>
  <c r="M54" i="173"/>
  <c r="M53" i="173"/>
  <c r="M52" i="173"/>
  <c r="M51" i="173"/>
  <c r="M50" i="173"/>
  <c r="M49" i="173"/>
  <c r="M48" i="173"/>
  <c r="M47" i="173"/>
  <c r="M46" i="173"/>
  <c r="M45" i="173"/>
  <c r="M44" i="173"/>
  <c r="M43" i="173"/>
  <c r="M42" i="173"/>
  <c r="M41" i="173"/>
  <c r="M40" i="173"/>
  <c r="M39" i="173"/>
  <c r="M38" i="173"/>
  <c r="M37" i="173"/>
  <c r="M36" i="173"/>
  <c r="M35" i="173"/>
  <c r="M34" i="173"/>
  <c r="M33" i="173"/>
  <c r="M32" i="173"/>
  <c r="M31" i="173"/>
  <c r="M30" i="173"/>
  <c r="M29" i="173"/>
  <c r="M28" i="173"/>
  <c r="M27" i="173"/>
  <c r="M26" i="173"/>
  <c r="M25" i="173"/>
  <c r="M24" i="173"/>
  <c r="M23" i="173"/>
  <c r="M22" i="173"/>
  <c r="M21" i="173"/>
  <c r="M20" i="173"/>
  <c r="M19" i="173"/>
  <c r="M18" i="173"/>
  <c r="M17" i="173"/>
  <c r="M16" i="173"/>
  <c r="M15" i="173"/>
  <c r="M14" i="173"/>
  <c r="M13" i="173"/>
  <c r="M12" i="173"/>
  <c r="M11" i="173"/>
  <c r="M10" i="173"/>
  <c r="M9" i="173"/>
  <c r="M8" i="173"/>
  <c r="M7" i="173"/>
  <c r="M6" i="173"/>
  <c r="L56" i="173"/>
  <c r="L55" i="173"/>
  <c r="L54" i="173"/>
  <c r="L53" i="173"/>
  <c r="L52" i="173"/>
  <c r="L51" i="173"/>
  <c r="L50" i="173"/>
  <c r="L49" i="173"/>
  <c r="L48" i="173"/>
  <c r="L47" i="173"/>
  <c r="L46" i="173"/>
  <c r="L45" i="173"/>
  <c r="L44" i="173"/>
  <c r="L43" i="173"/>
  <c r="L42" i="173"/>
  <c r="L41" i="173"/>
  <c r="L40" i="173"/>
  <c r="L39" i="173"/>
  <c r="L38" i="173"/>
  <c r="L37" i="173"/>
  <c r="L36" i="173"/>
  <c r="L35" i="173"/>
  <c r="L34" i="173"/>
  <c r="L33" i="173"/>
  <c r="L32" i="173"/>
  <c r="L31" i="173"/>
  <c r="L30" i="173"/>
  <c r="L29" i="173"/>
  <c r="L28" i="173"/>
  <c r="L27" i="173"/>
  <c r="L26" i="173"/>
  <c r="L25" i="173"/>
  <c r="L24" i="173"/>
  <c r="L23" i="173"/>
  <c r="L22" i="173"/>
  <c r="L21" i="173"/>
  <c r="L20" i="173"/>
  <c r="L19" i="173"/>
  <c r="L18" i="173"/>
  <c r="L17" i="173"/>
  <c r="L16" i="173"/>
  <c r="L15" i="173"/>
  <c r="L14" i="173"/>
  <c r="L13" i="173"/>
  <c r="L12" i="173"/>
  <c r="L11" i="173"/>
  <c r="L10" i="173"/>
  <c r="L9" i="173"/>
  <c r="L8" i="173"/>
  <c r="L7" i="173"/>
  <c r="L6" i="173"/>
  <c r="K56" i="173"/>
  <c r="K55" i="173"/>
  <c r="K54" i="173"/>
  <c r="K53" i="173"/>
  <c r="K52" i="173"/>
  <c r="K51" i="173"/>
  <c r="K50" i="173"/>
  <c r="K49" i="173"/>
  <c r="K48" i="173"/>
  <c r="K47" i="173"/>
  <c r="K46" i="173"/>
  <c r="K45" i="173"/>
  <c r="K44" i="173"/>
  <c r="K43" i="173"/>
  <c r="K42" i="173"/>
  <c r="K41" i="173"/>
  <c r="K40" i="173"/>
  <c r="K39" i="173"/>
  <c r="K38" i="173"/>
  <c r="K37" i="173"/>
  <c r="K36" i="173"/>
  <c r="K35" i="173"/>
  <c r="K34" i="173"/>
  <c r="K33" i="173"/>
  <c r="K32" i="173"/>
  <c r="K31" i="173"/>
  <c r="K30" i="173"/>
  <c r="K29" i="173"/>
  <c r="K28" i="173"/>
  <c r="K27" i="173"/>
  <c r="K26" i="173"/>
  <c r="K25" i="173"/>
  <c r="K24" i="173"/>
  <c r="K23" i="173"/>
  <c r="K22" i="173"/>
  <c r="K21" i="173"/>
  <c r="K20" i="173"/>
  <c r="K19" i="173"/>
  <c r="K18" i="173"/>
  <c r="K17" i="173"/>
  <c r="K16" i="173"/>
  <c r="K15" i="173"/>
  <c r="K14" i="173"/>
  <c r="K13" i="173"/>
  <c r="K12" i="173"/>
  <c r="K11" i="173"/>
  <c r="K10" i="173"/>
  <c r="K9" i="173"/>
  <c r="K8" i="173"/>
  <c r="K7" i="173"/>
  <c r="K6" i="173"/>
  <c r="J56" i="173"/>
  <c r="J55" i="173"/>
  <c r="J54" i="173"/>
  <c r="J53" i="173"/>
  <c r="J52" i="173"/>
  <c r="J51" i="173"/>
  <c r="J50" i="173"/>
  <c r="J49" i="173"/>
  <c r="J48" i="173"/>
  <c r="J47" i="173"/>
  <c r="J46" i="173"/>
  <c r="J45" i="173"/>
  <c r="J44" i="173"/>
  <c r="J43" i="173"/>
  <c r="J42" i="173"/>
  <c r="J41" i="173"/>
  <c r="J40" i="173"/>
  <c r="J39" i="173"/>
  <c r="J38" i="173"/>
  <c r="J37" i="173"/>
  <c r="J36" i="173"/>
  <c r="J35" i="173"/>
  <c r="J34" i="173"/>
  <c r="J33" i="173"/>
  <c r="J32" i="173"/>
  <c r="J31" i="173"/>
  <c r="J30" i="173"/>
  <c r="J29" i="173"/>
  <c r="J28" i="173"/>
  <c r="J27" i="173"/>
  <c r="J26" i="173"/>
  <c r="J25" i="173"/>
  <c r="J24" i="173"/>
  <c r="J23" i="173"/>
  <c r="J22" i="173"/>
  <c r="J21" i="173"/>
  <c r="J20" i="173"/>
  <c r="J19" i="173"/>
  <c r="J18" i="173"/>
  <c r="J17" i="173"/>
  <c r="J16" i="173"/>
  <c r="J15" i="173"/>
  <c r="J14" i="173"/>
  <c r="J13" i="173"/>
  <c r="J12" i="173"/>
  <c r="J11" i="173"/>
  <c r="J10" i="173"/>
  <c r="J9" i="173"/>
  <c r="J8" i="173"/>
  <c r="J7" i="173"/>
  <c r="J6" i="173"/>
  <c r="I56" i="173"/>
  <c r="I55" i="173"/>
  <c r="I54" i="173"/>
  <c r="I53" i="173"/>
  <c r="I52" i="173"/>
  <c r="I51" i="173"/>
  <c r="I50" i="173"/>
  <c r="I49" i="173"/>
  <c r="I48" i="173"/>
  <c r="I47" i="173"/>
  <c r="I46" i="173"/>
  <c r="I45" i="173"/>
  <c r="I44" i="173"/>
  <c r="I43" i="173"/>
  <c r="I42" i="173"/>
  <c r="I41" i="173"/>
  <c r="I40" i="173"/>
  <c r="I39" i="173"/>
  <c r="I38" i="173"/>
  <c r="I37" i="173"/>
  <c r="I36" i="173"/>
  <c r="I35" i="173"/>
  <c r="I34" i="173"/>
  <c r="I33" i="173"/>
  <c r="I32" i="173"/>
  <c r="I31" i="173"/>
  <c r="I30" i="173"/>
  <c r="I29" i="173"/>
  <c r="I28" i="173"/>
  <c r="I27" i="173"/>
  <c r="I26" i="173"/>
  <c r="I25" i="173"/>
  <c r="I24" i="173"/>
  <c r="I23" i="173"/>
  <c r="I22" i="173"/>
  <c r="I21" i="173"/>
  <c r="I20" i="173"/>
  <c r="I19" i="173"/>
  <c r="I18" i="173"/>
  <c r="I17" i="173"/>
  <c r="I16" i="173"/>
  <c r="I15" i="173"/>
  <c r="I14" i="173"/>
  <c r="I13" i="173"/>
  <c r="I12" i="173"/>
  <c r="I11" i="173"/>
  <c r="I10" i="173"/>
  <c r="I9" i="173"/>
  <c r="I8" i="173"/>
  <c r="I7" i="173"/>
  <c r="I6" i="173"/>
  <c r="H56" i="173"/>
  <c r="H55" i="173"/>
  <c r="H54" i="173"/>
  <c r="H53" i="173"/>
  <c r="H52" i="173"/>
  <c r="H51" i="173"/>
  <c r="H50" i="173"/>
  <c r="H49" i="173"/>
  <c r="H48" i="173"/>
  <c r="H47" i="173"/>
  <c r="H46" i="173"/>
  <c r="H45" i="173"/>
  <c r="H44" i="173"/>
  <c r="H43" i="173"/>
  <c r="H42" i="173"/>
  <c r="H41" i="173"/>
  <c r="H40" i="173"/>
  <c r="H39" i="173"/>
  <c r="H38" i="173"/>
  <c r="H37" i="173"/>
  <c r="H36" i="173"/>
  <c r="H35" i="173"/>
  <c r="H34" i="173"/>
  <c r="H33" i="173"/>
  <c r="H32" i="173"/>
  <c r="H31" i="173"/>
  <c r="H30" i="173"/>
  <c r="H29" i="173"/>
  <c r="H28" i="173"/>
  <c r="H27" i="173"/>
  <c r="H26" i="173"/>
  <c r="H25" i="173"/>
  <c r="H24" i="173"/>
  <c r="H23" i="173"/>
  <c r="H22" i="173"/>
  <c r="H21" i="173"/>
  <c r="H20" i="173"/>
  <c r="H19" i="173"/>
  <c r="H18" i="173"/>
  <c r="H17" i="173"/>
  <c r="H16" i="173"/>
  <c r="H15" i="173"/>
  <c r="H14" i="173"/>
  <c r="H13" i="173"/>
  <c r="H12" i="173"/>
  <c r="H11" i="173"/>
  <c r="H10" i="173"/>
  <c r="H9" i="173"/>
  <c r="H8" i="173"/>
  <c r="H7" i="173"/>
  <c r="H6" i="173"/>
  <c r="G56" i="173"/>
  <c r="G55" i="173"/>
  <c r="G54" i="173"/>
  <c r="G53" i="173"/>
  <c r="G52" i="173"/>
  <c r="G51" i="173"/>
  <c r="G50" i="173"/>
  <c r="G49" i="173"/>
  <c r="G48" i="173"/>
  <c r="G47" i="173"/>
  <c r="G46" i="173"/>
  <c r="G45" i="173"/>
  <c r="G44" i="173"/>
  <c r="G43" i="173"/>
  <c r="G42" i="173"/>
  <c r="G41" i="173"/>
  <c r="G40" i="173"/>
  <c r="G39" i="173"/>
  <c r="G38" i="173"/>
  <c r="G37" i="173"/>
  <c r="G36" i="173"/>
  <c r="G35" i="173"/>
  <c r="G34" i="173"/>
  <c r="G33" i="173"/>
  <c r="G32" i="173"/>
  <c r="G31" i="173"/>
  <c r="G30" i="173"/>
  <c r="G29" i="173"/>
  <c r="G28" i="173"/>
  <c r="G27" i="173"/>
  <c r="G26" i="173"/>
  <c r="G25" i="173"/>
  <c r="G24" i="173"/>
  <c r="G23" i="173"/>
  <c r="G22" i="173"/>
  <c r="G21" i="173"/>
  <c r="G20" i="173"/>
  <c r="G19" i="173"/>
  <c r="G18" i="173"/>
  <c r="G17" i="173"/>
  <c r="G16" i="173"/>
  <c r="G15" i="173"/>
  <c r="G14" i="173"/>
  <c r="G13" i="173"/>
  <c r="G12" i="173"/>
  <c r="G11" i="173"/>
  <c r="G10" i="173"/>
  <c r="G9" i="173"/>
  <c r="G8" i="173"/>
  <c r="G7" i="173"/>
  <c r="G6" i="173"/>
  <c r="F56" i="173"/>
  <c r="F55" i="173"/>
  <c r="F54" i="173"/>
  <c r="F53" i="173"/>
  <c r="F52" i="173"/>
  <c r="F51" i="173"/>
  <c r="F50" i="173"/>
  <c r="F49" i="173"/>
  <c r="F48" i="173"/>
  <c r="F47" i="173"/>
  <c r="F46" i="173"/>
  <c r="F45" i="173"/>
  <c r="F44" i="173"/>
  <c r="F43" i="173"/>
  <c r="F42" i="173"/>
  <c r="F41" i="173"/>
  <c r="F40" i="173"/>
  <c r="F39" i="173"/>
  <c r="F38" i="173"/>
  <c r="F37" i="173"/>
  <c r="F36" i="173"/>
  <c r="F35" i="173"/>
  <c r="F34" i="173"/>
  <c r="F33" i="173"/>
  <c r="F32" i="173"/>
  <c r="F31" i="173"/>
  <c r="F30" i="173"/>
  <c r="F29" i="173"/>
  <c r="F28" i="173"/>
  <c r="F27" i="173"/>
  <c r="F26" i="173"/>
  <c r="F25" i="173"/>
  <c r="F24" i="173"/>
  <c r="F23" i="173"/>
  <c r="F22" i="173"/>
  <c r="F21" i="173"/>
  <c r="F20" i="173"/>
  <c r="F19" i="173"/>
  <c r="F18" i="173"/>
  <c r="F17" i="173"/>
  <c r="F16" i="173"/>
  <c r="F15" i="173"/>
  <c r="F14" i="173"/>
  <c r="F13" i="173"/>
  <c r="F12" i="173"/>
  <c r="F11" i="173"/>
  <c r="F10" i="173"/>
  <c r="F9" i="173"/>
  <c r="F8" i="173"/>
  <c r="F7" i="173"/>
  <c r="F6" i="173"/>
  <c r="E56" i="173"/>
  <c r="E55" i="173"/>
  <c r="E54" i="173"/>
  <c r="E53" i="173"/>
  <c r="E52" i="173"/>
  <c r="E51" i="173"/>
  <c r="E50" i="173"/>
  <c r="E49" i="173"/>
  <c r="E48" i="173"/>
  <c r="E47" i="173"/>
  <c r="E46" i="173"/>
  <c r="E45" i="173"/>
  <c r="E44" i="173"/>
  <c r="E43" i="173"/>
  <c r="E42" i="173"/>
  <c r="E41" i="173"/>
  <c r="E40" i="173"/>
  <c r="E39" i="173"/>
  <c r="E38" i="173"/>
  <c r="E37" i="173"/>
  <c r="E36" i="173"/>
  <c r="E35" i="173"/>
  <c r="E34" i="173"/>
  <c r="E33" i="173"/>
  <c r="E32" i="173"/>
  <c r="E31" i="173"/>
  <c r="E30" i="173"/>
  <c r="E29" i="173"/>
  <c r="E28" i="173"/>
  <c r="E27" i="173"/>
  <c r="E26" i="173"/>
  <c r="E25" i="173"/>
  <c r="E24" i="173"/>
  <c r="E23" i="173"/>
  <c r="E22" i="173"/>
  <c r="E21" i="173"/>
  <c r="E20" i="173"/>
  <c r="E18" i="173"/>
  <c r="E17" i="173"/>
  <c r="E16" i="173"/>
  <c r="E15" i="173"/>
  <c r="E14" i="173"/>
  <c r="E13" i="173"/>
  <c r="E12" i="173"/>
  <c r="E11" i="173"/>
  <c r="E10" i="173"/>
  <c r="E9" i="173"/>
  <c r="E8" i="173"/>
  <c r="E7" i="173"/>
  <c r="E6" i="173"/>
  <c r="D56" i="173"/>
  <c r="D55" i="173"/>
  <c r="D54" i="173"/>
  <c r="D53" i="173"/>
  <c r="D52" i="173"/>
  <c r="D51" i="173"/>
  <c r="D50" i="173"/>
  <c r="D49" i="173"/>
  <c r="D48" i="173"/>
  <c r="D47" i="173"/>
  <c r="D46" i="173"/>
  <c r="D45" i="173"/>
  <c r="D44" i="173"/>
  <c r="D43" i="173"/>
  <c r="D42" i="173"/>
  <c r="D41" i="173"/>
  <c r="D40" i="173"/>
  <c r="D39" i="173"/>
  <c r="D38" i="173"/>
  <c r="D37" i="173"/>
  <c r="D36" i="173"/>
  <c r="D35" i="173"/>
  <c r="D34" i="173"/>
  <c r="D33" i="173"/>
  <c r="D32" i="173"/>
  <c r="D31" i="173"/>
  <c r="D30" i="173"/>
  <c r="D29" i="173"/>
  <c r="D28" i="173"/>
  <c r="D27" i="173"/>
  <c r="D26" i="173"/>
  <c r="D25" i="173"/>
  <c r="D24" i="173"/>
  <c r="D23" i="173"/>
  <c r="D22" i="173"/>
  <c r="D21" i="173"/>
  <c r="D20" i="173"/>
  <c r="D19" i="173"/>
  <c r="D18" i="173"/>
  <c r="D17" i="173"/>
  <c r="D16" i="173"/>
  <c r="D15" i="173"/>
  <c r="D14" i="173"/>
  <c r="D13" i="173"/>
  <c r="D12" i="173"/>
  <c r="D11" i="173"/>
  <c r="D10" i="173"/>
  <c r="D9" i="173"/>
  <c r="D8" i="173"/>
  <c r="D7" i="173"/>
  <c r="D6" i="173"/>
  <c r="C56" i="169"/>
  <c r="C55" i="169"/>
  <c r="C54" i="169"/>
  <c r="C53" i="169"/>
  <c r="C52" i="169"/>
  <c r="C51" i="169"/>
  <c r="C50" i="169"/>
  <c r="C49" i="169"/>
  <c r="C48" i="169"/>
  <c r="C47" i="169"/>
  <c r="C46" i="169"/>
  <c r="C45" i="169"/>
  <c r="C44" i="169"/>
  <c r="C43" i="169"/>
  <c r="C42" i="169"/>
  <c r="C41" i="169"/>
  <c r="C40" i="169"/>
  <c r="C39" i="169"/>
  <c r="C38" i="169"/>
  <c r="C37" i="169"/>
  <c r="C36" i="169"/>
  <c r="C35" i="169"/>
  <c r="C34" i="169"/>
  <c r="C33" i="169"/>
  <c r="C32" i="169"/>
  <c r="C31" i="169"/>
  <c r="C30" i="169"/>
  <c r="C29" i="169"/>
  <c r="C28" i="169"/>
  <c r="C27" i="169"/>
  <c r="C26" i="169"/>
  <c r="C25" i="169"/>
  <c r="C24" i="169"/>
  <c r="C23" i="169"/>
  <c r="C22" i="169"/>
  <c r="C21" i="169"/>
  <c r="C20" i="169"/>
  <c r="C19" i="169"/>
  <c r="C18" i="169"/>
  <c r="C17" i="169"/>
  <c r="C16" i="169"/>
  <c r="C15" i="169"/>
  <c r="C14" i="169"/>
  <c r="C13" i="169"/>
  <c r="C12" i="169"/>
  <c r="C11" i="169"/>
  <c r="C10" i="169"/>
  <c r="C9" i="169"/>
  <c r="C8" i="169"/>
  <c r="C7" i="169"/>
  <c r="C6" i="169"/>
  <c r="E56" i="169"/>
  <c r="E55" i="169"/>
  <c r="E54" i="169"/>
  <c r="E53" i="169"/>
  <c r="E52" i="169"/>
  <c r="E51" i="169"/>
  <c r="E50" i="169"/>
  <c r="E49" i="169"/>
  <c r="E48" i="169"/>
  <c r="E47" i="169"/>
  <c r="E46" i="169"/>
  <c r="E45" i="169"/>
  <c r="E44" i="169"/>
  <c r="E43" i="169"/>
  <c r="E42" i="169"/>
  <c r="E41" i="169"/>
  <c r="E40" i="169"/>
  <c r="E39" i="169"/>
  <c r="E38" i="169"/>
  <c r="E37" i="169"/>
  <c r="E36" i="169"/>
  <c r="E35" i="169"/>
  <c r="E34" i="169"/>
  <c r="E33" i="169"/>
  <c r="E32" i="169"/>
  <c r="E31" i="169"/>
  <c r="E30" i="169"/>
  <c r="E29" i="169"/>
  <c r="E28" i="169"/>
  <c r="E27" i="169"/>
  <c r="E26" i="169"/>
  <c r="E25" i="169"/>
  <c r="E24" i="169"/>
  <c r="E23" i="169"/>
  <c r="E22" i="169"/>
  <c r="E21" i="169"/>
  <c r="E20" i="169"/>
  <c r="E19" i="169"/>
  <c r="E18" i="169"/>
  <c r="E17" i="169"/>
  <c r="E16" i="169"/>
  <c r="E15" i="169"/>
  <c r="E14" i="169"/>
  <c r="E13" i="169"/>
  <c r="E12" i="169"/>
  <c r="E11" i="169"/>
  <c r="E10" i="169"/>
  <c r="E9" i="169"/>
  <c r="E8" i="169"/>
  <c r="E7" i="169"/>
  <c r="E6" i="169"/>
  <c r="G56" i="169"/>
  <c r="G55" i="169"/>
  <c r="G54" i="169"/>
  <c r="G53" i="169"/>
  <c r="G52" i="169"/>
  <c r="G51" i="169"/>
  <c r="G50" i="169"/>
  <c r="G49" i="169"/>
  <c r="G48" i="169"/>
  <c r="G47" i="169"/>
  <c r="G46" i="169"/>
  <c r="G45" i="169"/>
  <c r="G44" i="169"/>
  <c r="G43" i="169"/>
  <c r="G42" i="169"/>
  <c r="G41" i="169"/>
  <c r="G40" i="169"/>
  <c r="G39" i="169"/>
  <c r="G38" i="169"/>
  <c r="G37" i="169"/>
  <c r="G36" i="169"/>
  <c r="G35" i="169"/>
  <c r="G34" i="169"/>
  <c r="G33" i="169"/>
  <c r="G32" i="169"/>
  <c r="G31" i="169"/>
  <c r="G30" i="169"/>
  <c r="G29" i="169"/>
  <c r="G28" i="169"/>
  <c r="G27" i="169"/>
  <c r="G26" i="169"/>
  <c r="G25" i="169"/>
  <c r="G24" i="169"/>
  <c r="G23" i="169"/>
  <c r="G22" i="169"/>
  <c r="G21" i="169"/>
  <c r="G20" i="169"/>
  <c r="G19" i="169"/>
  <c r="G18" i="169"/>
  <c r="G17" i="169"/>
  <c r="G16" i="169"/>
  <c r="G15" i="169"/>
  <c r="G14" i="169"/>
  <c r="G13" i="169"/>
  <c r="G12" i="169"/>
  <c r="G11" i="169"/>
  <c r="G10" i="169"/>
  <c r="G9" i="169"/>
  <c r="G8" i="169"/>
  <c r="G7" i="169"/>
  <c r="G6" i="169"/>
  <c r="H56" i="169"/>
  <c r="H55" i="169"/>
  <c r="H54" i="169"/>
  <c r="H53" i="169"/>
  <c r="H52" i="169"/>
  <c r="H51" i="169"/>
  <c r="H50" i="169"/>
  <c r="H49" i="169"/>
  <c r="H48" i="169"/>
  <c r="H47" i="169"/>
  <c r="H46" i="169"/>
  <c r="H45" i="169"/>
  <c r="H44" i="169"/>
  <c r="H43" i="169"/>
  <c r="H42" i="169"/>
  <c r="H41" i="169"/>
  <c r="H40" i="169"/>
  <c r="H39" i="169"/>
  <c r="H38" i="169"/>
  <c r="H37" i="169"/>
  <c r="H36" i="169"/>
  <c r="H35" i="169"/>
  <c r="H34" i="169"/>
  <c r="H33" i="169"/>
  <c r="H32" i="169"/>
  <c r="H31" i="169"/>
  <c r="H30" i="169"/>
  <c r="H29" i="169"/>
  <c r="H28" i="169"/>
  <c r="H27" i="169"/>
  <c r="H26" i="169"/>
  <c r="H25" i="169"/>
  <c r="H24" i="169"/>
  <c r="H23" i="169"/>
  <c r="H22" i="169"/>
  <c r="H21" i="169"/>
  <c r="H20" i="169"/>
  <c r="H19" i="169"/>
  <c r="H18" i="169"/>
  <c r="H17" i="169"/>
  <c r="H16" i="169"/>
  <c r="H15" i="169"/>
  <c r="H14" i="169"/>
  <c r="H13" i="169"/>
  <c r="H12" i="169"/>
  <c r="H11" i="169"/>
  <c r="H10" i="169"/>
  <c r="H9" i="169"/>
  <c r="H8" i="169"/>
  <c r="H7" i="169"/>
  <c r="H6" i="169"/>
  <c r="D56" i="169"/>
  <c r="D55" i="169"/>
  <c r="D54" i="169"/>
  <c r="D53" i="169"/>
  <c r="D52" i="169"/>
  <c r="D51" i="169"/>
  <c r="D50" i="169"/>
  <c r="D49" i="169"/>
  <c r="D48" i="169"/>
  <c r="D47" i="169"/>
  <c r="D46" i="169"/>
  <c r="D45" i="169"/>
  <c r="D44" i="169"/>
  <c r="D43" i="169"/>
  <c r="D42" i="169"/>
  <c r="D41" i="169"/>
  <c r="D40" i="169"/>
  <c r="D39" i="169"/>
  <c r="D38" i="169"/>
  <c r="D37" i="169"/>
  <c r="D36" i="169"/>
  <c r="D35" i="169"/>
  <c r="D34" i="169"/>
  <c r="D33" i="169"/>
  <c r="D32" i="169"/>
  <c r="D31" i="169"/>
  <c r="D30" i="169"/>
  <c r="D29" i="169"/>
  <c r="D28" i="169"/>
  <c r="D27" i="169"/>
  <c r="D26" i="169"/>
  <c r="D25" i="169"/>
  <c r="D24" i="169"/>
  <c r="D23" i="169"/>
  <c r="D22" i="169"/>
  <c r="D21" i="169"/>
  <c r="D20" i="169"/>
  <c r="D19" i="169"/>
  <c r="D18" i="169"/>
  <c r="D17" i="169"/>
  <c r="D16" i="169"/>
  <c r="D15" i="169"/>
  <c r="D14" i="169"/>
  <c r="D13" i="169"/>
  <c r="D12" i="169"/>
  <c r="D10" i="169"/>
  <c r="D9" i="169"/>
  <c r="D8" i="169"/>
  <c r="D7" i="169"/>
  <c r="D6" i="169"/>
  <c r="D11" i="169"/>
  <c r="C56" i="179"/>
  <c r="C55" i="179"/>
  <c r="C54" i="179"/>
  <c r="C53" i="179"/>
  <c r="C52" i="179"/>
  <c r="C51" i="179"/>
  <c r="C50" i="179"/>
  <c r="C49" i="179"/>
  <c r="C48" i="179"/>
  <c r="C47" i="179"/>
  <c r="C46" i="179"/>
  <c r="C45" i="179"/>
  <c r="C44" i="179"/>
  <c r="C43" i="179"/>
  <c r="C42" i="179"/>
  <c r="C41" i="179"/>
  <c r="C40" i="179"/>
  <c r="C39" i="179"/>
  <c r="C38" i="179"/>
  <c r="C37" i="179"/>
  <c r="C36" i="179"/>
  <c r="C35" i="179"/>
  <c r="C34" i="179"/>
  <c r="C33" i="179"/>
  <c r="C32" i="179"/>
  <c r="C31" i="179"/>
  <c r="C30" i="179"/>
  <c r="C29" i="179"/>
  <c r="C28" i="179"/>
  <c r="C27" i="179"/>
  <c r="C26" i="179"/>
  <c r="C25" i="179"/>
  <c r="C24" i="179"/>
  <c r="C23" i="179"/>
  <c r="C22" i="179"/>
  <c r="C21" i="179"/>
  <c r="C20" i="179"/>
  <c r="C19" i="179"/>
  <c r="C18" i="179"/>
  <c r="C17" i="179"/>
  <c r="C16" i="179"/>
  <c r="C15" i="179"/>
  <c r="C14" i="179"/>
  <c r="C13" i="179"/>
  <c r="C12" i="179"/>
  <c r="C11" i="179"/>
  <c r="C10" i="179"/>
  <c r="C9" i="179"/>
  <c r="C8" i="179"/>
  <c r="C6" i="179"/>
  <c r="B54" i="157"/>
  <c r="B53" i="157"/>
  <c r="B52" i="157"/>
  <c r="B51" i="157"/>
  <c r="B50" i="157"/>
  <c r="B49" i="157"/>
  <c r="B48" i="157"/>
  <c r="B47" i="157"/>
  <c r="B46" i="157"/>
  <c r="B45" i="157"/>
  <c r="B44" i="157"/>
  <c r="B43" i="157"/>
  <c r="B42" i="157"/>
  <c r="B41" i="157"/>
  <c r="B40" i="157"/>
  <c r="B39" i="157"/>
  <c r="B38" i="157"/>
  <c r="B37" i="157"/>
  <c r="B36" i="157"/>
  <c r="B35" i="157"/>
  <c r="B34" i="157"/>
  <c r="B33" i="157"/>
  <c r="B32" i="157"/>
  <c r="B31" i="157"/>
  <c r="B30" i="157"/>
  <c r="B29" i="157"/>
  <c r="B28" i="157"/>
  <c r="B27" i="157"/>
  <c r="B26" i="157"/>
  <c r="B25" i="157"/>
  <c r="B24" i="157"/>
  <c r="B23" i="157"/>
  <c r="B22" i="157"/>
  <c r="B21" i="157"/>
  <c r="B20" i="157"/>
  <c r="B19" i="157"/>
  <c r="B18" i="157"/>
  <c r="B17" i="157"/>
  <c r="B16" i="157"/>
  <c r="B15" i="157"/>
  <c r="B14" i="157"/>
  <c r="B13" i="157"/>
  <c r="B12" i="157"/>
  <c r="B11" i="157"/>
  <c r="B10" i="157"/>
  <c r="B9" i="157"/>
  <c r="B8" i="157"/>
  <c r="B7" i="157"/>
  <c r="B6" i="157"/>
  <c r="B5" i="157"/>
  <c r="B4" i="157"/>
  <c r="B3" i="157"/>
  <c r="E4" i="14" l="1"/>
  <c r="C4" i="14"/>
  <c r="D4" i="14"/>
  <c r="B28" i="217" l="1"/>
  <c r="D28" i="217" s="1"/>
  <c r="B24" i="233" l="1"/>
  <c r="D24" i="233" s="1"/>
  <c r="B24" i="234"/>
  <c r="D24" i="234" s="1"/>
  <c r="B24" i="235"/>
  <c r="D24" i="235" s="1"/>
  <c r="B24" i="236"/>
  <c r="D24" i="236" s="1"/>
  <c r="B24" i="237"/>
  <c r="D24" i="237" s="1"/>
  <c r="B24" i="232"/>
  <c r="D24" i="232" s="1"/>
  <c r="B24" i="223"/>
  <c r="D24" i="223" s="1"/>
  <c r="B24" i="224"/>
  <c r="D24" i="224" s="1"/>
  <c r="B24" i="225"/>
  <c r="D24" i="225" s="1"/>
  <c r="B24" i="226"/>
  <c r="D24" i="226" s="1"/>
  <c r="B24" i="227"/>
  <c r="D24" i="227" s="1"/>
  <c r="B24" i="228"/>
  <c r="D24" i="228" s="1"/>
  <c r="B24" i="229"/>
  <c r="D24" i="229" s="1"/>
  <c r="B24" i="230"/>
  <c r="D24" i="230" s="1"/>
  <c r="B24" i="222"/>
  <c r="D24" i="222" s="1"/>
  <c r="B24" i="231"/>
  <c r="D24" i="231" s="1"/>
  <c r="B24" i="221"/>
  <c r="D24" i="221" s="1"/>
  <c r="B24" i="220"/>
  <c r="D24" i="220" s="1"/>
  <c r="B24" i="238"/>
  <c r="D24" i="238" s="1"/>
  <c r="B24" i="219"/>
  <c r="D24" i="219" s="1"/>
  <c r="B24" i="218"/>
  <c r="D24" i="218" s="1"/>
  <c r="B24" i="217"/>
  <c r="D24" i="217" s="1"/>
  <c r="B24" i="216"/>
  <c r="D24" i="216" s="1"/>
  <c r="B24" i="206"/>
  <c r="D24" i="206" s="1"/>
  <c r="B24" i="207"/>
  <c r="D24" i="207" s="1"/>
  <c r="B24" i="208"/>
  <c r="D24" i="208" s="1"/>
  <c r="B24" i="209"/>
  <c r="D24" i="209" s="1"/>
  <c r="B24" i="210"/>
  <c r="D24" i="210" s="1"/>
  <c r="B24" i="211"/>
  <c r="D24" i="211" s="1"/>
  <c r="B24" i="212"/>
  <c r="D24" i="212" s="1"/>
  <c r="B24" i="213"/>
  <c r="D24" i="213" s="1"/>
  <c r="B24" i="214"/>
  <c r="D24" i="214" s="1"/>
  <c r="B24" i="215"/>
  <c r="D24" i="215" s="1"/>
  <c r="B24" i="205"/>
  <c r="D24" i="205" s="1"/>
  <c r="B24" i="204"/>
  <c r="D24" i="204" s="1"/>
  <c r="B24" i="203"/>
  <c r="D24" i="203" s="1"/>
  <c r="B24" i="202"/>
  <c r="D24" i="202" s="1"/>
  <c r="B24" i="201"/>
  <c r="D24" i="201" s="1"/>
  <c r="B24" i="200"/>
  <c r="D24" i="200" s="1"/>
  <c r="B24" i="199"/>
  <c r="D24" i="199" s="1"/>
  <c r="B24" i="198"/>
  <c r="D24" i="198" s="1"/>
  <c r="B24" i="197"/>
  <c r="D24" i="197" s="1"/>
  <c r="B24" i="196"/>
  <c r="D24" i="196" s="1"/>
  <c r="B24" i="195"/>
  <c r="D24" i="195" s="1"/>
  <c r="B24" i="194"/>
  <c r="D24" i="194" s="1"/>
  <c r="B24" i="193"/>
  <c r="D24" i="193" s="1"/>
  <c r="B24" i="192"/>
  <c r="D24" i="192" s="1"/>
  <c r="B24" i="191"/>
  <c r="D24" i="191" s="1"/>
  <c r="B24" i="190"/>
  <c r="D24" i="190" s="1"/>
  <c r="B24" i="189"/>
  <c r="D24" i="189" s="1"/>
  <c r="B24" i="188"/>
  <c r="D24" i="188" s="1"/>
  <c r="B23" i="233"/>
  <c r="B23" i="234"/>
  <c r="B23" i="235"/>
  <c r="B23" i="236"/>
  <c r="B23" i="237"/>
  <c r="B23" i="232"/>
  <c r="B23" i="223"/>
  <c r="B23" i="224"/>
  <c r="B23" i="225"/>
  <c r="B23" i="226"/>
  <c r="B23" i="227"/>
  <c r="B23" i="228"/>
  <c r="B23" i="229"/>
  <c r="B23" i="230"/>
  <c r="B23" i="222"/>
  <c r="B23" i="231"/>
  <c r="B23" i="221"/>
  <c r="B23" i="220"/>
  <c r="B23" i="238"/>
  <c r="B23" i="219"/>
  <c r="B23" i="218"/>
  <c r="B23" i="217"/>
  <c r="B23" i="216"/>
  <c r="B23" i="206"/>
  <c r="B23" i="207"/>
  <c r="B23" i="208"/>
  <c r="B23" i="209"/>
  <c r="B23" i="210"/>
  <c r="B23" i="211"/>
  <c r="B23" i="212"/>
  <c r="B23" i="213"/>
  <c r="B23" i="214"/>
  <c r="B23" i="215"/>
  <c r="B23" i="205"/>
  <c r="B23" i="204"/>
  <c r="B23" i="203"/>
  <c r="B23" i="202"/>
  <c r="B23" i="201"/>
  <c r="B23" i="200"/>
  <c r="B23" i="199"/>
  <c r="B23" i="198"/>
  <c r="B23" i="197"/>
  <c r="B23" i="196"/>
  <c r="B23" i="195"/>
  <c r="B23" i="194"/>
  <c r="B23" i="193"/>
  <c r="B23" i="192"/>
  <c r="B23" i="191"/>
  <c r="B23" i="190"/>
  <c r="B23" i="189"/>
  <c r="B23" i="188"/>
  <c r="F26" i="176"/>
  <c r="F25" i="176"/>
  <c r="F24" i="176"/>
  <c r="F22" i="176"/>
  <c r="F21" i="176"/>
  <c r="F20" i="176"/>
  <c r="F19" i="176"/>
  <c r="F18" i="176"/>
  <c r="F17" i="176"/>
  <c r="F16" i="176"/>
  <c r="F15" i="176"/>
  <c r="F14" i="176"/>
  <c r="F13" i="176"/>
  <c r="F12" i="176"/>
  <c r="F11" i="176"/>
  <c r="F10" i="176"/>
  <c r="F9" i="176"/>
  <c r="F8" i="176"/>
  <c r="F7" i="176"/>
  <c r="F6" i="176"/>
  <c r="F5" i="176"/>
  <c r="F4" i="176"/>
  <c r="D23" i="188" l="1"/>
  <c r="B25" i="188"/>
  <c r="D25" i="188" s="1"/>
  <c r="D23" i="190"/>
  <c r="B25" i="190"/>
  <c r="D25" i="190" s="1"/>
  <c r="D23" i="192"/>
  <c r="B25" i="192"/>
  <c r="D25" i="192" s="1"/>
  <c r="D23" i="194"/>
  <c r="B25" i="194"/>
  <c r="D25" i="194" s="1"/>
  <c r="D23" i="196"/>
  <c r="B25" i="196"/>
  <c r="D25" i="196" s="1"/>
  <c r="D23" i="198"/>
  <c r="B25" i="198"/>
  <c r="D25" i="198" s="1"/>
  <c r="D23" i="200"/>
  <c r="B25" i="200"/>
  <c r="D25" i="200" s="1"/>
  <c r="D23" i="202"/>
  <c r="B25" i="202"/>
  <c r="D25" i="202" s="1"/>
  <c r="D23" i="204"/>
  <c r="B25" i="204"/>
  <c r="D25" i="204" s="1"/>
  <c r="B25" i="215"/>
  <c r="D25" i="215" s="1"/>
  <c r="D23" i="215"/>
  <c r="D23" i="213"/>
  <c r="B25" i="213"/>
  <c r="D25" i="213" s="1"/>
  <c r="D23" i="211"/>
  <c r="B25" i="211"/>
  <c r="D25" i="211" s="1"/>
  <c r="D23" i="209"/>
  <c r="B25" i="209"/>
  <c r="D25" i="209" s="1"/>
  <c r="D23" i="207"/>
  <c r="B25" i="207"/>
  <c r="D25" i="207" s="1"/>
  <c r="D23" i="216"/>
  <c r="B25" i="216"/>
  <c r="D25" i="216" s="1"/>
  <c r="D23" i="218"/>
  <c r="B25" i="218"/>
  <c r="D25" i="218" s="1"/>
  <c r="D23" i="238"/>
  <c r="B25" i="238"/>
  <c r="D25" i="238" s="1"/>
  <c r="D23" i="221"/>
  <c r="B25" i="221"/>
  <c r="D25" i="221" s="1"/>
  <c r="D23" i="222"/>
  <c r="B25" i="222"/>
  <c r="D25" i="222" s="1"/>
  <c r="D23" i="229"/>
  <c r="B25" i="229"/>
  <c r="D25" i="229" s="1"/>
  <c r="D23" i="227"/>
  <c r="B25" i="227"/>
  <c r="D25" i="227" s="1"/>
  <c r="D23" i="225"/>
  <c r="B25" i="225"/>
  <c r="D25" i="225" s="1"/>
  <c r="D23" i="223"/>
  <c r="B25" i="223"/>
  <c r="D25" i="223" s="1"/>
  <c r="D23" i="237"/>
  <c r="B25" i="237"/>
  <c r="D25" i="237" s="1"/>
  <c r="B25" i="235"/>
  <c r="D25" i="235" s="1"/>
  <c r="D23" i="235"/>
  <c r="D23" i="233"/>
  <c r="B25" i="233"/>
  <c r="D25" i="233" s="1"/>
  <c r="F27" i="176"/>
  <c r="H27" i="176" s="1"/>
  <c r="D23" i="189"/>
  <c r="B25" i="189"/>
  <c r="D25" i="189" s="1"/>
  <c r="D23" i="191"/>
  <c r="B25" i="191"/>
  <c r="D25" i="191" s="1"/>
  <c r="D23" i="193"/>
  <c r="B25" i="193"/>
  <c r="D25" i="193" s="1"/>
  <c r="D23" i="195"/>
  <c r="B25" i="195"/>
  <c r="D25" i="195" s="1"/>
  <c r="D23" i="197"/>
  <c r="B25" i="197"/>
  <c r="D25" i="197" s="1"/>
  <c r="D23" i="199"/>
  <c r="B25" i="199"/>
  <c r="D25" i="199" s="1"/>
  <c r="D23" i="201"/>
  <c r="B25" i="201"/>
  <c r="D25" i="201" s="1"/>
  <c r="D23" i="203"/>
  <c r="B25" i="203"/>
  <c r="D25" i="203" s="1"/>
  <c r="D23" i="205"/>
  <c r="B25" i="205"/>
  <c r="D25" i="205" s="1"/>
  <c r="D23" i="214"/>
  <c r="B25" i="214"/>
  <c r="D25" i="214" s="1"/>
  <c r="D23" i="212"/>
  <c r="B25" i="212"/>
  <c r="D25" i="212" s="1"/>
  <c r="D23" i="210"/>
  <c r="B25" i="210"/>
  <c r="D25" i="210" s="1"/>
  <c r="D23" i="208"/>
  <c r="B25" i="208"/>
  <c r="D25" i="208" s="1"/>
  <c r="D23" i="206"/>
  <c r="B25" i="206"/>
  <c r="D25" i="206" s="1"/>
  <c r="D23" i="217"/>
  <c r="B25" i="217"/>
  <c r="D25" i="217" s="1"/>
  <c r="D23" i="219"/>
  <c r="B25" i="219"/>
  <c r="D25" i="219" s="1"/>
  <c r="D23" i="220"/>
  <c r="B25" i="220"/>
  <c r="D25" i="220" s="1"/>
  <c r="D23" i="231"/>
  <c r="B25" i="231"/>
  <c r="D25" i="231" s="1"/>
  <c r="D23" i="230"/>
  <c r="B25" i="230"/>
  <c r="D25" i="230" s="1"/>
  <c r="D23" i="228"/>
  <c r="B25" i="228"/>
  <c r="D25" i="228" s="1"/>
  <c r="D23" i="226"/>
  <c r="B25" i="226"/>
  <c r="D25" i="226" s="1"/>
  <c r="B25" i="224"/>
  <c r="D25" i="224" s="1"/>
  <c r="D23" i="224"/>
  <c r="D23" i="232"/>
  <c r="B25" i="232"/>
  <c r="D25" i="232" s="1"/>
  <c r="D23" i="236"/>
  <c r="B25" i="236"/>
  <c r="D25" i="236" s="1"/>
  <c r="B25" i="234"/>
  <c r="D25" i="234" s="1"/>
  <c r="D23" i="234"/>
  <c r="H5" i="176"/>
  <c r="H7" i="176"/>
  <c r="H10" i="176"/>
  <c r="H12" i="176"/>
  <c r="H14" i="176"/>
  <c r="H16" i="176"/>
  <c r="H18" i="176"/>
  <c r="H20" i="176"/>
  <c r="H22" i="176"/>
  <c r="F23" i="176"/>
  <c r="H24" i="176"/>
  <c r="H26" i="176"/>
  <c r="H9" i="176" l="1"/>
  <c r="H25" i="176"/>
  <c r="H23" i="176"/>
  <c r="H21" i="176"/>
  <c r="H19" i="176"/>
  <c r="H17" i="176"/>
  <c r="H15" i="176"/>
  <c r="H13" i="176"/>
  <c r="H11" i="176"/>
  <c r="H8" i="176"/>
  <c r="H6" i="176"/>
  <c r="H4" i="176"/>
  <c r="H5" i="35"/>
  <c r="G5" i="35"/>
  <c r="E5" i="35"/>
  <c r="D5" i="35"/>
  <c r="C5" i="35"/>
  <c r="H55" i="35"/>
  <c r="G55" i="35"/>
  <c r="E55" i="35"/>
  <c r="D55" i="35"/>
  <c r="C55" i="35"/>
  <c r="H54" i="35"/>
  <c r="G54" i="35"/>
  <c r="E54" i="35"/>
  <c r="D54" i="35"/>
  <c r="C54" i="35"/>
  <c r="H53" i="35"/>
  <c r="G53" i="35"/>
  <c r="E53" i="35"/>
  <c r="D53" i="35"/>
  <c r="C53" i="35"/>
  <c r="H52" i="35"/>
  <c r="G52" i="35"/>
  <c r="E52" i="35"/>
  <c r="D52" i="35"/>
  <c r="C52" i="35"/>
  <c r="H51" i="35"/>
  <c r="G51" i="35"/>
  <c r="E51" i="35"/>
  <c r="D51" i="35"/>
  <c r="C51" i="35"/>
  <c r="H50" i="35"/>
  <c r="G50" i="35"/>
  <c r="E50" i="35"/>
  <c r="D50" i="35"/>
  <c r="C50" i="35"/>
  <c r="H49" i="35"/>
  <c r="G49" i="35"/>
  <c r="E49" i="35"/>
  <c r="D49" i="35"/>
  <c r="C49" i="35"/>
  <c r="H48" i="35"/>
  <c r="G48" i="35"/>
  <c r="E48" i="35"/>
  <c r="D48" i="35"/>
  <c r="C48" i="35"/>
  <c r="H47" i="35"/>
  <c r="G47" i="35"/>
  <c r="E47" i="35"/>
  <c r="D47" i="35"/>
  <c r="C47" i="35"/>
  <c r="H46" i="35"/>
  <c r="G46" i="35"/>
  <c r="E46" i="35"/>
  <c r="D46" i="35"/>
  <c r="C46" i="35"/>
  <c r="H45" i="35"/>
  <c r="G45" i="35"/>
  <c r="E45" i="35"/>
  <c r="D45" i="35"/>
  <c r="C45" i="35"/>
  <c r="H44" i="35"/>
  <c r="G44" i="35"/>
  <c r="E44" i="35"/>
  <c r="D44" i="35"/>
  <c r="C44" i="35"/>
  <c r="H43" i="35"/>
  <c r="G43" i="35"/>
  <c r="E43" i="35"/>
  <c r="D43" i="35"/>
  <c r="C43" i="35"/>
  <c r="H42" i="35"/>
  <c r="G42" i="35"/>
  <c r="E42" i="35"/>
  <c r="D42" i="35"/>
  <c r="C42" i="35"/>
  <c r="H41" i="35"/>
  <c r="G41" i="35"/>
  <c r="E41" i="35"/>
  <c r="D41" i="35"/>
  <c r="C41" i="35"/>
  <c r="H40" i="35"/>
  <c r="G40" i="35"/>
  <c r="E40" i="35"/>
  <c r="D40" i="35"/>
  <c r="C40" i="35"/>
  <c r="H39" i="35"/>
  <c r="G39" i="35"/>
  <c r="E39" i="35"/>
  <c r="D39" i="35"/>
  <c r="C39" i="35"/>
  <c r="H38" i="35"/>
  <c r="G38" i="35"/>
  <c r="E38" i="35"/>
  <c r="D38" i="35"/>
  <c r="C38" i="35"/>
  <c r="H37" i="35"/>
  <c r="G37" i="35"/>
  <c r="E37" i="35"/>
  <c r="D37" i="35"/>
  <c r="C37" i="35"/>
  <c r="H36" i="35"/>
  <c r="G36" i="35"/>
  <c r="E36" i="35"/>
  <c r="D36" i="35"/>
  <c r="C36" i="35"/>
  <c r="H35" i="35"/>
  <c r="G35" i="35"/>
  <c r="E35" i="35"/>
  <c r="D35" i="35"/>
  <c r="C35" i="35"/>
  <c r="H34" i="35"/>
  <c r="G34" i="35"/>
  <c r="E34" i="35"/>
  <c r="D34" i="35"/>
  <c r="C34" i="35"/>
  <c r="H33" i="35"/>
  <c r="G33" i="35"/>
  <c r="E33" i="35"/>
  <c r="D33" i="35"/>
  <c r="C33" i="35"/>
  <c r="H32" i="35"/>
  <c r="G32" i="35"/>
  <c r="E32" i="35"/>
  <c r="D32" i="35"/>
  <c r="C32" i="35"/>
  <c r="H31" i="35"/>
  <c r="G31" i="35"/>
  <c r="E31" i="35"/>
  <c r="D31" i="35"/>
  <c r="C31" i="35"/>
  <c r="H30" i="35"/>
  <c r="G30" i="35"/>
  <c r="E30" i="35"/>
  <c r="D30" i="35"/>
  <c r="C30" i="35"/>
  <c r="H29" i="35"/>
  <c r="G29" i="35"/>
  <c r="E29" i="35"/>
  <c r="D29" i="35"/>
  <c r="C29" i="35"/>
  <c r="H28" i="35"/>
  <c r="G28" i="35"/>
  <c r="E28" i="35"/>
  <c r="D28" i="35"/>
  <c r="C28" i="35"/>
  <c r="H27" i="35"/>
  <c r="G27" i="35"/>
  <c r="E27" i="35"/>
  <c r="D27" i="35"/>
  <c r="C27" i="35"/>
  <c r="H26" i="35"/>
  <c r="G26" i="35"/>
  <c r="E26" i="35"/>
  <c r="D26" i="35"/>
  <c r="C26" i="35"/>
  <c r="H25" i="35"/>
  <c r="G25" i="35"/>
  <c r="E25" i="35"/>
  <c r="D25" i="35"/>
  <c r="C25" i="35"/>
  <c r="H24" i="35"/>
  <c r="G24" i="35"/>
  <c r="E24" i="35"/>
  <c r="D24" i="35"/>
  <c r="C24" i="35"/>
  <c r="H23" i="35"/>
  <c r="G23" i="35"/>
  <c r="E23" i="35"/>
  <c r="D23" i="35"/>
  <c r="C23" i="35"/>
  <c r="H22" i="35"/>
  <c r="G22" i="35"/>
  <c r="E22" i="35"/>
  <c r="D22" i="35"/>
  <c r="C22" i="35"/>
  <c r="H21" i="35"/>
  <c r="G21" i="35"/>
  <c r="E21" i="35"/>
  <c r="D21" i="35"/>
  <c r="C21" i="35"/>
  <c r="H20" i="35"/>
  <c r="G20" i="35"/>
  <c r="E20" i="35"/>
  <c r="D20" i="35"/>
  <c r="C20" i="35"/>
  <c r="H19" i="35"/>
  <c r="G19" i="35"/>
  <c r="E19" i="35"/>
  <c r="D19" i="35"/>
  <c r="C19" i="35"/>
  <c r="H18" i="35"/>
  <c r="G18" i="35"/>
  <c r="E18" i="35"/>
  <c r="D18" i="35"/>
  <c r="C18" i="35"/>
  <c r="H17" i="35"/>
  <c r="G17" i="35"/>
  <c r="E17" i="35"/>
  <c r="D17" i="35"/>
  <c r="C17" i="35"/>
  <c r="H16" i="35"/>
  <c r="G16" i="35"/>
  <c r="E16" i="35"/>
  <c r="D16" i="35"/>
  <c r="C16" i="35"/>
  <c r="H15" i="35"/>
  <c r="G15" i="35"/>
  <c r="E15" i="35"/>
  <c r="D15" i="35"/>
  <c r="C15" i="35"/>
  <c r="H14" i="35"/>
  <c r="G14" i="35"/>
  <c r="E14" i="35"/>
  <c r="D14" i="35"/>
  <c r="C14" i="35"/>
  <c r="H13" i="35"/>
  <c r="G13" i="35"/>
  <c r="E13" i="35"/>
  <c r="D13" i="35"/>
  <c r="C13" i="35"/>
  <c r="H12" i="35"/>
  <c r="G12" i="35"/>
  <c r="E12" i="35"/>
  <c r="D12" i="35"/>
  <c r="C12" i="35"/>
  <c r="H11" i="35"/>
  <c r="G11" i="35"/>
  <c r="E11" i="35"/>
  <c r="D11" i="35"/>
  <c r="C11" i="35"/>
  <c r="H10" i="35"/>
  <c r="G10" i="35"/>
  <c r="E10" i="35"/>
  <c r="D10" i="35"/>
  <c r="C10" i="35"/>
  <c r="H9" i="35"/>
  <c r="G9" i="35"/>
  <c r="E9" i="35"/>
  <c r="D9" i="35"/>
  <c r="C9" i="35"/>
  <c r="H8" i="35"/>
  <c r="G8" i="35"/>
  <c r="E8" i="35"/>
  <c r="D8" i="35"/>
  <c r="C8" i="35"/>
  <c r="H7" i="35"/>
  <c r="G7" i="35"/>
  <c r="E7" i="35"/>
  <c r="D7" i="35"/>
  <c r="C7" i="35"/>
  <c r="H6" i="35"/>
  <c r="G6" i="35"/>
  <c r="E6" i="35"/>
  <c r="D6" i="35"/>
  <c r="C6" i="35"/>
  <c r="O56" i="34"/>
  <c r="C21" i="233" s="1"/>
  <c r="M56" i="34"/>
  <c r="C19" i="233" s="1"/>
  <c r="L56" i="34"/>
  <c r="C18" i="233" s="1"/>
  <c r="K56" i="34"/>
  <c r="C17" i="233" s="1"/>
  <c r="J56" i="34"/>
  <c r="C16" i="233" s="1"/>
  <c r="I56" i="34"/>
  <c r="C15" i="233" s="1"/>
  <c r="H56" i="34"/>
  <c r="C14" i="233" s="1"/>
  <c r="G56" i="34"/>
  <c r="C13" i="233" s="1"/>
  <c r="F56" i="34"/>
  <c r="C12" i="233" s="1"/>
  <c r="E56" i="34"/>
  <c r="C11" i="233" s="1"/>
  <c r="D56" i="34"/>
  <c r="C10" i="233" s="1"/>
  <c r="C56" i="34"/>
  <c r="C9" i="233" s="1"/>
  <c r="O55" i="34"/>
  <c r="C21" i="234" s="1"/>
  <c r="M55" i="34"/>
  <c r="C19" i="234" s="1"/>
  <c r="L55" i="34"/>
  <c r="C18" i="234" s="1"/>
  <c r="K55" i="34"/>
  <c r="C17" i="234" s="1"/>
  <c r="J55" i="34"/>
  <c r="C16" i="234" s="1"/>
  <c r="I55" i="34"/>
  <c r="C15" i="234" s="1"/>
  <c r="H55" i="34"/>
  <c r="C14" i="234" s="1"/>
  <c r="G55" i="34"/>
  <c r="C13" i="234" s="1"/>
  <c r="F55" i="34"/>
  <c r="C12" i="234" s="1"/>
  <c r="E55" i="34"/>
  <c r="C11" i="234" s="1"/>
  <c r="D55" i="34"/>
  <c r="C10" i="234" s="1"/>
  <c r="C55" i="34"/>
  <c r="C9" i="234" s="1"/>
  <c r="O54" i="34"/>
  <c r="C21" i="235" s="1"/>
  <c r="M54" i="34"/>
  <c r="C19" i="235" s="1"/>
  <c r="L54" i="34"/>
  <c r="C18" i="235" s="1"/>
  <c r="K54" i="34"/>
  <c r="C17" i="235" s="1"/>
  <c r="J54" i="34"/>
  <c r="C16" i="235" s="1"/>
  <c r="I54" i="34"/>
  <c r="C15" i="235" s="1"/>
  <c r="H54" i="34"/>
  <c r="C14" i="235" s="1"/>
  <c r="G54" i="34"/>
  <c r="C13" i="235" s="1"/>
  <c r="F54" i="34"/>
  <c r="C12" i="235" s="1"/>
  <c r="E54" i="34"/>
  <c r="C11" i="235" s="1"/>
  <c r="D54" i="34"/>
  <c r="C10" i="235" s="1"/>
  <c r="C54" i="34"/>
  <c r="C9" i="235" s="1"/>
  <c r="O53" i="34"/>
  <c r="C21" i="236" s="1"/>
  <c r="M53" i="34"/>
  <c r="C19" i="236" s="1"/>
  <c r="L53" i="34"/>
  <c r="C18" i="236" s="1"/>
  <c r="K53" i="34"/>
  <c r="C17" i="236" s="1"/>
  <c r="J53" i="34"/>
  <c r="C16" i="236" s="1"/>
  <c r="I53" i="34"/>
  <c r="C15" i="236" s="1"/>
  <c r="H53" i="34"/>
  <c r="C14" i="236" s="1"/>
  <c r="G53" i="34"/>
  <c r="C13" i="236" s="1"/>
  <c r="F53" i="34"/>
  <c r="C12" i="236" s="1"/>
  <c r="E53" i="34"/>
  <c r="C11" i="236" s="1"/>
  <c r="D53" i="34"/>
  <c r="C10" i="236" s="1"/>
  <c r="C53" i="34"/>
  <c r="C9" i="236" s="1"/>
  <c r="O52" i="34"/>
  <c r="C21" i="237" s="1"/>
  <c r="M52" i="34"/>
  <c r="C19" i="237" s="1"/>
  <c r="L52" i="34"/>
  <c r="C18" i="237" s="1"/>
  <c r="K52" i="34"/>
  <c r="C17" i="237" s="1"/>
  <c r="J52" i="34"/>
  <c r="C16" i="237" s="1"/>
  <c r="I52" i="34"/>
  <c r="C15" i="237" s="1"/>
  <c r="H52" i="34"/>
  <c r="C14" i="237" s="1"/>
  <c r="G52" i="34"/>
  <c r="C13" i="237" s="1"/>
  <c r="F52" i="34"/>
  <c r="C12" i="237" s="1"/>
  <c r="E52" i="34"/>
  <c r="C11" i="237" s="1"/>
  <c r="D52" i="34"/>
  <c r="C10" i="237" s="1"/>
  <c r="C52" i="34"/>
  <c r="C9" i="237" s="1"/>
  <c r="O51" i="34"/>
  <c r="C21" i="232" s="1"/>
  <c r="M51" i="34"/>
  <c r="C19" i="232" s="1"/>
  <c r="L51" i="34"/>
  <c r="C18" i="232" s="1"/>
  <c r="K51" i="34"/>
  <c r="C17" i="232" s="1"/>
  <c r="J51" i="34"/>
  <c r="C16" i="232" s="1"/>
  <c r="I51" i="34"/>
  <c r="C15" i="232" s="1"/>
  <c r="H51" i="34"/>
  <c r="C14" i="232" s="1"/>
  <c r="G51" i="34"/>
  <c r="C13" i="232" s="1"/>
  <c r="F51" i="34"/>
  <c r="C12" i="232" s="1"/>
  <c r="E51" i="34"/>
  <c r="C11" i="232" s="1"/>
  <c r="D51" i="34"/>
  <c r="C10" i="232" s="1"/>
  <c r="C51" i="34"/>
  <c r="C9" i="232" s="1"/>
  <c r="O50" i="34"/>
  <c r="C21" i="223" s="1"/>
  <c r="M50" i="34"/>
  <c r="C19" i="223" s="1"/>
  <c r="L50" i="34"/>
  <c r="C18" i="223" s="1"/>
  <c r="K50" i="34"/>
  <c r="C17" i="223" s="1"/>
  <c r="J50" i="34"/>
  <c r="C16" i="223" s="1"/>
  <c r="I50" i="34"/>
  <c r="C15" i="223" s="1"/>
  <c r="H50" i="34"/>
  <c r="C14" i="223" s="1"/>
  <c r="G50" i="34"/>
  <c r="C13" i="223" s="1"/>
  <c r="F50" i="34"/>
  <c r="C12" i="223" s="1"/>
  <c r="E50" i="34"/>
  <c r="C11" i="223" s="1"/>
  <c r="D50" i="34"/>
  <c r="C10" i="223" s="1"/>
  <c r="C50" i="34"/>
  <c r="C9" i="223" s="1"/>
  <c r="O49" i="34"/>
  <c r="C21" i="224" s="1"/>
  <c r="M49" i="34"/>
  <c r="C19" i="224" s="1"/>
  <c r="L49" i="34"/>
  <c r="C18" i="224" s="1"/>
  <c r="K49" i="34"/>
  <c r="C17" i="224" s="1"/>
  <c r="J49" i="34"/>
  <c r="C16" i="224" s="1"/>
  <c r="I49" i="34"/>
  <c r="C15" i="224" s="1"/>
  <c r="H49" i="34"/>
  <c r="C14" i="224" s="1"/>
  <c r="G49" i="34"/>
  <c r="C13" i="224" s="1"/>
  <c r="F49" i="34"/>
  <c r="C12" i="224" s="1"/>
  <c r="E49" i="34"/>
  <c r="C11" i="224" s="1"/>
  <c r="D49" i="34"/>
  <c r="C10" i="224" s="1"/>
  <c r="C49" i="34"/>
  <c r="C9" i="224" s="1"/>
  <c r="O48" i="34"/>
  <c r="C21" i="225" s="1"/>
  <c r="M48" i="34"/>
  <c r="C19" i="225" s="1"/>
  <c r="L48" i="34"/>
  <c r="C18" i="225" s="1"/>
  <c r="K48" i="34"/>
  <c r="C17" i="225" s="1"/>
  <c r="J48" i="34"/>
  <c r="C16" i="225" s="1"/>
  <c r="I48" i="34"/>
  <c r="C15" i="225" s="1"/>
  <c r="H48" i="34"/>
  <c r="C14" i="225" s="1"/>
  <c r="G48" i="34"/>
  <c r="C13" i="225" s="1"/>
  <c r="F48" i="34"/>
  <c r="C12" i="225" s="1"/>
  <c r="E48" i="34"/>
  <c r="C11" i="225" s="1"/>
  <c r="D48" i="34"/>
  <c r="C10" i="225" s="1"/>
  <c r="C48" i="34"/>
  <c r="C9" i="225" s="1"/>
  <c r="O47" i="34"/>
  <c r="C21" i="226" s="1"/>
  <c r="M47" i="34"/>
  <c r="C19" i="226" s="1"/>
  <c r="L47" i="34"/>
  <c r="C18" i="226" s="1"/>
  <c r="K47" i="34"/>
  <c r="C17" i="226" s="1"/>
  <c r="J47" i="34"/>
  <c r="C16" i="226" s="1"/>
  <c r="I47" i="34"/>
  <c r="C15" i="226" s="1"/>
  <c r="H47" i="34"/>
  <c r="C14" i="226" s="1"/>
  <c r="G47" i="34"/>
  <c r="C13" i="226" s="1"/>
  <c r="F47" i="34"/>
  <c r="C12" i="226" s="1"/>
  <c r="E47" i="34"/>
  <c r="C11" i="226" s="1"/>
  <c r="D47" i="34"/>
  <c r="C10" i="226" s="1"/>
  <c r="C47" i="34"/>
  <c r="C9" i="226" s="1"/>
  <c r="O46" i="34"/>
  <c r="C21" i="227" s="1"/>
  <c r="M46" i="34"/>
  <c r="C19" i="227" s="1"/>
  <c r="L46" i="34"/>
  <c r="C18" i="227" s="1"/>
  <c r="K46" i="34"/>
  <c r="C17" i="227" s="1"/>
  <c r="J46" i="34"/>
  <c r="C16" i="227" s="1"/>
  <c r="I46" i="34"/>
  <c r="C15" i="227" s="1"/>
  <c r="H46" i="34"/>
  <c r="C14" i="227" s="1"/>
  <c r="G46" i="34"/>
  <c r="C13" i="227" s="1"/>
  <c r="F46" i="34"/>
  <c r="C12" i="227" s="1"/>
  <c r="E46" i="34"/>
  <c r="C11" i="227" s="1"/>
  <c r="D46" i="34"/>
  <c r="C10" i="227" s="1"/>
  <c r="C46" i="34"/>
  <c r="C9" i="227" s="1"/>
  <c r="O45" i="34"/>
  <c r="C21" i="228" s="1"/>
  <c r="M45" i="34"/>
  <c r="C19" i="228" s="1"/>
  <c r="L45" i="34"/>
  <c r="C18" i="228" s="1"/>
  <c r="K45" i="34"/>
  <c r="C17" i="228" s="1"/>
  <c r="J45" i="34"/>
  <c r="C16" i="228" s="1"/>
  <c r="I45" i="34"/>
  <c r="C15" i="228" s="1"/>
  <c r="H45" i="34"/>
  <c r="C14" i="228" s="1"/>
  <c r="G45" i="34"/>
  <c r="C13" i="228" s="1"/>
  <c r="F45" i="34"/>
  <c r="C12" i="228" s="1"/>
  <c r="E45" i="34"/>
  <c r="C11" i="228" s="1"/>
  <c r="D45" i="34"/>
  <c r="C10" i="228" s="1"/>
  <c r="C45" i="34"/>
  <c r="C9" i="228" s="1"/>
  <c r="O44" i="34"/>
  <c r="C21" i="229" s="1"/>
  <c r="M44" i="34"/>
  <c r="C19" i="229" s="1"/>
  <c r="L44" i="34"/>
  <c r="C18" i="229" s="1"/>
  <c r="K44" i="34"/>
  <c r="C17" i="229" s="1"/>
  <c r="J44" i="34"/>
  <c r="C16" i="229" s="1"/>
  <c r="I44" i="34"/>
  <c r="C15" i="229" s="1"/>
  <c r="H44" i="34"/>
  <c r="C14" i="229" s="1"/>
  <c r="G44" i="34"/>
  <c r="C13" i="229" s="1"/>
  <c r="F44" i="34"/>
  <c r="C12" i="229" s="1"/>
  <c r="E44" i="34"/>
  <c r="C11" i="229" s="1"/>
  <c r="D44" i="34"/>
  <c r="C10" i="229" s="1"/>
  <c r="C44" i="34"/>
  <c r="C9" i="229" s="1"/>
  <c r="O43" i="34"/>
  <c r="C21" i="230" s="1"/>
  <c r="M43" i="34"/>
  <c r="C19" i="230" s="1"/>
  <c r="L43" i="34"/>
  <c r="C18" i="230" s="1"/>
  <c r="K43" i="34"/>
  <c r="C17" i="230" s="1"/>
  <c r="J43" i="34"/>
  <c r="C16" i="230" s="1"/>
  <c r="I43" i="34"/>
  <c r="C15" i="230" s="1"/>
  <c r="H43" i="34"/>
  <c r="C14" i="230" s="1"/>
  <c r="G43" i="34"/>
  <c r="C13" i="230" s="1"/>
  <c r="F43" i="34"/>
  <c r="C12" i="230" s="1"/>
  <c r="E43" i="34"/>
  <c r="C11" i="230" s="1"/>
  <c r="D43" i="34"/>
  <c r="C10" i="230" s="1"/>
  <c r="C43" i="34"/>
  <c r="C9" i="230" s="1"/>
  <c r="O42" i="34"/>
  <c r="C21" i="222" s="1"/>
  <c r="M42" i="34"/>
  <c r="C19" i="222" s="1"/>
  <c r="L42" i="34"/>
  <c r="C18" i="222" s="1"/>
  <c r="K42" i="34"/>
  <c r="C17" i="222" s="1"/>
  <c r="J42" i="34"/>
  <c r="C16" i="222" s="1"/>
  <c r="I42" i="34"/>
  <c r="C15" i="222" s="1"/>
  <c r="H42" i="34"/>
  <c r="C14" i="222" s="1"/>
  <c r="G42" i="34"/>
  <c r="C13" i="222" s="1"/>
  <c r="F42" i="34"/>
  <c r="C12" i="222" s="1"/>
  <c r="E42" i="34"/>
  <c r="C11" i="222" s="1"/>
  <c r="D42" i="34"/>
  <c r="C10" i="222" s="1"/>
  <c r="C42" i="34"/>
  <c r="C9" i="222" s="1"/>
  <c r="O41" i="34"/>
  <c r="C21" i="231" s="1"/>
  <c r="M41" i="34"/>
  <c r="C19" i="231" s="1"/>
  <c r="L41" i="34"/>
  <c r="C18" i="231" s="1"/>
  <c r="K41" i="34"/>
  <c r="C17" i="231" s="1"/>
  <c r="J41" i="34"/>
  <c r="C16" i="231" s="1"/>
  <c r="I41" i="34"/>
  <c r="C15" i="231" s="1"/>
  <c r="H41" i="34"/>
  <c r="C14" i="231" s="1"/>
  <c r="G41" i="34"/>
  <c r="C13" i="231" s="1"/>
  <c r="F41" i="34"/>
  <c r="C12" i="231" s="1"/>
  <c r="E41" i="34"/>
  <c r="C11" i="231" s="1"/>
  <c r="D41" i="34"/>
  <c r="C10" i="231" s="1"/>
  <c r="C41" i="34"/>
  <c r="C9" i="231" s="1"/>
  <c r="O40" i="34"/>
  <c r="C21" i="221" s="1"/>
  <c r="M40" i="34"/>
  <c r="C19" i="221" s="1"/>
  <c r="L40" i="34"/>
  <c r="C18" i="221" s="1"/>
  <c r="K40" i="34"/>
  <c r="C17" i="221" s="1"/>
  <c r="J40" i="34"/>
  <c r="C16" i="221" s="1"/>
  <c r="I40" i="34"/>
  <c r="C15" i="221" s="1"/>
  <c r="H40" i="34"/>
  <c r="C14" i="221" s="1"/>
  <c r="G40" i="34"/>
  <c r="C13" i="221" s="1"/>
  <c r="F40" i="34"/>
  <c r="C12" i="221" s="1"/>
  <c r="E40" i="34"/>
  <c r="C11" i="221" s="1"/>
  <c r="D40" i="34"/>
  <c r="C10" i="221" s="1"/>
  <c r="C40" i="34"/>
  <c r="C9" i="221" s="1"/>
  <c r="O39" i="34"/>
  <c r="C21" i="220" s="1"/>
  <c r="M39" i="34"/>
  <c r="C19" i="220" s="1"/>
  <c r="L39" i="34"/>
  <c r="C18" i="220" s="1"/>
  <c r="K39" i="34"/>
  <c r="C17" i="220" s="1"/>
  <c r="J39" i="34"/>
  <c r="C16" i="220" s="1"/>
  <c r="I39" i="34"/>
  <c r="C15" i="220" s="1"/>
  <c r="H39" i="34"/>
  <c r="C14" i="220" s="1"/>
  <c r="G39" i="34"/>
  <c r="C13" i="220" s="1"/>
  <c r="F39" i="34"/>
  <c r="C12" i="220" s="1"/>
  <c r="E39" i="34"/>
  <c r="C11" i="220" s="1"/>
  <c r="D39" i="34"/>
  <c r="C10" i="220" s="1"/>
  <c r="C39" i="34"/>
  <c r="C9" i="220" s="1"/>
  <c r="O38" i="34"/>
  <c r="C21" i="238" s="1"/>
  <c r="M38" i="34"/>
  <c r="C19" i="238" s="1"/>
  <c r="L38" i="34"/>
  <c r="C18" i="238" s="1"/>
  <c r="K38" i="34"/>
  <c r="C17" i="238" s="1"/>
  <c r="J38" i="34"/>
  <c r="C16" i="238" s="1"/>
  <c r="I38" i="34"/>
  <c r="C15" i="238" s="1"/>
  <c r="H38" i="34"/>
  <c r="C14" i="238" s="1"/>
  <c r="G38" i="34"/>
  <c r="C13" i="238" s="1"/>
  <c r="F38" i="34"/>
  <c r="C12" i="238" s="1"/>
  <c r="E38" i="34"/>
  <c r="C11" i="238" s="1"/>
  <c r="D38" i="34"/>
  <c r="C10" i="238" s="1"/>
  <c r="C38" i="34"/>
  <c r="C9" i="238" s="1"/>
  <c r="O37" i="34"/>
  <c r="C21" i="219" s="1"/>
  <c r="M37" i="34"/>
  <c r="C19" i="219" s="1"/>
  <c r="L37" i="34"/>
  <c r="C18" i="219" s="1"/>
  <c r="K37" i="34"/>
  <c r="C17" i="219" s="1"/>
  <c r="J37" i="34"/>
  <c r="C16" i="219" s="1"/>
  <c r="I37" i="34"/>
  <c r="C15" i="219" s="1"/>
  <c r="H37" i="34"/>
  <c r="C14" i="219" s="1"/>
  <c r="G37" i="34"/>
  <c r="C13" i="219" s="1"/>
  <c r="F37" i="34"/>
  <c r="C12" i="219" s="1"/>
  <c r="E37" i="34"/>
  <c r="C11" i="219" s="1"/>
  <c r="D37" i="34"/>
  <c r="C10" i="219" s="1"/>
  <c r="C37" i="34"/>
  <c r="C9" i="219" s="1"/>
  <c r="O36" i="34"/>
  <c r="C21" i="218" s="1"/>
  <c r="M36" i="34"/>
  <c r="C19" i="218" s="1"/>
  <c r="L36" i="34"/>
  <c r="C18" i="218" s="1"/>
  <c r="K36" i="34"/>
  <c r="C17" i="218" s="1"/>
  <c r="J36" i="34"/>
  <c r="C16" i="218" s="1"/>
  <c r="I36" i="34"/>
  <c r="C15" i="218" s="1"/>
  <c r="H36" i="34"/>
  <c r="C14" i="218" s="1"/>
  <c r="G36" i="34"/>
  <c r="C13" i="218" s="1"/>
  <c r="F36" i="34"/>
  <c r="C12" i="218" s="1"/>
  <c r="E36" i="34"/>
  <c r="C11" i="218" s="1"/>
  <c r="D36" i="34"/>
  <c r="C10" i="218" s="1"/>
  <c r="C36" i="34"/>
  <c r="C9" i="218" s="1"/>
  <c r="O35" i="34"/>
  <c r="C21" i="217" s="1"/>
  <c r="M35" i="34"/>
  <c r="C19" i="217" s="1"/>
  <c r="L35" i="34"/>
  <c r="C18" i="217" s="1"/>
  <c r="K35" i="34"/>
  <c r="C17" i="217" s="1"/>
  <c r="J35" i="34"/>
  <c r="C16" i="217" s="1"/>
  <c r="I35" i="34"/>
  <c r="C15" i="217" s="1"/>
  <c r="H35" i="34"/>
  <c r="C14" i="217" s="1"/>
  <c r="G35" i="34"/>
  <c r="C13" i="217" s="1"/>
  <c r="F35" i="34"/>
  <c r="C12" i="217" s="1"/>
  <c r="E35" i="34"/>
  <c r="C11" i="217" s="1"/>
  <c r="D35" i="34"/>
  <c r="C10" i="217" s="1"/>
  <c r="C35" i="34"/>
  <c r="C9" i="217" s="1"/>
  <c r="O34" i="34"/>
  <c r="C21" i="216" s="1"/>
  <c r="M34" i="34"/>
  <c r="C19" i="216" s="1"/>
  <c r="L34" i="34"/>
  <c r="C18" i="216" s="1"/>
  <c r="K34" i="34"/>
  <c r="C17" i="216" s="1"/>
  <c r="J34" i="34"/>
  <c r="C16" i="216" s="1"/>
  <c r="I34" i="34"/>
  <c r="C15" i="216" s="1"/>
  <c r="H34" i="34"/>
  <c r="C14" i="216" s="1"/>
  <c r="G34" i="34"/>
  <c r="C13" i="216" s="1"/>
  <c r="F34" i="34"/>
  <c r="C12" i="216" s="1"/>
  <c r="E34" i="34"/>
  <c r="C11" i="216" s="1"/>
  <c r="D34" i="34"/>
  <c r="C10" i="216" s="1"/>
  <c r="C34" i="34"/>
  <c r="C9" i="216" s="1"/>
  <c r="O33" i="34"/>
  <c r="C21" i="206" s="1"/>
  <c r="M33" i="34"/>
  <c r="C19" i="206" s="1"/>
  <c r="L33" i="34"/>
  <c r="C18" i="206" s="1"/>
  <c r="K33" i="34"/>
  <c r="C17" i="206" s="1"/>
  <c r="J33" i="34"/>
  <c r="C16" i="206" s="1"/>
  <c r="I33" i="34"/>
  <c r="C15" i="206" s="1"/>
  <c r="H33" i="34"/>
  <c r="C14" i="206" s="1"/>
  <c r="G33" i="34"/>
  <c r="C13" i="206" s="1"/>
  <c r="F33" i="34"/>
  <c r="C12" i="206" s="1"/>
  <c r="E33" i="34"/>
  <c r="C11" i="206" s="1"/>
  <c r="D33" i="34"/>
  <c r="C10" i="206" s="1"/>
  <c r="C33" i="34"/>
  <c r="C9" i="206" s="1"/>
  <c r="O32" i="34"/>
  <c r="C21" i="207" s="1"/>
  <c r="M32" i="34"/>
  <c r="C19" i="207" s="1"/>
  <c r="L32" i="34"/>
  <c r="C18" i="207" s="1"/>
  <c r="K32" i="34"/>
  <c r="C17" i="207" s="1"/>
  <c r="J32" i="34"/>
  <c r="C16" i="207" s="1"/>
  <c r="I32" i="34"/>
  <c r="C15" i="207" s="1"/>
  <c r="H32" i="34"/>
  <c r="C14" i="207" s="1"/>
  <c r="G32" i="34"/>
  <c r="C13" i="207" s="1"/>
  <c r="F32" i="34"/>
  <c r="C12" i="207" s="1"/>
  <c r="E32" i="34"/>
  <c r="C11" i="207" s="1"/>
  <c r="D32" i="34"/>
  <c r="C10" i="207" s="1"/>
  <c r="C32" i="34"/>
  <c r="C9" i="207" s="1"/>
  <c r="O31" i="34"/>
  <c r="C21" i="208" s="1"/>
  <c r="M31" i="34"/>
  <c r="C19" i="208" s="1"/>
  <c r="L31" i="34"/>
  <c r="C18" i="208" s="1"/>
  <c r="K31" i="34"/>
  <c r="C17" i="208" s="1"/>
  <c r="J31" i="34"/>
  <c r="C16" i="208" s="1"/>
  <c r="I31" i="34"/>
  <c r="C15" i="208" s="1"/>
  <c r="H31" i="34"/>
  <c r="C14" i="208" s="1"/>
  <c r="G31" i="34"/>
  <c r="C13" i="208" s="1"/>
  <c r="F31" i="34"/>
  <c r="C12" i="208" s="1"/>
  <c r="E31" i="34"/>
  <c r="C11" i="208" s="1"/>
  <c r="D31" i="34"/>
  <c r="C10" i="208" s="1"/>
  <c r="C31" i="34"/>
  <c r="C9" i="208" s="1"/>
  <c r="O30" i="34"/>
  <c r="C21" i="209" s="1"/>
  <c r="M30" i="34"/>
  <c r="C19" i="209" s="1"/>
  <c r="L30" i="34"/>
  <c r="C18" i="209" s="1"/>
  <c r="K30" i="34"/>
  <c r="C17" i="209" s="1"/>
  <c r="J30" i="34"/>
  <c r="C16" i="209" s="1"/>
  <c r="I30" i="34"/>
  <c r="C15" i="209" s="1"/>
  <c r="H30" i="34"/>
  <c r="C14" i="209" s="1"/>
  <c r="G30" i="34"/>
  <c r="C13" i="209" s="1"/>
  <c r="F30" i="34"/>
  <c r="C12" i="209" s="1"/>
  <c r="E30" i="34"/>
  <c r="C11" i="209" s="1"/>
  <c r="D30" i="34"/>
  <c r="C10" i="209" s="1"/>
  <c r="C30" i="34"/>
  <c r="C9" i="209" s="1"/>
  <c r="O29" i="34"/>
  <c r="C21" i="210" s="1"/>
  <c r="M29" i="34"/>
  <c r="C19" i="210" s="1"/>
  <c r="L29" i="34"/>
  <c r="C18" i="210" s="1"/>
  <c r="K29" i="34"/>
  <c r="C17" i="210" s="1"/>
  <c r="J29" i="34"/>
  <c r="C16" i="210" s="1"/>
  <c r="I29" i="34"/>
  <c r="C15" i="210" s="1"/>
  <c r="H29" i="34"/>
  <c r="C14" i="210" s="1"/>
  <c r="G29" i="34"/>
  <c r="C13" i="210" s="1"/>
  <c r="F29" i="34"/>
  <c r="C12" i="210" s="1"/>
  <c r="E29" i="34"/>
  <c r="C11" i="210" s="1"/>
  <c r="D29" i="34"/>
  <c r="C10" i="210" s="1"/>
  <c r="C29" i="34"/>
  <c r="C9" i="210" s="1"/>
  <c r="O28" i="34"/>
  <c r="C21" i="211" s="1"/>
  <c r="M28" i="34"/>
  <c r="C19" i="211" s="1"/>
  <c r="L28" i="34"/>
  <c r="C18" i="211" s="1"/>
  <c r="K28" i="34"/>
  <c r="C17" i="211" s="1"/>
  <c r="J28" i="34"/>
  <c r="C16" i="211" s="1"/>
  <c r="I28" i="34"/>
  <c r="C15" i="211" s="1"/>
  <c r="H28" i="34"/>
  <c r="C14" i="211" s="1"/>
  <c r="G28" i="34"/>
  <c r="C13" i="211" s="1"/>
  <c r="F28" i="34"/>
  <c r="C12" i="211" s="1"/>
  <c r="E28" i="34"/>
  <c r="C11" i="211" s="1"/>
  <c r="D28" i="34"/>
  <c r="C10" i="211" s="1"/>
  <c r="C28" i="34"/>
  <c r="C9" i="211" s="1"/>
  <c r="O27" i="34"/>
  <c r="C21" i="212" s="1"/>
  <c r="M27" i="34"/>
  <c r="C19" i="212" s="1"/>
  <c r="L27" i="34"/>
  <c r="C18" i="212" s="1"/>
  <c r="K27" i="34"/>
  <c r="C17" i="212" s="1"/>
  <c r="J27" i="34"/>
  <c r="C16" i="212" s="1"/>
  <c r="I27" i="34"/>
  <c r="C15" i="212" s="1"/>
  <c r="H27" i="34"/>
  <c r="C14" i="212" s="1"/>
  <c r="G27" i="34"/>
  <c r="C13" i="212" s="1"/>
  <c r="F27" i="34"/>
  <c r="C12" i="212" s="1"/>
  <c r="E27" i="34"/>
  <c r="C11" i="212" s="1"/>
  <c r="D27" i="34"/>
  <c r="C10" i="212" s="1"/>
  <c r="C27" i="34"/>
  <c r="C9" i="212" s="1"/>
  <c r="O26" i="34"/>
  <c r="C21" i="213" s="1"/>
  <c r="M26" i="34"/>
  <c r="C19" i="213" s="1"/>
  <c r="L26" i="34"/>
  <c r="C18" i="213" s="1"/>
  <c r="K26" i="34"/>
  <c r="C17" i="213" s="1"/>
  <c r="J26" i="34"/>
  <c r="C16" i="213" s="1"/>
  <c r="I26" i="34"/>
  <c r="C15" i="213" s="1"/>
  <c r="H26" i="34"/>
  <c r="C14" i="213" s="1"/>
  <c r="G26" i="34"/>
  <c r="C13" i="213" s="1"/>
  <c r="F26" i="34"/>
  <c r="C12" i="213" s="1"/>
  <c r="E26" i="34"/>
  <c r="C11" i="213" s="1"/>
  <c r="D26" i="34"/>
  <c r="C10" i="213" s="1"/>
  <c r="C26" i="34"/>
  <c r="C9" i="213" s="1"/>
  <c r="O25" i="34"/>
  <c r="C21" i="214" s="1"/>
  <c r="M25" i="34"/>
  <c r="C19" i="214" s="1"/>
  <c r="L25" i="34"/>
  <c r="C18" i="214" s="1"/>
  <c r="K25" i="34"/>
  <c r="C17" i="214" s="1"/>
  <c r="J25" i="34"/>
  <c r="C16" i="214" s="1"/>
  <c r="I25" i="34"/>
  <c r="C15" i="214" s="1"/>
  <c r="H25" i="34"/>
  <c r="C14" i="214" s="1"/>
  <c r="G25" i="34"/>
  <c r="C13" i="214" s="1"/>
  <c r="F25" i="34"/>
  <c r="C12" i="214" s="1"/>
  <c r="E25" i="34"/>
  <c r="C11" i="214" s="1"/>
  <c r="D25" i="34"/>
  <c r="C10" i="214" s="1"/>
  <c r="C25" i="34"/>
  <c r="C9" i="214" s="1"/>
  <c r="O24" i="34"/>
  <c r="C21" i="215" s="1"/>
  <c r="M24" i="34"/>
  <c r="C19" i="215" s="1"/>
  <c r="L24" i="34"/>
  <c r="C18" i="215" s="1"/>
  <c r="K24" i="34"/>
  <c r="C17" i="215" s="1"/>
  <c r="J24" i="34"/>
  <c r="C16" i="215" s="1"/>
  <c r="I24" i="34"/>
  <c r="C15" i="215" s="1"/>
  <c r="H24" i="34"/>
  <c r="C14" i="215" s="1"/>
  <c r="G24" i="34"/>
  <c r="C13" i="215" s="1"/>
  <c r="F24" i="34"/>
  <c r="C12" i="215" s="1"/>
  <c r="E24" i="34"/>
  <c r="C11" i="215" s="1"/>
  <c r="D24" i="34"/>
  <c r="C10" i="215" s="1"/>
  <c r="C24" i="34"/>
  <c r="C9" i="215" s="1"/>
  <c r="O23" i="34"/>
  <c r="C21" i="205" s="1"/>
  <c r="M23" i="34"/>
  <c r="C19" i="205" s="1"/>
  <c r="L23" i="34"/>
  <c r="C18" i="205" s="1"/>
  <c r="K23" i="34"/>
  <c r="C17" i="205" s="1"/>
  <c r="J23" i="34"/>
  <c r="C16" i="205" s="1"/>
  <c r="I23" i="34"/>
  <c r="C15" i="205" s="1"/>
  <c r="H23" i="34"/>
  <c r="C14" i="205" s="1"/>
  <c r="G23" i="34"/>
  <c r="C13" i="205" s="1"/>
  <c r="F23" i="34"/>
  <c r="C12" i="205" s="1"/>
  <c r="E23" i="34"/>
  <c r="C11" i="205" s="1"/>
  <c r="D23" i="34"/>
  <c r="C10" i="205" s="1"/>
  <c r="C23" i="34"/>
  <c r="C9" i="205" s="1"/>
  <c r="O22" i="34"/>
  <c r="C21" i="204" s="1"/>
  <c r="M22" i="34"/>
  <c r="C19" i="204" s="1"/>
  <c r="L22" i="34"/>
  <c r="C18" i="204" s="1"/>
  <c r="K22" i="34"/>
  <c r="C17" i="204" s="1"/>
  <c r="J22" i="34"/>
  <c r="C16" i="204" s="1"/>
  <c r="I22" i="34"/>
  <c r="C15" i="204" s="1"/>
  <c r="H22" i="34"/>
  <c r="C14" i="204" s="1"/>
  <c r="G22" i="34"/>
  <c r="C13" i="204" s="1"/>
  <c r="F22" i="34"/>
  <c r="C12" i="204" s="1"/>
  <c r="E22" i="34"/>
  <c r="C11" i="204" s="1"/>
  <c r="D22" i="34"/>
  <c r="C10" i="204" s="1"/>
  <c r="C22" i="34"/>
  <c r="C9" i="204" s="1"/>
  <c r="O21" i="34"/>
  <c r="C21" i="203" s="1"/>
  <c r="M21" i="34"/>
  <c r="C19" i="203" s="1"/>
  <c r="L21" i="34"/>
  <c r="C18" i="203" s="1"/>
  <c r="K21" i="34"/>
  <c r="C17" i="203" s="1"/>
  <c r="J21" i="34"/>
  <c r="C16" i="203" s="1"/>
  <c r="I21" i="34"/>
  <c r="C15" i="203" s="1"/>
  <c r="H21" i="34"/>
  <c r="C14" i="203" s="1"/>
  <c r="G21" i="34"/>
  <c r="C13" i="203" s="1"/>
  <c r="F21" i="34"/>
  <c r="C12" i="203" s="1"/>
  <c r="E21" i="34"/>
  <c r="C11" i="203" s="1"/>
  <c r="D21" i="34"/>
  <c r="C10" i="203" s="1"/>
  <c r="C21" i="34"/>
  <c r="C9" i="203" s="1"/>
  <c r="O20" i="34"/>
  <c r="C21" i="202" s="1"/>
  <c r="M20" i="34"/>
  <c r="C19" i="202" s="1"/>
  <c r="L20" i="34"/>
  <c r="C18" i="202" s="1"/>
  <c r="K20" i="34"/>
  <c r="C17" i="202" s="1"/>
  <c r="J20" i="34"/>
  <c r="C16" i="202" s="1"/>
  <c r="I20" i="34"/>
  <c r="C15" i="202" s="1"/>
  <c r="H20" i="34"/>
  <c r="C14" i="202" s="1"/>
  <c r="G20" i="34"/>
  <c r="C13" i="202" s="1"/>
  <c r="F20" i="34"/>
  <c r="C12" i="202" s="1"/>
  <c r="E20" i="34"/>
  <c r="C11" i="202" s="1"/>
  <c r="D20" i="34"/>
  <c r="C10" i="202" s="1"/>
  <c r="C20" i="34"/>
  <c r="C9" i="202" s="1"/>
  <c r="O19" i="34"/>
  <c r="C21" i="201" s="1"/>
  <c r="M19" i="34"/>
  <c r="C19" i="201" s="1"/>
  <c r="L19" i="34"/>
  <c r="C18" i="201" s="1"/>
  <c r="K19" i="34"/>
  <c r="C17" i="201" s="1"/>
  <c r="J19" i="34"/>
  <c r="C16" i="201" s="1"/>
  <c r="I19" i="34"/>
  <c r="C15" i="201" s="1"/>
  <c r="H19" i="34"/>
  <c r="C14" i="201" s="1"/>
  <c r="G19" i="34"/>
  <c r="C13" i="201" s="1"/>
  <c r="F19" i="34"/>
  <c r="C12" i="201" s="1"/>
  <c r="E19" i="34"/>
  <c r="C11" i="201" s="1"/>
  <c r="D19" i="34"/>
  <c r="C10" i="201" s="1"/>
  <c r="C19" i="34"/>
  <c r="C9" i="201" s="1"/>
  <c r="O18" i="34"/>
  <c r="C21" i="200" s="1"/>
  <c r="M18" i="34"/>
  <c r="C19" i="200" s="1"/>
  <c r="L18" i="34"/>
  <c r="C18" i="200" s="1"/>
  <c r="K18" i="34"/>
  <c r="C17" i="200" s="1"/>
  <c r="J18" i="34"/>
  <c r="C16" i="200" s="1"/>
  <c r="I18" i="34"/>
  <c r="C15" i="200" s="1"/>
  <c r="H18" i="34"/>
  <c r="C14" i="200" s="1"/>
  <c r="G18" i="34"/>
  <c r="C13" i="200" s="1"/>
  <c r="F18" i="34"/>
  <c r="C12" i="200" s="1"/>
  <c r="E18" i="34"/>
  <c r="C11" i="200" s="1"/>
  <c r="D18" i="34"/>
  <c r="C10" i="200" s="1"/>
  <c r="C18" i="34"/>
  <c r="C9" i="200" s="1"/>
  <c r="O17" i="34"/>
  <c r="C21" i="199" s="1"/>
  <c r="M17" i="34"/>
  <c r="C19" i="199" s="1"/>
  <c r="L17" i="34"/>
  <c r="C18" i="199" s="1"/>
  <c r="K17" i="34"/>
  <c r="C17" i="199" s="1"/>
  <c r="J17" i="34"/>
  <c r="C16" i="199" s="1"/>
  <c r="I17" i="34"/>
  <c r="C15" i="199" s="1"/>
  <c r="H17" i="34"/>
  <c r="C14" i="199" s="1"/>
  <c r="G17" i="34"/>
  <c r="C13" i="199" s="1"/>
  <c r="F17" i="34"/>
  <c r="C12" i="199" s="1"/>
  <c r="E17" i="34"/>
  <c r="C11" i="199" s="1"/>
  <c r="D17" i="34"/>
  <c r="C10" i="199" s="1"/>
  <c r="C17" i="34"/>
  <c r="C9" i="199" s="1"/>
  <c r="O16" i="34"/>
  <c r="C21" i="198" s="1"/>
  <c r="M16" i="34"/>
  <c r="C19" i="198" s="1"/>
  <c r="L16" i="34"/>
  <c r="C18" i="198" s="1"/>
  <c r="K16" i="34"/>
  <c r="C17" i="198" s="1"/>
  <c r="J16" i="34"/>
  <c r="C16" i="198" s="1"/>
  <c r="I16" i="34"/>
  <c r="C15" i="198" s="1"/>
  <c r="H16" i="34"/>
  <c r="C14" i="198" s="1"/>
  <c r="G16" i="34"/>
  <c r="C13" i="198" s="1"/>
  <c r="F16" i="34"/>
  <c r="C12" i="198" s="1"/>
  <c r="E16" i="34"/>
  <c r="C11" i="198" s="1"/>
  <c r="D16" i="34"/>
  <c r="C10" i="198" s="1"/>
  <c r="C16" i="34"/>
  <c r="C9" i="198" s="1"/>
  <c r="O15" i="34"/>
  <c r="C21" i="197" s="1"/>
  <c r="M15" i="34"/>
  <c r="C19" i="197" s="1"/>
  <c r="L15" i="34"/>
  <c r="C18" i="197" s="1"/>
  <c r="K15" i="34"/>
  <c r="C17" i="197" s="1"/>
  <c r="J15" i="34"/>
  <c r="C16" i="197" s="1"/>
  <c r="I15" i="34"/>
  <c r="C15" i="197" s="1"/>
  <c r="H15" i="34"/>
  <c r="C14" i="197" s="1"/>
  <c r="G15" i="34"/>
  <c r="C13" i="197" s="1"/>
  <c r="F15" i="34"/>
  <c r="C12" i="197" s="1"/>
  <c r="E15" i="34"/>
  <c r="C11" i="197" s="1"/>
  <c r="D15" i="34"/>
  <c r="C10" i="197" s="1"/>
  <c r="C15" i="34"/>
  <c r="C9" i="197" s="1"/>
  <c r="O14" i="34"/>
  <c r="C21" i="196" s="1"/>
  <c r="M14" i="34"/>
  <c r="C19" i="196" s="1"/>
  <c r="L14" i="34"/>
  <c r="C18" i="196" s="1"/>
  <c r="K14" i="34"/>
  <c r="C17" i="196" s="1"/>
  <c r="J14" i="34"/>
  <c r="C16" i="196" s="1"/>
  <c r="I14" i="34"/>
  <c r="C15" i="196" s="1"/>
  <c r="H14" i="34"/>
  <c r="C14" i="196" s="1"/>
  <c r="G14" i="34"/>
  <c r="C13" i="196" s="1"/>
  <c r="F14" i="34"/>
  <c r="C12" i="196" s="1"/>
  <c r="E14" i="34"/>
  <c r="C11" i="196" s="1"/>
  <c r="D14" i="34"/>
  <c r="C10" i="196" s="1"/>
  <c r="C14" i="34"/>
  <c r="C9" i="196" s="1"/>
  <c r="O13" i="34"/>
  <c r="C21" i="195" s="1"/>
  <c r="M13" i="34"/>
  <c r="C19" i="195" s="1"/>
  <c r="L13" i="34"/>
  <c r="C18" i="195" s="1"/>
  <c r="K13" i="34"/>
  <c r="C17" i="195" s="1"/>
  <c r="J13" i="34"/>
  <c r="C16" i="195" s="1"/>
  <c r="I13" i="34"/>
  <c r="C15" i="195" s="1"/>
  <c r="H13" i="34"/>
  <c r="C14" i="195" s="1"/>
  <c r="G13" i="34"/>
  <c r="C13" i="195" s="1"/>
  <c r="F13" i="34"/>
  <c r="C12" i="195" s="1"/>
  <c r="E13" i="34"/>
  <c r="C11" i="195" s="1"/>
  <c r="D13" i="34"/>
  <c r="C10" i="195" s="1"/>
  <c r="C13" i="34"/>
  <c r="C9" i="195" s="1"/>
  <c r="O12" i="34"/>
  <c r="C21" i="194" s="1"/>
  <c r="M12" i="34"/>
  <c r="C19" i="194" s="1"/>
  <c r="L12" i="34"/>
  <c r="C18" i="194" s="1"/>
  <c r="K12" i="34"/>
  <c r="C17" i="194" s="1"/>
  <c r="J12" i="34"/>
  <c r="C16" i="194" s="1"/>
  <c r="I12" i="34"/>
  <c r="C15" i="194" s="1"/>
  <c r="H12" i="34"/>
  <c r="C14" i="194" s="1"/>
  <c r="G12" i="34"/>
  <c r="C13" i="194" s="1"/>
  <c r="F12" i="34"/>
  <c r="C12" i="194" s="1"/>
  <c r="E12" i="34"/>
  <c r="C11" i="194" s="1"/>
  <c r="D12" i="34"/>
  <c r="C10" i="194" s="1"/>
  <c r="C12" i="34"/>
  <c r="C9" i="194" s="1"/>
  <c r="O11" i="34"/>
  <c r="C21" i="193" s="1"/>
  <c r="M11" i="34"/>
  <c r="C19" i="193" s="1"/>
  <c r="L11" i="34"/>
  <c r="C18" i="193" s="1"/>
  <c r="K11" i="34"/>
  <c r="C17" i="193" s="1"/>
  <c r="J11" i="34"/>
  <c r="C16" i="193" s="1"/>
  <c r="I11" i="34"/>
  <c r="C15" i="193" s="1"/>
  <c r="H11" i="34"/>
  <c r="C14" i="193" s="1"/>
  <c r="G11" i="34"/>
  <c r="C13" i="193" s="1"/>
  <c r="F11" i="34"/>
  <c r="C12" i="193" s="1"/>
  <c r="E11" i="34"/>
  <c r="C11" i="193" s="1"/>
  <c r="D11" i="34"/>
  <c r="C10" i="193" s="1"/>
  <c r="C11" i="34"/>
  <c r="C9" i="193" s="1"/>
  <c r="O10" i="34"/>
  <c r="C21" i="192" s="1"/>
  <c r="M10" i="34"/>
  <c r="C19" i="192" s="1"/>
  <c r="L10" i="34"/>
  <c r="C18" i="192" s="1"/>
  <c r="K10" i="34"/>
  <c r="C17" i="192" s="1"/>
  <c r="J10" i="34"/>
  <c r="C16" i="192" s="1"/>
  <c r="I10" i="34"/>
  <c r="C15" i="192" s="1"/>
  <c r="H10" i="34"/>
  <c r="C14" i="192" s="1"/>
  <c r="G10" i="34"/>
  <c r="C13" i="192" s="1"/>
  <c r="F10" i="34"/>
  <c r="C12" i="192" s="1"/>
  <c r="E10" i="34"/>
  <c r="C11" i="192" s="1"/>
  <c r="D10" i="34"/>
  <c r="C10" i="192" s="1"/>
  <c r="C10" i="34"/>
  <c r="C9" i="192" s="1"/>
  <c r="O9" i="34"/>
  <c r="C21" i="191" s="1"/>
  <c r="M9" i="34"/>
  <c r="C19" i="191" s="1"/>
  <c r="L9" i="34"/>
  <c r="C18" i="191" s="1"/>
  <c r="K9" i="34"/>
  <c r="C17" i="191" s="1"/>
  <c r="J9" i="34"/>
  <c r="C16" i="191" s="1"/>
  <c r="I9" i="34"/>
  <c r="C15" i="191" s="1"/>
  <c r="H9" i="34"/>
  <c r="C14" i="191" s="1"/>
  <c r="G9" i="34"/>
  <c r="C13" i="191" s="1"/>
  <c r="F9" i="34"/>
  <c r="C12" i="191" s="1"/>
  <c r="E9" i="34"/>
  <c r="C11" i="191" s="1"/>
  <c r="D9" i="34"/>
  <c r="C10" i="191" s="1"/>
  <c r="C9" i="34"/>
  <c r="C9" i="191" s="1"/>
  <c r="O8" i="34"/>
  <c r="C21" i="190" s="1"/>
  <c r="M8" i="34"/>
  <c r="C19" i="190" s="1"/>
  <c r="L8" i="34"/>
  <c r="C18" i="190" s="1"/>
  <c r="K8" i="34"/>
  <c r="C17" i="190" s="1"/>
  <c r="J8" i="34"/>
  <c r="C16" i="190" s="1"/>
  <c r="I8" i="34"/>
  <c r="C15" i="190" s="1"/>
  <c r="H8" i="34"/>
  <c r="C14" i="190" s="1"/>
  <c r="G8" i="34"/>
  <c r="C13" i="190" s="1"/>
  <c r="F8" i="34"/>
  <c r="C12" i="190" s="1"/>
  <c r="E8" i="34"/>
  <c r="C11" i="190" s="1"/>
  <c r="D8" i="34"/>
  <c r="C10" i="190" s="1"/>
  <c r="C8" i="34"/>
  <c r="C9" i="190" s="1"/>
  <c r="O7" i="34"/>
  <c r="C21" i="189" s="1"/>
  <c r="M7" i="34"/>
  <c r="C19" i="189" s="1"/>
  <c r="L7" i="34"/>
  <c r="C18" i="189" s="1"/>
  <c r="K7" i="34"/>
  <c r="C17" i="189" s="1"/>
  <c r="J7" i="34"/>
  <c r="C16" i="189" s="1"/>
  <c r="I7" i="34"/>
  <c r="C15" i="189" s="1"/>
  <c r="H7" i="34"/>
  <c r="C14" i="189" s="1"/>
  <c r="G7" i="34"/>
  <c r="C13" i="189" s="1"/>
  <c r="F7" i="34"/>
  <c r="C12" i="189" s="1"/>
  <c r="E7" i="34"/>
  <c r="C11" i="189" s="1"/>
  <c r="D7" i="34"/>
  <c r="C10" i="189" s="1"/>
  <c r="C7" i="34"/>
  <c r="C9" i="189" s="1"/>
  <c r="O6" i="34"/>
  <c r="C21" i="188" s="1"/>
  <c r="M6" i="34"/>
  <c r="C19" i="188" s="1"/>
  <c r="L6" i="34"/>
  <c r="C18" i="188" s="1"/>
  <c r="K6" i="34"/>
  <c r="C17" i="188" s="1"/>
  <c r="J6" i="34"/>
  <c r="C16" i="188" s="1"/>
  <c r="I6" i="34"/>
  <c r="C15" i="188" s="1"/>
  <c r="H6" i="34"/>
  <c r="C14" i="188" s="1"/>
  <c r="G6" i="34"/>
  <c r="C13" i="188" s="1"/>
  <c r="F6" i="34"/>
  <c r="C12" i="188" s="1"/>
  <c r="E6" i="34"/>
  <c r="C11" i="188" s="1"/>
  <c r="D6" i="34"/>
  <c r="C10" i="188" s="1"/>
  <c r="C6" i="34"/>
  <c r="C9" i="188" s="1"/>
  <c r="E56" i="33"/>
  <c r="C6" i="233" s="1"/>
  <c r="D56" i="33"/>
  <c r="C5" i="233" s="1"/>
  <c r="C56" i="33"/>
  <c r="C4" i="233" s="1"/>
  <c r="E55" i="33"/>
  <c r="C6" i="234" s="1"/>
  <c r="D55" i="33"/>
  <c r="C5" i="234" s="1"/>
  <c r="C55" i="33"/>
  <c r="C4" i="234" s="1"/>
  <c r="E54" i="33"/>
  <c r="C6" i="235" s="1"/>
  <c r="D54" i="33"/>
  <c r="C5" i="235" s="1"/>
  <c r="C54" i="33"/>
  <c r="C4" i="235" s="1"/>
  <c r="E53" i="33"/>
  <c r="C6" i="236" s="1"/>
  <c r="D53" i="33"/>
  <c r="C5" i="236" s="1"/>
  <c r="C53" i="33"/>
  <c r="C4" i="236" s="1"/>
  <c r="E52" i="33"/>
  <c r="C6" i="237" s="1"/>
  <c r="D52" i="33"/>
  <c r="C5" i="237" s="1"/>
  <c r="C52" i="33"/>
  <c r="C4" i="237" s="1"/>
  <c r="E51" i="33"/>
  <c r="C6" i="232" s="1"/>
  <c r="D51" i="33"/>
  <c r="C5" i="232" s="1"/>
  <c r="C51" i="33"/>
  <c r="C4" i="232" s="1"/>
  <c r="E50" i="33"/>
  <c r="C6" i="223" s="1"/>
  <c r="D50" i="33"/>
  <c r="C5" i="223" s="1"/>
  <c r="C50" i="33"/>
  <c r="C4" i="223" s="1"/>
  <c r="E49" i="33"/>
  <c r="C6" i="224" s="1"/>
  <c r="D49" i="33"/>
  <c r="C5" i="224" s="1"/>
  <c r="C49" i="33"/>
  <c r="C4" i="224" s="1"/>
  <c r="E48" i="33"/>
  <c r="C6" i="225" s="1"/>
  <c r="D48" i="33"/>
  <c r="C5" i="225" s="1"/>
  <c r="C48" i="33"/>
  <c r="C4" i="225" s="1"/>
  <c r="E47" i="33"/>
  <c r="C6" i="226" s="1"/>
  <c r="D47" i="33"/>
  <c r="C5" i="226" s="1"/>
  <c r="C47" i="33"/>
  <c r="C4" i="226" s="1"/>
  <c r="E46" i="33"/>
  <c r="C6" i="227" s="1"/>
  <c r="D46" i="33"/>
  <c r="C5" i="227" s="1"/>
  <c r="C46" i="33"/>
  <c r="C4" i="227" s="1"/>
  <c r="E45" i="33"/>
  <c r="C6" i="228" s="1"/>
  <c r="D45" i="33"/>
  <c r="C5" i="228" s="1"/>
  <c r="C45" i="33"/>
  <c r="C4" i="228" s="1"/>
  <c r="E44" i="33"/>
  <c r="C6" i="229" s="1"/>
  <c r="D44" i="33"/>
  <c r="C5" i="229" s="1"/>
  <c r="C44" i="33"/>
  <c r="C4" i="229" s="1"/>
  <c r="E43" i="33"/>
  <c r="C6" i="230" s="1"/>
  <c r="D43" i="33"/>
  <c r="C5" i="230" s="1"/>
  <c r="C43" i="33"/>
  <c r="C4" i="230" s="1"/>
  <c r="E42" i="33"/>
  <c r="C6" i="222" s="1"/>
  <c r="D42" i="33"/>
  <c r="C5" i="222" s="1"/>
  <c r="C42" i="33"/>
  <c r="C4" i="222" s="1"/>
  <c r="E41" i="33"/>
  <c r="C6" i="231" s="1"/>
  <c r="D41" i="33"/>
  <c r="C5" i="231" s="1"/>
  <c r="C41" i="33"/>
  <c r="C4" i="231" s="1"/>
  <c r="E40" i="33"/>
  <c r="C6" i="221" s="1"/>
  <c r="D40" i="33"/>
  <c r="C5" i="221" s="1"/>
  <c r="C40" i="33"/>
  <c r="C4" i="221" s="1"/>
  <c r="E39" i="33"/>
  <c r="C6" i="220" s="1"/>
  <c r="D39" i="33"/>
  <c r="C5" i="220" s="1"/>
  <c r="C39" i="33"/>
  <c r="C4" i="220" s="1"/>
  <c r="E38" i="33"/>
  <c r="C6" i="238" s="1"/>
  <c r="D38" i="33"/>
  <c r="C5" i="238" s="1"/>
  <c r="C38" i="33"/>
  <c r="C4" i="238" s="1"/>
  <c r="E37" i="33"/>
  <c r="C6" i="219" s="1"/>
  <c r="D37" i="33"/>
  <c r="C5" i="219" s="1"/>
  <c r="C37" i="33"/>
  <c r="C4" i="219" s="1"/>
  <c r="E36" i="33"/>
  <c r="C6" i="218" s="1"/>
  <c r="D36" i="33"/>
  <c r="C5" i="218" s="1"/>
  <c r="C36" i="33"/>
  <c r="C4" i="218" s="1"/>
  <c r="E35" i="33"/>
  <c r="C6" i="217" s="1"/>
  <c r="D35" i="33"/>
  <c r="C5" i="217" s="1"/>
  <c r="C35" i="33"/>
  <c r="C4" i="217" s="1"/>
  <c r="E34" i="33"/>
  <c r="C6" i="216" s="1"/>
  <c r="D34" i="33"/>
  <c r="C5" i="216" s="1"/>
  <c r="C34" i="33"/>
  <c r="C4" i="216" s="1"/>
  <c r="E33" i="33"/>
  <c r="C6" i="206" s="1"/>
  <c r="D33" i="33"/>
  <c r="C5" i="206" s="1"/>
  <c r="C33" i="33"/>
  <c r="C4" i="206" s="1"/>
  <c r="E32" i="33"/>
  <c r="C6" i="207" s="1"/>
  <c r="D32" i="33"/>
  <c r="C5" i="207" s="1"/>
  <c r="C32" i="33"/>
  <c r="C4" i="207" s="1"/>
  <c r="E31" i="33"/>
  <c r="C6" i="208" s="1"/>
  <c r="D31" i="33"/>
  <c r="C5" i="208" s="1"/>
  <c r="C31" i="33"/>
  <c r="C4" i="208" s="1"/>
  <c r="E30" i="33"/>
  <c r="C6" i="209" s="1"/>
  <c r="D30" i="33"/>
  <c r="C5" i="209" s="1"/>
  <c r="C30" i="33"/>
  <c r="C4" i="209" s="1"/>
  <c r="E29" i="33"/>
  <c r="C6" i="210" s="1"/>
  <c r="D29" i="33"/>
  <c r="C5" i="210" s="1"/>
  <c r="C29" i="33"/>
  <c r="C4" i="210" s="1"/>
  <c r="E28" i="33"/>
  <c r="C6" i="211" s="1"/>
  <c r="D28" i="33"/>
  <c r="C5" i="211" s="1"/>
  <c r="C28" i="33"/>
  <c r="C4" i="211" s="1"/>
  <c r="E27" i="33"/>
  <c r="C6" i="212" s="1"/>
  <c r="D27" i="33"/>
  <c r="C5" i="212" s="1"/>
  <c r="C27" i="33"/>
  <c r="C4" i="212" s="1"/>
  <c r="E26" i="33"/>
  <c r="C6" i="213" s="1"/>
  <c r="D26" i="33"/>
  <c r="C5" i="213" s="1"/>
  <c r="C26" i="33"/>
  <c r="C4" i="213" s="1"/>
  <c r="E25" i="33"/>
  <c r="C6" i="214" s="1"/>
  <c r="D25" i="33"/>
  <c r="C5" i="214" s="1"/>
  <c r="C25" i="33"/>
  <c r="C4" i="214" s="1"/>
  <c r="E24" i="33"/>
  <c r="C6" i="215" s="1"/>
  <c r="D24" i="33"/>
  <c r="C5" i="215" s="1"/>
  <c r="C24" i="33"/>
  <c r="C4" i="215" s="1"/>
  <c r="E23" i="33"/>
  <c r="C6" i="205" s="1"/>
  <c r="D23" i="33"/>
  <c r="C5" i="205" s="1"/>
  <c r="C23" i="33"/>
  <c r="C4" i="205" s="1"/>
  <c r="E22" i="33"/>
  <c r="C6" i="204" s="1"/>
  <c r="D22" i="33"/>
  <c r="C5" i="204" s="1"/>
  <c r="C22" i="33"/>
  <c r="C4" i="204" s="1"/>
  <c r="E21" i="33"/>
  <c r="C6" i="203" s="1"/>
  <c r="D21" i="33"/>
  <c r="C5" i="203" s="1"/>
  <c r="C21" i="33"/>
  <c r="C4" i="203" s="1"/>
  <c r="E20" i="33"/>
  <c r="C6" i="202" s="1"/>
  <c r="D20" i="33"/>
  <c r="C5" i="202" s="1"/>
  <c r="C20" i="33"/>
  <c r="C4" i="202" s="1"/>
  <c r="E19" i="33"/>
  <c r="C6" i="201" s="1"/>
  <c r="D19" i="33"/>
  <c r="C5" i="201" s="1"/>
  <c r="C19" i="33"/>
  <c r="C4" i="201" s="1"/>
  <c r="E18" i="33"/>
  <c r="C6" i="200" s="1"/>
  <c r="D18" i="33"/>
  <c r="C5" i="200" s="1"/>
  <c r="C18" i="33"/>
  <c r="C4" i="200" s="1"/>
  <c r="E17" i="33"/>
  <c r="C6" i="199" s="1"/>
  <c r="D17" i="33"/>
  <c r="C5" i="199" s="1"/>
  <c r="C17" i="33"/>
  <c r="C4" i="199" s="1"/>
  <c r="E16" i="33"/>
  <c r="C6" i="198" s="1"/>
  <c r="D16" i="33"/>
  <c r="C5" i="198" s="1"/>
  <c r="C16" i="33"/>
  <c r="C4" i="198" s="1"/>
  <c r="E15" i="33"/>
  <c r="C6" i="197" s="1"/>
  <c r="D15" i="33"/>
  <c r="C5" i="197" s="1"/>
  <c r="C15" i="33"/>
  <c r="C4" i="197" s="1"/>
  <c r="E14" i="33"/>
  <c r="C6" i="196" s="1"/>
  <c r="D14" i="33"/>
  <c r="C5" i="196" s="1"/>
  <c r="C14" i="33"/>
  <c r="C4" i="196" s="1"/>
  <c r="E13" i="33"/>
  <c r="C6" i="195" s="1"/>
  <c r="D13" i="33"/>
  <c r="C5" i="195" s="1"/>
  <c r="C13" i="33"/>
  <c r="C4" i="195" s="1"/>
  <c r="E12" i="33"/>
  <c r="C6" i="194" s="1"/>
  <c r="D12" i="33"/>
  <c r="C5" i="194" s="1"/>
  <c r="C12" i="33"/>
  <c r="C4" i="194" s="1"/>
  <c r="E11" i="33"/>
  <c r="C6" i="193" s="1"/>
  <c r="D11" i="33"/>
  <c r="C5" i="193" s="1"/>
  <c r="C11" i="33"/>
  <c r="C4" i="193" s="1"/>
  <c r="E10" i="33"/>
  <c r="C6" i="192" s="1"/>
  <c r="D10" i="33"/>
  <c r="C5" i="192" s="1"/>
  <c r="C10" i="33"/>
  <c r="C4" i="192" s="1"/>
  <c r="E9" i="33"/>
  <c r="C6" i="191" s="1"/>
  <c r="D9" i="33"/>
  <c r="C5" i="191" s="1"/>
  <c r="C9" i="33"/>
  <c r="C4" i="191" s="1"/>
  <c r="E8" i="33"/>
  <c r="C6" i="190" s="1"/>
  <c r="D8" i="33"/>
  <c r="C5" i="190" s="1"/>
  <c r="C8" i="33"/>
  <c r="C4" i="190" s="1"/>
  <c r="E7" i="33"/>
  <c r="C6" i="189" s="1"/>
  <c r="D7" i="33"/>
  <c r="C5" i="189" s="1"/>
  <c r="C7" i="33"/>
  <c r="C4" i="189" s="1"/>
  <c r="E6" i="33"/>
  <c r="C6" i="188" s="1"/>
  <c r="D6" i="33"/>
  <c r="C5" i="188" s="1"/>
  <c r="C6" i="33"/>
  <c r="C4" i="188" s="1"/>
  <c r="B56" i="250"/>
  <c r="C56" i="249" s="1"/>
  <c r="B55" i="250"/>
  <c r="C55" i="249" s="1"/>
  <c r="B54" i="250"/>
  <c r="C54" i="249" s="1"/>
  <c r="B53" i="250"/>
  <c r="C53" i="249" s="1"/>
  <c r="B52" i="250"/>
  <c r="C52" i="249" s="1"/>
  <c r="B51" i="250"/>
  <c r="C51" i="249" s="1"/>
  <c r="B50" i="250"/>
  <c r="C50" i="249" s="1"/>
  <c r="B49" i="250"/>
  <c r="C49" i="249" s="1"/>
  <c r="B48" i="250"/>
  <c r="C48" i="249" s="1"/>
  <c r="B47" i="250"/>
  <c r="C47" i="249" s="1"/>
  <c r="B46" i="250"/>
  <c r="C46" i="249" s="1"/>
  <c r="B45" i="250"/>
  <c r="C45" i="249" s="1"/>
  <c r="B44" i="250"/>
  <c r="C44" i="249" s="1"/>
  <c r="B43" i="250"/>
  <c r="C43" i="249" s="1"/>
  <c r="B42" i="250"/>
  <c r="C42" i="249" s="1"/>
  <c r="B41" i="250"/>
  <c r="C41" i="249" s="1"/>
  <c r="B40" i="250"/>
  <c r="C40" i="249" s="1"/>
  <c r="B39" i="250"/>
  <c r="C39" i="249" s="1"/>
  <c r="B38" i="250"/>
  <c r="C38" i="249" s="1"/>
  <c r="B37" i="250"/>
  <c r="C37" i="249" s="1"/>
  <c r="N37" i="245" s="1"/>
  <c r="B36" i="250"/>
  <c r="C36" i="249" s="1"/>
  <c r="B35" i="250"/>
  <c r="C35" i="249" s="1"/>
  <c r="B34" i="250"/>
  <c r="C34" i="249" s="1"/>
  <c r="B33" i="250"/>
  <c r="C33" i="249" s="1"/>
  <c r="B32" i="250"/>
  <c r="C32" i="249" s="1"/>
  <c r="B31" i="250"/>
  <c r="C31" i="249" s="1"/>
  <c r="B30" i="250"/>
  <c r="C30" i="249" s="1"/>
  <c r="B29" i="250"/>
  <c r="C29" i="249" s="1"/>
  <c r="B28" i="250"/>
  <c r="C28" i="249" s="1"/>
  <c r="B27" i="250"/>
  <c r="C27" i="249" s="1"/>
  <c r="B26" i="250"/>
  <c r="C26" i="249" s="1"/>
  <c r="B25" i="250"/>
  <c r="C25" i="249" s="1"/>
  <c r="B24" i="250"/>
  <c r="C24" i="249" s="1"/>
  <c r="B23" i="250"/>
  <c r="C23" i="249" s="1"/>
  <c r="B22" i="250"/>
  <c r="C22" i="249" s="1"/>
  <c r="B21" i="250"/>
  <c r="C21" i="249" s="1"/>
  <c r="B20" i="250"/>
  <c r="C20" i="249" s="1"/>
  <c r="B19" i="250"/>
  <c r="C19" i="249" s="1"/>
  <c r="B18" i="250"/>
  <c r="C18" i="249" s="1"/>
  <c r="B17" i="250"/>
  <c r="C17" i="249" s="1"/>
  <c r="B16" i="250"/>
  <c r="C16" i="249" s="1"/>
  <c r="B15" i="250"/>
  <c r="C15" i="249" s="1"/>
  <c r="B14" i="250"/>
  <c r="C14" i="249" s="1"/>
  <c r="B13" i="250"/>
  <c r="C13" i="249" s="1"/>
  <c r="B12" i="250"/>
  <c r="C12" i="249" s="1"/>
  <c r="B11" i="250"/>
  <c r="C11" i="249" s="1"/>
  <c r="B10" i="250"/>
  <c r="C10" i="249" s="1"/>
  <c r="B9" i="250"/>
  <c r="C9" i="249" s="1"/>
  <c r="B8" i="250"/>
  <c r="C8" i="249" s="1"/>
  <c r="B7" i="250"/>
  <c r="C7" i="249" s="1"/>
  <c r="B6" i="250"/>
  <c r="F55" i="252"/>
  <c r="B55" i="252"/>
  <c r="B54" i="252"/>
  <c r="B53" i="252"/>
  <c r="B52" i="252"/>
  <c r="B51" i="252"/>
  <c r="B50" i="252"/>
  <c r="B49" i="252"/>
  <c r="B48" i="252"/>
  <c r="B47" i="252"/>
  <c r="B46" i="252"/>
  <c r="B45" i="252"/>
  <c r="B44" i="252"/>
  <c r="B43" i="252"/>
  <c r="B42" i="252"/>
  <c r="B41" i="252"/>
  <c r="B40" i="252"/>
  <c r="B39" i="252"/>
  <c r="B38" i="252"/>
  <c r="B37" i="252"/>
  <c r="B36" i="252"/>
  <c r="B35" i="252"/>
  <c r="B34" i="252"/>
  <c r="B33" i="252"/>
  <c r="B32" i="252"/>
  <c r="B31" i="252"/>
  <c r="B30" i="252"/>
  <c r="B29" i="252"/>
  <c r="B28" i="252"/>
  <c r="B27" i="252"/>
  <c r="B26" i="252"/>
  <c r="B25" i="252"/>
  <c r="B24" i="252"/>
  <c r="B23" i="252"/>
  <c r="B22" i="252"/>
  <c r="B21" i="252"/>
  <c r="B20" i="252"/>
  <c r="B19" i="252"/>
  <c r="B18" i="252"/>
  <c r="B17" i="252"/>
  <c r="B16" i="252"/>
  <c r="B15" i="252"/>
  <c r="B14" i="252"/>
  <c r="B13" i="252"/>
  <c r="B12" i="252"/>
  <c r="B11" i="252"/>
  <c r="B10" i="252"/>
  <c r="B9" i="252"/>
  <c r="B8" i="252"/>
  <c r="B7" i="252"/>
  <c r="B6" i="252"/>
  <c r="B5" i="252"/>
  <c r="B56" i="251"/>
  <c r="D56" i="249" s="1"/>
  <c r="O56" i="245" s="1"/>
  <c r="B55" i="251"/>
  <c r="D55" i="249" s="1"/>
  <c r="O55" i="245" s="1"/>
  <c r="B54" i="251"/>
  <c r="D54" i="249" s="1"/>
  <c r="O54" i="245" s="1"/>
  <c r="B53" i="251"/>
  <c r="D53" i="249" s="1"/>
  <c r="O53" i="245" s="1"/>
  <c r="B52" i="251"/>
  <c r="D52" i="249" s="1"/>
  <c r="O52" i="245" s="1"/>
  <c r="B51" i="251"/>
  <c r="D51" i="249" s="1"/>
  <c r="O51" i="245" s="1"/>
  <c r="B50" i="251"/>
  <c r="D50" i="249" s="1"/>
  <c r="O50" i="245" s="1"/>
  <c r="B49" i="251"/>
  <c r="D49" i="249" s="1"/>
  <c r="O49" i="245" s="1"/>
  <c r="B48" i="251"/>
  <c r="D48" i="249" s="1"/>
  <c r="O48" i="245" s="1"/>
  <c r="B47" i="251"/>
  <c r="D47" i="249" s="1"/>
  <c r="O47" i="245" s="1"/>
  <c r="B46" i="251"/>
  <c r="D46" i="249" s="1"/>
  <c r="O46" i="245" s="1"/>
  <c r="B45" i="251"/>
  <c r="D45" i="249" s="1"/>
  <c r="O45" i="245" s="1"/>
  <c r="B44" i="251"/>
  <c r="D44" i="249" s="1"/>
  <c r="O44" i="245" s="1"/>
  <c r="B43" i="251"/>
  <c r="D43" i="249" s="1"/>
  <c r="O43" i="245" s="1"/>
  <c r="B42" i="251"/>
  <c r="D42" i="249" s="1"/>
  <c r="O42" i="245" s="1"/>
  <c r="B41" i="251"/>
  <c r="D41" i="249" s="1"/>
  <c r="O41" i="245" s="1"/>
  <c r="B40" i="251"/>
  <c r="D40" i="249" s="1"/>
  <c r="O40" i="245" s="1"/>
  <c r="B39" i="251"/>
  <c r="D39" i="249" s="1"/>
  <c r="O39" i="245" s="1"/>
  <c r="B38" i="251"/>
  <c r="D38" i="249" s="1"/>
  <c r="O38" i="245" s="1"/>
  <c r="B37" i="251"/>
  <c r="D37" i="249" s="1"/>
  <c r="B36" i="251"/>
  <c r="D36" i="249" s="1"/>
  <c r="O36" i="245" s="1"/>
  <c r="B35" i="251"/>
  <c r="D35" i="249" s="1"/>
  <c r="O35" i="245" s="1"/>
  <c r="B34" i="251"/>
  <c r="D34" i="249" s="1"/>
  <c r="O34" i="245" s="1"/>
  <c r="B33" i="251"/>
  <c r="D33" i="249" s="1"/>
  <c r="O33" i="245" s="1"/>
  <c r="B32" i="251"/>
  <c r="D32" i="249" s="1"/>
  <c r="O32" i="245" s="1"/>
  <c r="B31" i="251"/>
  <c r="D31" i="249" s="1"/>
  <c r="O31" i="245" s="1"/>
  <c r="B30" i="251"/>
  <c r="D30" i="249" s="1"/>
  <c r="O30" i="245" s="1"/>
  <c r="B29" i="251"/>
  <c r="D29" i="249" s="1"/>
  <c r="O29" i="245" s="1"/>
  <c r="B28" i="251"/>
  <c r="D28" i="249" s="1"/>
  <c r="O28" i="245" s="1"/>
  <c r="B27" i="251"/>
  <c r="D27" i="249" s="1"/>
  <c r="O27" i="245" s="1"/>
  <c r="B26" i="251"/>
  <c r="D26" i="249" s="1"/>
  <c r="O26" i="245" s="1"/>
  <c r="B25" i="251"/>
  <c r="D25" i="249" s="1"/>
  <c r="O25" i="245" s="1"/>
  <c r="B24" i="251"/>
  <c r="D24" i="249" s="1"/>
  <c r="O24" i="245" s="1"/>
  <c r="B23" i="251"/>
  <c r="D23" i="249" s="1"/>
  <c r="O23" i="245" s="1"/>
  <c r="B22" i="251"/>
  <c r="D22" i="249" s="1"/>
  <c r="O22" i="245" s="1"/>
  <c r="B21" i="251"/>
  <c r="D21" i="249" s="1"/>
  <c r="O21" i="245" s="1"/>
  <c r="B20" i="251"/>
  <c r="D20" i="249" s="1"/>
  <c r="O20" i="245" s="1"/>
  <c r="B19" i="251"/>
  <c r="D19" i="249" s="1"/>
  <c r="O19" i="245" s="1"/>
  <c r="B18" i="251"/>
  <c r="D18" i="249" s="1"/>
  <c r="O18" i="245" s="1"/>
  <c r="B17" i="251"/>
  <c r="D17" i="249" s="1"/>
  <c r="O17" i="245" s="1"/>
  <c r="B16" i="251"/>
  <c r="D16" i="249" s="1"/>
  <c r="O16" i="245" s="1"/>
  <c r="B15" i="251"/>
  <c r="D15" i="249" s="1"/>
  <c r="O15" i="245" s="1"/>
  <c r="B14" i="251"/>
  <c r="D14" i="249" s="1"/>
  <c r="O14" i="245" s="1"/>
  <c r="B13" i="251"/>
  <c r="D13" i="249" s="1"/>
  <c r="O13" i="245" s="1"/>
  <c r="B12" i="251"/>
  <c r="D12" i="249" s="1"/>
  <c r="O12" i="245" s="1"/>
  <c r="B11" i="251"/>
  <c r="D11" i="249" s="1"/>
  <c r="O11" i="245" s="1"/>
  <c r="B10" i="251"/>
  <c r="D10" i="249" s="1"/>
  <c r="O10" i="245" s="1"/>
  <c r="B9" i="251"/>
  <c r="D9" i="249" s="1"/>
  <c r="O9" i="245" s="1"/>
  <c r="B8" i="251"/>
  <c r="D8" i="249" s="1"/>
  <c r="O8" i="245" s="1"/>
  <c r="B7" i="251"/>
  <c r="D7" i="249" s="1"/>
  <c r="O7" i="245" s="1"/>
  <c r="B6" i="251"/>
  <c r="H4" i="252"/>
  <c r="G4" i="252"/>
  <c r="E4" i="252"/>
  <c r="D4" i="252"/>
  <c r="C4" i="252"/>
  <c r="O5" i="251"/>
  <c r="M5" i="251"/>
  <c r="L5" i="251"/>
  <c r="K5" i="251"/>
  <c r="J5" i="251"/>
  <c r="I5" i="251"/>
  <c r="H5" i="251"/>
  <c r="G5" i="251"/>
  <c r="F5" i="251"/>
  <c r="E5" i="251"/>
  <c r="D5" i="251"/>
  <c r="C5" i="251"/>
  <c r="E5" i="250"/>
  <c r="D5" i="250"/>
  <c r="C5" i="250"/>
  <c r="B5" i="246"/>
  <c r="F56" i="245"/>
  <c r="F55" i="245"/>
  <c r="F54" i="245"/>
  <c r="F53" i="245"/>
  <c r="F52" i="245"/>
  <c r="F51" i="245"/>
  <c r="F50" i="245"/>
  <c r="F49" i="245"/>
  <c r="F48" i="245"/>
  <c r="F47" i="245"/>
  <c r="F46" i="245"/>
  <c r="F45" i="245"/>
  <c r="F44" i="245"/>
  <c r="F43" i="245"/>
  <c r="F42" i="245"/>
  <c r="F41" i="245"/>
  <c r="F40" i="245"/>
  <c r="F39" i="245"/>
  <c r="F38" i="245"/>
  <c r="F37" i="245"/>
  <c r="F36" i="245"/>
  <c r="F35" i="245"/>
  <c r="F34" i="245"/>
  <c r="F33" i="245"/>
  <c r="F32" i="245"/>
  <c r="F31" i="245"/>
  <c r="F30" i="245"/>
  <c r="F29" i="245"/>
  <c r="F28" i="245"/>
  <c r="F27" i="245"/>
  <c r="F26" i="245"/>
  <c r="F25" i="245"/>
  <c r="F24" i="245"/>
  <c r="F23" i="245"/>
  <c r="F22" i="245"/>
  <c r="F21" i="245"/>
  <c r="F20" i="245"/>
  <c r="F19" i="245"/>
  <c r="F18" i="245"/>
  <c r="F17" i="245"/>
  <c r="F16" i="245"/>
  <c r="F15" i="245"/>
  <c r="F14" i="245"/>
  <c r="F13" i="245"/>
  <c r="F12" i="245"/>
  <c r="F11" i="245"/>
  <c r="F10" i="245"/>
  <c r="F9" i="245"/>
  <c r="F8" i="245"/>
  <c r="F7" i="245"/>
  <c r="F6" i="245"/>
  <c r="E56" i="245"/>
  <c r="E55" i="245"/>
  <c r="E54" i="245"/>
  <c r="E53" i="245"/>
  <c r="E52" i="245"/>
  <c r="E51" i="245"/>
  <c r="E50" i="245"/>
  <c r="E49" i="245"/>
  <c r="E48" i="245"/>
  <c r="E47" i="245"/>
  <c r="E46" i="245"/>
  <c r="E45" i="245"/>
  <c r="E44" i="245"/>
  <c r="E43" i="245"/>
  <c r="E42" i="245"/>
  <c r="E41" i="245"/>
  <c r="E40" i="245"/>
  <c r="E39" i="245"/>
  <c r="E38" i="245"/>
  <c r="E37" i="245"/>
  <c r="E36" i="245"/>
  <c r="E35" i="245"/>
  <c r="E34" i="245"/>
  <c r="E33" i="245"/>
  <c r="E32" i="245"/>
  <c r="E31" i="245"/>
  <c r="E30" i="245"/>
  <c r="E29" i="245"/>
  <c r="E28" i="245"/>
  <c r="E27" i="245"/>
  <c r="E26" i="245"/>
  <c r="E25" i="245"/>
  <c r="E24" i="245"/>
  <c r="E23" i="245"/>
  <c r="E22" i="245"/>
  <c r="E21" i="245"/>
  <c r="E20" i="245"/>
  <c r="E19" i="245"/>
  <c r="E18" i="245"/>
  <c r="E17" i="245"/>
  <c r="E16" i="245"/>
  <c r="E15" i="245"/>
  <c r="E14" i="245"/>
  <c r="E13" i="245"/>
  <c r="E12" i="245"/>
  <c r="E11" i="245"/>
  <c r="E10" i="245"/>
  <c r="E9" i="245"/>
  <c r="E8" i="245"/>
  <c r="E7" i="245"/>
  <c r="E6" i="245"/>
  <c r="L5" i="246"/>
  <c r="F5" i="246"/>
  <c r="F5" i="179" s="1"/>
  <c r="E5" i="246"/>
  <c r="E5" i="179" s="1"/>
  <c r="F4" i="242"/>
  <c r="B54" i="242"/>
  <c r="B53" i="242"/>
  <c r="B54" i="241" s="1"/>
  <c r="B52" i="242"/>
  <c r="B53" i="241" s="1"/>
  <c r="B51" i="242"/>
  <c r="B52" i="241" s="1"/>
  <c r="B50" i="242"/>
  <c r="B49" i="242"/>
  <c r="B50" i="241" s="1"/>
  <c r="B48" i="242"/>
  <c r="B47" i="242"/>
  <c r="B46" i="242"/>
  <c r="B45" i="242"/>
  <c r="B46" i="241" s="1"/>
  <c r="B44" i="242"/>
  <c r="B45" i="241" s="1"/>
  <c r="B43" i="242"/>
  <c r="B42" i="242"/>
  <c r="B41" i="242"/>
  <c r="B42" i="241" s="1"/>
  <c r="B40" i="242"/>
  <c r="B41" i="241" s="1"/>
  <c r="B39" i="242"/>
  <c r="B38" i="242"/>
  <c r="B37" i="242"/>
  <c r="B38" i="241" s="1"/>
  <c r="B36" i="242"/>
  <c r="B37" i="241" s="1"/>
  <c r="B35" i="242"/>
  <c r="B34" i="242"/>
  <c r="B33" i="242"/>
  <c r="B34" i="241" s="1"/>
  <c r="B32" i="242"/>
  <c r="B31" i="242"/>
  <c r="B30" i="242"/>
  <c r="B29" i="242"/>
  <c r="B28" i="242"/>
  <c r="B29" i="241" s="1"/>
  <c r="B27" i="242"/>
  <c r="B26" i="242"/>
  <c r="B25" i="242"/>
  <c r="B24" i="242"/>
  <c r="B25" i="241" s="1"/>
  <c r="B23" i="242"/>
  <c r="B22" i="242"/>
  <c r="B21" i="242"/>
  <c r="B22" i="241" s="1"/>
  <c r="B20" i="242"/>
  <c r="B19" i="242"/>
  <c r="B18" i="242"/>
  <c r="B17" i="242"/>
  <c r="B18" i="241" s="1"/>
  <c r="B16" i="242"/>
  <c r="B17" i="241" s="1"/>
  <c r="B15" i="242"/>
  <c r="B14" i="242"/>
  <c r="B13" i="242"/>
  <c r="B14" i="241" s="1"/>
  <c r="B12" i="242"/>
  <c r="B13" i="241" s="1"/>
  <c r="B11" i="242"/>
  <c r="B10" i="242"/>
  <c r="B9" i="242"/>
  <c r="B10" i="241" s="1"/>
  <c r="B8" i="242"/>
  <c r="B9" i="241" s="1"/>
  <c r="B7" i="242"/>
  <c r="B6" i="242"/>
  <c r="B5" i="242"/>
  <c r="B6" i="241" s="1"/>
  <c r="B56" i="241"/>
  <c r="B55" i="241"/>
  <c r="B51" i="241"/>
  <c r="B48" i="241"/>
  <c r="B47" i="241"/>
  <c r="B44" i="241"/>
  <c r="B43" i="241"/>
  <c r="B40" i="241"/>
  <c r="B39" i="241"/>
  <c r="B36" i="241"/>
  <c r="B35" i="241"/>
  <c r="B32" i="241"/>
  <c r="B31" i="241"/>
  <c r="B30" i="241"/>
  <c r="B28" i="241"/>
  <c r="B27" i="241"/>
  <c r="B26" i="241"/>
  <c r="B24" i="241"/>
  <c r="B23" i="241"/>
  <c r="B20" i="241"/>
  <c r="B19" i="241"/>
  <c r="B16" i="241"/>
  <c r="B15" i="241"/>
  <c r="B12" i="241"/>
  <c r="B11" i="241"/>
  <c r="B8" i="241"/>
  <c r="B7" i="241"/>
  <c r="F5" i="247"/>
  <c r="E5" i="247"/>
  <c r="D5" i="247"/>
  <c r="C5" i="247"/>
  <c r="B56" i="247"/>
  <c r="B55" i="247"/>
  <c r="B54" i="247"/>
  <c r="B53" i="247"/>
  <c r="B52" i="247"/>
  <c r="B51" i="247"/>
  <c r="B50" i="247"/>
  <c r="B49" i="247"/>
  <c r="B48" i="247"/>
  <c r="B47" i="247"/>
  <c r="B46" i="247"/>
  <c r="B45" i="247"/>
  <c r="B44" i="247"/>
  <c r="B43" i="247"/>
  <c r="B42" i="247"/>
  <c r="B41" i="247"/>
  <c r="B40" i="247"/>
  <c r="B39" i="247"/>
  <c r="B38" i="247"/>
  <c r="B37" i="247"/>
  <c r="B36" i="247"/>
  <c r="B35" i="247"/>
  <c r="B34" i="247"/>
  <c r="B33" i="247"/>
  <c r="B32" i="247"/>
  <c r="B31" i="247"/>
  <c r="B30" i="247"/>
  <c r="B29" i="247"/>
  <c r="B28" i="247"/>
  <c r="B27" i="247"/>
  <c r="B26" i="247"/>
  <c r="B25" i="247"/>
  <c r="B24" i="247"/>
  <c r="B23" i="247"/>
  <c r="B22" i="247"/>
  <c r="B21" i="247"/>
  <c r="B20" i="247"/>
  <c r="B19" i="247"/>
  <c r="B18" i="247"/>
  <c r="B17" i="247"/>
  <c r="B16" i="247"/>
  <c r="B15" i="247"/>
  <c r="B14" i="247"/>
  <c r="B13" i="247"/>
  <c r="B12" i="247"/>
  <c r="B11" i="247"/>
  <c r="B10" i="247"/>
  <c r="B9" i="247"/>
  <c r="B8" i="247"/>
  <c r="B7" i="247"/>
  <c r="B6" i="247"/>
  <c r="H4" i="242"/>
  <c r="H5" i="169" s="1"/>
  <c r="G4" i="242"/>
  <c r="G5" i="169" s="1"/>
  <c r="E4" i="242"/>
  <c r="D4" i="242"/>
  <c r="C4" i="242"/>
  <c r="O5" i="241"/>
  <c r="N5" i="241"/>
  <c r="M5" i="241"/>
  <c r="L5" i="241"/>
  <c r="K5" i="241"/>
  <c r="J5" i="241"/>
  <c r="I5" i="241"/>
  <c r="H5" i="241"/>
  <c r="G5" i="241"/>
  <c r="F5" i="241"/>
  <c r="E5" i="241"/>
  <c r="D5" i="241"/>
  <c r="D6" i="249" l="1"/>
  <c r="O6" i="245" s="1"/>
  <c r="B5" i="251"/>
  <c r="C6" i="249"/>
  <c r="B5" i="250"/>
  <c r="C21" i="173"/>
  <c r="C33" i="173"/>
  <c r="C49" i="173"/>
  <c r="C5" i="241"/>
  <c r="B21" i="241"/>
  <c r="B33" i="241"/>
  <c r="B49" i="241"/>
  <c r="I49" i="246" s="1"/>
  <c r="C6" i="173"/>
  <c r="C10" i="173"/>
  <c r="C14" i="173"/>
  <c r="C18" i="173"/>
  <c r="C22" i="173"/>
  <c r="C26" i="173"/>
  <c r="C30" i="173"/>
  <c r="C34" i="173"/>
  <c r="C38" i="173"/>
  <c r="C42" i="173"/>
  <c r="C46" i="173"/>
  <c r="C50" i="173"/>
  <c r="C54" i="173"/>
  <c r="C13" i="173"/>
  <c r="C17" i="173"/>
  <c r="C29" i="173"/>
  <c r="C41" i="173"/>
  <c r="C45" i="173"/>
  <c r="C7" i="173"/>
  <c r="C11" i="173"/>
  <c r="C15" i="173"/>
  <c r="C19" i="173"/>
  <c r="C23" i="173"/>
  <c r="C27" i="173"/>
  <c r="C31" i="173"/>
  <c r="C35" i="173"/>
  <c r="C39" i="173"/>
  <c r="C43" i="173"/>
  <c r="C47" i="173"/>
  <c r="C51" i="173"/>
  <c r="C55" i="173"/>
  <c r="C9" i="173"/>
  <c r="C25" i="173"/>
  <c r="C37" i="173"/>
  <c r="C53" i="173"/>
  <c r="C8" i="173"/>
  <c r="C12" i="173"/>
  <c r="C16" i="173"/>
  <c r="C20" i="173"/>
  <c r="C24" i="173"/>
  <c r="C28" i="173"/>
  <c r="C32" i="173"/>
  <c r="C36" i="173"/>
  <c r="C40" i="173"/>
  <c r="C44" i="173"/>
  <c r="C48" i="173"/>
  <c r="C52" i="173"/>
  <c r="C56" i="173"/>
  <c r="I6" i="246"/>
  <c r="F4" i="252"/>
  <c r="B8" i="249"/>
  <c r="N8" i="245"/>
  <c r="P8" i="245" s="1"/>
  <c r="B12" i="249"/>
  <c r="N12" i="245"/>
  <c r="P12" i="245" s="1"/>
  <c r="B16" i="249"/>
  <c r="N16" i="245"/>
  <c r="P16" i="245" s="1"/>
  <c r="B20" i="249"/>
  <c r="N20" i="245"/>
  <c r="P20" i="245" s="1"/>
  <c r="B24" i="249"/>
  <c r="N24" i="245"/>
  <c r="P24" i="245" s="1"/>
  <c r="B28" i="249"/>
  <c r="N28" i="245"/>
  <c r="P28" i="245" s="1"/>
  <c r="B32" i="249"/>
  <c r="N32" i="245"/>
  <c r="P32" i="245" s="1"/>
  <c r="B36" i="249"/>
  <c r="N36" i="245"/>
  <c r="P36" i="245" s="1"/>
  <c r="B40" i="249"/>
  <c r="N40" i="245"/>
  <c r="P40" i="245" s="1"/>
  <c r="B44" i="249"/>
  <c r="N44" i="245"/>
  <c r="P44" i="245" s="1"/>
  <c r="B48" i="249"/>
  <c r="N48" i="245"/>
  <c r="P48" i="245" s="1"/>
  <c r="B52" i="249"/>
  <c r="N52" i="245"/>
  <c r="P52" i="245" s="1"/>
  <c r="B56" i="249"/>
  <c r="N56" i="245"/>
  <c r="P56" i="245" s="1"/>
  <c r="N9" i="245"/>
  <c r="P9" i="245" s="1"/>
  <c r="B9" i="249"/>
  <c r="N13" i="245"/>
  <c r="P13" i="245" s="1"/>
  <c r="B13" i="249"/>
  <c r="N17" i="245"/>
  <c r="P17" i="245" s="1"/>
  <c r="B17" i="249"/>
  <c r="N21" i="245"/>
  <c r="P21" i="245" s="1"/>
  <c r="B21" i="249"/>
  <c r="N25" i="245"/>
  <c r="P25" i="245" s="1"/>
  <c r="B25" i="249"/>
  <c r="N29" i="245"/>
  <c r="P29" i="245" s="1"/>
  <c r="B29" i="249"/>
  <c r="N33" i="245"/>
  <c r="P33" i="245" s="1"/>
  <c r="B33" i="249"/>
  <c r="B41" i="249"/>
  <c r="N41" i="245"/>
  <c r="P41" i="245" s="1"/>
  <c r="B45" i="249"/>
  <c r="N45" i="245"/>
  <c r="P45" i="245" s="1"/>
  <c r="B49" i="249"/>
  <c r="N49" i="245"/>
  <c r="P49" i="245" s="1"/>
  <c r="B53" i="249"/>
  <c r="N53" i="245"/>
  <c r="P53" i="245" s="1"/>
  <c r="N6" i="245"/>
  <c r="B6" i="249"/>
  <c r="B10" i="249"/>
  <c r="N10" i="245"/>
  <c r="P10" i="245" s="1"/>
  <c r="B14" i="249"/>
  <c r="N14" i="245"/>
  <c r="P14" i="245" s="1"/>
  <c r="B18" i="249"/>
  <c r="N18" i="245"/>
  <c r="P18" i="245" s="1"/>
  <c r="B22" i="249"/>
  <c r="N22" i="245"/>
  <c r="P22" i="245" s="1"/>
  <c r="B26" i="249"/>
  <c r="N26" i="245"/>
  <c r="P26" i="245" s="1"/>
  <c r="B30" i="249"/>
  <c r="N30" i="245"/>
  <c r="P30" i="245" s="1"/>
  <c r="B34" i="249"/>
  <c r="N34" i="245"/>
  <c r="P34" i="245" s="1"/>
  <c r="N38" i="245"/>
  <c r="P38" i="245" s="1"/>
  <c r="B38" i="249"/>
  <c r="N42" i="245"/>
  <c r="P42" i="245" s="1"/>
  <c r="B42" i="249"/>
  <c r="N46" i="245"/>
  <c r="P46" i="245" s="1"/>
  <c r="B46" i="249"/>
  <c r="N50" i="245"/>
  <c r="P50" i="245" s="1"/>
  <c r="B50" i="249"/>
  <c r="N54" i="245"/>
  <c r="P54" i="245" s="1"/>
  <c r="B54" i="249"/>
  <c r="C5" i="249"/>
  <c r="B7" i="249"/>
  <c r="N7" i="245"/>
  <c r="P7" i="245" s="1"/>
  <c r="B11" i="249"/>
  <c r="N11" i="245"/>
  <c r="P11" i="245" s="1"/>
  <c r="B15" i="249"/>
  <c r="N15" i="245"/>
  <c r="P15" i="245" s="1"/>
  <c r="B19" i="249"/>
  <c r="N19" i="245"/>
  <c r="P19" i="245" s="1"/>
  <c r="B23" i="249"/>
  <c r="N23" i="245"/>
  <c r="P23" i="245" s="1"/>
  <c r="B27" i="249"/>
  <c r="N27" i="245"/>
  <c r="P27" i="245" s="1"/>
  <c r="B31" i="249"/>
  <c r="N31" i="245"/>
  <c r="P31" i="245" s="1"/>
  <c r="B35" i="249"/>
  <c r="N35" i="245"/>
  <c r="P35" i="245" s="1"/>
  <c r="B39" i="249"/>
  <c r="N39" i="245"/>
  <c r="P39" i="245" s="1"/>
  <c r="B43" i="249"/>
  <c r="N43" i="245"/>
  <c r="P43" i="245" s="1"/>
  <c r="B47" i="249"/>
  <c r="N47" i="245"/>
  <c r="P47" i="245" s="1"/>
  <c r="B51" i="249"/>
  <c r="N51" i="245"/>
  <c r="P51" i="245" s="1"/>
  <c r="B55" i="249"/>
  <c r="N55" i="245"/>
  <c r="P55" i="245" s="1"/>
  <c r="B4" i="242"/>
  <c r="O37" i="245"/>
  <c r="B37" i="249"/>
  <c r="D5" i="249"/>
  <c r="B3" i="178"/>
  <c r="B5" i="247"/>
  <c r="G5" i="246" s="1"/>
  <c r="I8" i="246"/>
  <c r="I10" i="246"/>
  <c r="I12" i="246"/>
  <c r="I14" i="246"/>
  <c r="I16" i="246"/>
  <c r="I18" i="246"/>
  <c r="I20" i="246"/>
  <c r="I22" i="246"/>
  <c r="I24" i="246"/>
  <c r="I26" i="246"/>
  <c r="I28" i="246"/>
  <c r="I30" i="246"/>
  <c r="I32" i="246"/>
  <c r="I34" i="246"/>
  <c r="I36" i="246"/>
  <c r="I38" i="246"/>
  <c r="I40" i="246"/>
  <c r="I42" i="246"/>
  <c r="I44" i="246"/>
  <c r="I46" i="246"/>
  <c r="I48" i="246"/>
  <c r="I50" i="246"/>
  <c r="I52" i="246"/>
  <c r="I54" i="246"/>
  <c r="I56" i="246"/>
  <c r="I7" i="246"/>
  <c r="I9" i="246"/>
  <c r="I11" i="246"/>
  <c r="I13" i="246"/>
  <c r="I15" i="246"/>
  <c r="I17" i="246"/>
  <c r="I19" i="246"/>
  <c r="I23" i="246"/>
  <c r="I25" i="246"/>
  <c r="I27" i="246"/>
  <c r="I29" i="246"/>
  <c r="I31" i="246"/>
  <c r="I33" i="246"/>
  <c r="I35" i="246"/>
  <c r="I37" i="246"/>
  <c r="I39" i="246"/>
  <c r="I41" i="246"/>
  <c r="I43" i="246"/>
  <c r="I45" i="246"/>
  <c r="I47" i="246"/>
  <c r="I51" i="246"/>
  <c r="I53" i="246"/>
  <c r="I55" i="246"/>
  <c r="C16" i="177"/>
  <c r="D16" i="177" s="1"/>
  <c r="E16" i="177" s="1"/>
  <c r="B23" i="174"/>
  <c r="C8" i="177"/>
  <c r="D8" i="177" s="1"/>
  <c r="E8" i="177" s="1"/>
  <c r="J5" i="179"/>
  <c r="C4" i="177" s="1"/>
  <c r="C17" i="177"/>
  <c r="D17" i="177" s="1"/>
  <c r="E17" i="177" s="1"/>
  <c r="C9" i="177"/>
  <c r="D9" i="177" s="1"/>
  <c r="E9" i="177" s="1"/>
  <c r="B24" i="174"/>
  <c r="I5" i="179"/>
  <c r="C3" i="177" s="1"/>
  <c r="G6" i="245"/>
  <c r="G8" i="245"/>
  <c r="G10" i="245"/>
  <c r="G12" i="245"/>
  <c r="G14" i="245"/>
  <c r="G16" i="245"/>
  <c r="G18" i="245"/>
  <c r="G20" i="245"/>
  <c r="G22" i="245"/>
  <c r="G24" i="245"/>
  <c r="G26" i="245"/>
  <c r="G28" i="245"/>
  <c r="G30" i="245"/>
  <c r="G32" i="245"/>
  <c r="G34" i="245"/>
  <c r="G36" i="245"/>
  <c r="G38" i="245"/>
  <c r="G40" i="245"/>
  <c r="G42" i="245"/>
  <c r="G44" i="245"/>
  <c r="G46" i="245"/>
  <c r="G48" i="245"/>
  <c r="G50" i="245"/>
  <c r="G52" i="245"/>
  <c r="G54" i="245"/>
  <c r="G56" i="245"/>
  <c r="B4" i="252"/>
  <c r="G7" i="245"/>
  <c r="G9" i="245"/>
  <c r="G11" i="245"/>
  <c r="G13" i="245"/>
  <c r="G15" i="245"/>
  <c r="G17" i="245"/>
  <c r="G19" i="245"/>
  <c r="G21" i="245"/>
  <c r="G23" i="245"/>
  <c r="G25" i="245"/>
  <c r="G27" i="245"/>
  <c r="G29" i="245"/>
  <c r="G31" i="245"/>
  <c r="G33" i="245"/>
  <c r="G35" i="245"/>
  <c r="G37" i="245"/>
  <c r="G39" i="245"/>
  <c r="G41" i="245"/>
  <c r="G43" i="245"/>
  <c r="G45" i="245"/>
  <c r="G47" i="245"/>
  <c r="G49" i="245"/>
  <c r="G51" i="245"/>
  <c r="G53" i="245"/>
  <c r="G55" i="245"/>
  <c r="E5" i="245"/>
  <c r="F5" i="245"/>
  <c r="J53" i="246" l="1"/>
  <c r="J35" i="246"/>
  <c r="J17" i="246"/>
  <c r="J44" i="246"/>
  <c r="J36" i="246"/>
  <c r="J28" i="246"/>
  <c r="J20" i="246"/>
  <c r="J12" i="246"/>
  <c r="J49" i="246"/>
  <c r="J51" i="246"/>
  <c r="J41" i="246"/>
  <c r="J33" i="246"/>
  <c r="J25" i="246"/>
  <c r="J15" i="246"/>
  <c r="J7" i="246"/>
  <c r="J50" i="246"/>
  <c r="J42" i="246"/>
  <c r="J34" i="246"/>
  <c r="J26" i="246"/>
  <c r="J18" i="246"/>
  <c r="J10" i="246"/>
  <c r="J55" i="246"/>
  <c r="J45" i="246"/>
  <c r="J37" i="246"/>
  <c r="J29" i="246"/>
  <c r="J19" i="246"/>
  <c r="J11" i="246"/>
  <c r="J54" i="246"/>
  <c r="J46" i="246"/>
  <c r="J38" i="246"/>
  <c r="J30" i="246"/>
  <c r="J22" i="246"/>
  <c r="J14" i="246"/>
  <c r="J6" i="246"/>
  <c r="J43" i="246"/>
  <c r="J27" i="246"/>
  <c r="J9" i="246"/>
  <c r="J52" i="246"/>
  <c r="J47" i="246"/>
  <c r="J39" i="246"/>
  <c r="J31" i="246"/>
  <c r="J23" i="246"/>
  <c r="J13" i="246"/>
  <c r="J56" i="246"/>
  <c r="J48" i="246"/>
  <c r="J40" i="246"/>
  <c r="J32" i="246"/>
  <c r="J24" i="246"/>
  <c r="J16" i="246"/>
  <c r="J8" i="246"/>
  <c r="P6" i="245"/>
  <c r="B5" i="241"/>
  <c r="H5" i="246" s="1"/>
  <c r="I5" i="246" s="1"/>
  <c r="I21" i="246"/>
  <c r="B5" i="249"/>
  <c r="N5" i="245"/>
  <c r="O5" i="245"/>
  <c r="P37" i="245"/>
  <c r="D24" i="174"/>
  <c r="C25" i="176"/>
  <c r="B25" i="174"/>
  <c r="C26" i="176" s="1"/>
  <c r="C24" i="176"/>
  <c r="D23" i="174"/>
  <c r="D25" i="174" s="1"/>
  <c r="G5" i="245"/>
  <c r="B5" i="159"/>
  <c r="J21" i="246" l="1"/>
  <c r="J5" i="246" s="1"/>
  <c r="P5" i="245"/>
  <c r="B4" i="178"/>
  <c r="B6" i="178" s="1"/>
  <c r="B5" i="179"/>
  <c r="G24" i="176"/>
  <c r="G25" i="176"/>
  <c r="D5" i="159"/>
  <c r="G26" i="176"/>
  <c r="B55" i="162"/>
  <c r="B54" i="162"/>
  <c r="B53" i="162"/>
  <c r="B52" i="162"/>
  <c r="B51" i="162"/>
  <c r="B50" i="162"/>
  <c r="B49" i="162"/>
  <c r="B48" i="162"/>
  <c r="B47" i="162"/>
  <c r="B46" i="162"/>
  <c r="B45" i="162"/>
  <c r="B44" i="162"/>
  <c r="B43" i="162"/>
  <c r="B42" i="162"/>
  <c r="B41" i="162"/>
  <c r="B40" i="162"/>
  <c r="B39" i="162"/>
  <c r="B38" i="162"/>
  <c r="B37" i="162"/>
  <c r="B36" i="162"/>
  <c r="B35" i="162"/>
  <c r="B34" i="162"/>
  <c r="B33" i="162"/>
  <c r="B32" i="162"/>
  <c r="B31" i="162"/>
  <c r="B30" i="162"/>
  <c r="B29" i="162"/>
  <c r="B28" i="162"/>
  <c r="B27" i="162"/>
  <c r="B26" i="162"/>
  <c r="B25" i="162"/>
  <c r="B24" i="162"/>
  <c r="B23" i="162"/>
  <c r="B22" i="162"/>
  <c r="B21" i="162"/>
  <c r="B20" i="162"/>
  <c r="B19" i="162"/>
  <c r="B18" i="162"/>
  <c r="B17" i="162"/>
  <c r="B16" i="162"/>
  <c r="B15" i="162"/>
  <c r="B14" i="162"/>
  <c r="B13" i="162"/>
  <c r="B12" i="162"/>
  <c r="B11" i="162"/>
  <c r="B10" i="162"/>
  <c r="B9" i="162"/>
  <c r="B8" i="162"/>
  <c r="B7" i="162"/>
  <c r="B6" i="162"/>
  <c r="B5" i="162"/>
  <c r="E4" i="162"/>
  <c r="E5" i="169" s="1"/>
  <c r="D4" i="162"/>
  <c r="D5" i="169" s="1"/>
  <c r="C4" i="162"/>
  <c r="C5" i="169" s="1"/>
  <c r="B56" i="161"/>
  <c r="H56" i="159" s="1"/>
  <c r="I56" i="245" s="1"/>
  <c r="B55" i="161"/>
  <c r="H55" i="159" s="1"/>
  <c r="I55" i="245" s="1"/>
  <c r="B54" i="161"/>
  <c r="H54" i="159" s="1"/>
  <c r="I54" i="245" s="1"/>
  <c r="B53" i="161"/>
  <c r="H53" i="159" s="1"/>
  <c r="I53" i="245" s="1"/>
  <c r="B52" i="161"/>
  <c r="H52" i="159" s="1"/>
  <c r="I52" i="245" s="1"/>
  <c r="B51" i="161"/>
  <c r="H51" i="159" s="1"/>
  <c r="I51" i="245" s="1"/>
  <c r="B50" i="161"/>
  <c r="H50" i="159" s="1"/>
  <c r="I50" i="245" s="1"/>
  <c r="B49" i="161"/>
  <c r="H49" i="159" s="1"/>
  <c r="I49" i="245" s="1"/>
  <c r="B48" i="161"/>
  <c r="H48" i="159" s="1"/>
  <c r="I48" i="245" s="1"/>
  <c r="B47" i="161"/>
  <c r="H47" i="159" s="1"/>
  <c r="I47" i="245" s="1"/>
  <c r="B46" i="161"/>
  <c r="H46" i="159" s="1"/>
  <c r="I46" i="245" s="1"/>
  <c r="B45" i="161"/>
  <c r="H45" i="159" s="1"/>
  <c r="I45" i="245" s="1"/>
  <c r="B44" i="161"/>
  <c r="H44" i="159" s="1"/>
  <c r="I44" i="245" s="1"/>
  <c r="B43" i="161"/>
  <c r="H43" i="159" s="1"/>
  <c r="I43" i="245" s="1"/>
  <c r="B42" i="161"/>
  <c r="H42" i="159" s="1"/>
  <c r="I42" i="245" s="1"/>
  <c r="B41" i="161"/>
  <c r="H41" i="159" s="1"/>
  <c r="I41" i="245" s="1"/>
  <c r="B40" i="161"/>
  <c r="H40" i="159" s="1"/>
  <c r="I40" i="245" s="1"/>
  <c r="B39" i="161"/>
  <c r="H39" i="159" s="1"/>
  <c r="I39" i="245" s="1"/>
  <c r="B38" i="161"/>
  <c r="H38" i="159" s="1"/>
  <c r="I38" i="245" s="1"/>
  <c r="B37" i="161"/>
  <c r="H37" i="159" s="1"/>
  <c r="I37" i="245" s="1"/>
  <c r="B36" i="161"/>
  <c r="H36" i="159" s="1"/>
  <c r="I36" i="245" s="1"/>
  <c r="B35" i="161"/>
  <c r="H35" i="159" s="1"/>
  <c r="I35" i="245" s="1"/>
  <c r="B34" i="161"/>
  <c r="H34" i="159" s="1"/>
  <c r="I34" i="245" s="1"/>
  <c r="B33" i="161"/>
  <c r="H33" i="159" s="1"/>
  <c r="I33" i="245" s="1"/>
  <c r="B32" i="161"/>
  <c r="H32" i="159" s="1"/>
  <c r="I32" i="245" s="1"/>
  <c r="B31" i="161"/>
  <c r="H31" i="159" s="1"/>
  <c r="I31" i="245" s="1"/>
  <c r="B30" i="161"/>
  <c r="H30" i="159" s="1"/>
  <c r="I30" i="245" s="1"/>
  <c r="B29" i="161"/>
  <c r="H29" i="159" s="1"/>
  <c r="I29" i="245" s="1"/>
  <c r="B28" i="161"/>
  <c r="H28" i="159" s="1"/>
  <c r="I28" i="245" s="1"/>
  <c r="B27" i="161"/>
  <c r="H27" i="159" s="1"/>
  <c r="I27" i="245" s="1"/>
  <c r="B26" i="161"/>
  <c r="H26" i="159" s="1"/>
  <c r="I26" i="245" s="1"/>
  <c r="B25" i="161"/>
  <c r="H25" i="159" s="1"/>
  <c r="I25" i="245" s="1"/>
  <c r="B24" i="161"/>
  <c r="H24" i="159" s="1"/>
  <c r="I24" i="245" s="1"/>
  <c r="B23" i="161"/>
  <c r="H23" i="159" s="1"/>
  <c r="I23" i="245" s="1"/>
  <c r="B22" i="161"/>
  <c r="H22" i="159" s="1"/>
  <c r="I22" i="245" s="1"/>
  <c r="B21" i="161"/>
  <c r="H21" i="159" s="1"/>
  <c r="I21" i="245" s="1"/>
  <c r="B20" i="161"/>
  <c r="H20" i="159" s="1"/>
  <c r="I20" i="245" s="1"/>
  <c r="B19" i="161"/>
  <c r="H19" i="159" s="1"/>
  <c r="I19" i="245" s="1"/>
  <c r="B18" i="161"/>
  <c r="H18" i="159" s="1"/>
  <c r="I18" i="245" s="1"/>
  <c r="B17" i="161"/>
  <c r="H17" i="159" s="1"/>
  <c r="I17" i="245" s="1"/>
  <c r="B16" i="161"/>
  <c r="H16" i="159" s="1"/>
  <c r="I16" i="245" s="1"/>
  <c r="B15" i="161"/>
  <c r="H15" i="159" s="1"/>
  <c r="I15" i="245" s="1"/>
  <c r="B14" i="161"/>
  <c r="H14" i="159" s="1"/>
  <c r="I14" i="245" s="1"/>
  <c r="B13" i="161"/>
  <c r="H13" i="159" s="1"/>
  <c r="I13" i="245" s="1"/>
  <c r="B12" i="161"/>
  <c r="H12" i="159" s="1"/>
  <c r="I12" i="245" s="1"/>
  <c r="B11" i="161"/>
  <c r="H11" i="159" s="1"/>
  <c r="I11" i="245" s="1"/>
  <c r="B10" i="161"/>
  <c r="H10" i="159" s="1"/>
  <c r="I10" i="245" s="1"/>
  <c r="B9" i="161"/>
  <c r="H9" i="159" s="1"/>
  <c r="I9" i="245" s="1"/>
  <c r="B8" i="161"/>
  <c r="H8" i="159" s="1"/>
  <c r="I8" i="245" s="1"/>
  <c r="B7" i="161"/>
  <c r="H7" i="159" s="1"/>
  <c r="I7" i="245" s="1"/>
  <c r="B6" i="161"/>
  <c r="H6" i="159" s="1"/>
  <c r="I6" i="245" s="1"/>
  <c r="O5" i="161"/>
  <c r="O5" i="173" s="1"/>
  <c r="N5" i="161"/>
  <c r="N5" i="173" s="1"/>
  <c r="M5" i="161"/>
  <c r="M5" i="173" s="1"/>
  <c r="L5" i="161"/>
  <c r="L5" i="173" s="1"/>
  <c r="K5" i="161"/>
  <c r="K5" i="173" s="1"/>
  <c r="J5" i="161"/>
  <c r="J5" i="173" s="1"/>
  <c r="I5" i="161"/>
  <c r="I5" i="173" s="1"/>
  <c r="H5" i="161"/>
  <c r="H5" i="173" s="1"/>
  <c r="G5" i="161"/>
  <c r="G5" i="173" s="1"/>
  <c r="F5" i="161"/>
  <c r="F5" i="173" s="1"/>
  <c r="E5" i="161"/>
  <c r="E5" i="173" s="1"/>
  <c r="D5" i="161"/>
  <c r="D5" i="173" s="1"/>
  <c r="C5" i="161"/>
  <c r="C5" i="173" s="1"/>
  <c r="F5" i="160"/>
  <c r="F5" i="172" s="1"/>
  <c r="E5" i="160"/>
  <c r="E5" i="172" s="1"/>
  <c r="D5" i="160"/>
  <c r="D5" i="172" s="1"/>
  <c r="C5" i="160"/>
  <c r="B56" i="160"/>
  <c r="G56" i="159" s="1"/>
  <c r="B55" i="160"/>
  <c r="G55" i="159" s="1"/>
  <c r="B54" i="160"/>
  <c r="G54" i="159" s="1"/>
  <c r="B53" i="160"/>
  <c r="G53" i="159" s="1"/>
  <c r="B52" i="160"/>
  <c r="G52" i="159" s="1"/>
  <c r="B51" i="160"/>
  <c r="G51" i="159" s="1"/>
  <c r="B50" i="160"/>
  <c r="G50" i="159" s="1"/>
  <c r="B49" i="160"/>
  <c r="G49" i="159" s="1"/>
  <c r="B48" i="160"/>
  <c r="G48" i="159" s="1"/>
  <c r="B47" i="160"/>
  <c r="G47" i="159" s="1"/>
  <c r="B46" i="160"/>
  <c r="G46" i="159" s="1"/>
  <c r="B45" i="160"/>
  <c r="G45" i="159" s="1"/>
  <c r="B44" i="160"/>
  <c r="G44" i="159" s="1"/>
  <c r="B43" i="160"/>
  <c r="G43" i="159" s="1"/>
  <c r="B42" i="160"/>
  <c r="G42" i="159" s="1"/>
  <c r="B41" i="160"/>
  <c r="G41" i="159" s="1"/>
  <c r="B40" i="160"/>
  <c r="G40" i="159" s="1"/>
  <c r="B39" i="160"/>
  <c r="G39" i="159" s="1"/>
  <c r="B38" i="160"/>
  <c r="G38" i="159" s="1"/>
  <c r="B37" i="160"/>
  <c r="G37" i="159" s="1"/>
  <c r="I37" i="159" s="1"/>
  <c r="B36" i="160"/>
  <c r="G36" i="159" s="1"/>
  <c r="B35" i="160"/>
  <c r="G35" i="159" s="1"/>
  <c r="B34" i="160"/>
  <c r="G34" i="159" s="1"/>
  <c r="B33" i="160"/>
  <c r="G33" i="159" s="1"/>
  <c r="B32" i="160"/>
  <c r="G32" i="159" s="1"/>
  <c r="B31" i="160"/>
  <c r="G31" i="159" s="1"/>
  <c r="B30" i="160"/>
  <c r="G30" i="159" s="1"/>
  <c r="B29" i="160"/>
  <c r="G29" i="159" s="1"/>
  <c r="B28" i="160"/>
  <c r="G28" i="159" s="1"/>
  <c r="B27" i="160"/>
  <c r="G27" i="159" s="1"/>
  <c r="B26" i="160"/>
  <c r="G26" i="159" s="1"/>
  <c r="B25" i="160"/>
  <c r="G25" i="159" s="1"/>
  <c r="B24" i="160"/>
  <c r="G24" i="159" s="1"/>
  <c r="B23" i="160"/>
  <c r="G23" i="159" s="1"/>
  <c r="B22" i="160"/>
  <c r="G22" i="159" s="1"/>
  <c r="B21" i="160"/>
  <c r="G21" i="159" s="1"/>
  <c r="B20" i="160"/>
  <c r="G20" i="159" s="1"/>
  <c r="B19" i="160"/>
  <c r="G19" i="159" s="1"/>
  <c r="B18" i="160"/>
  <c r="G18" i="159" s="1"/>
  <c r="B17" i="160"/>
  <c r="G17" i="159" s="1"/>
  <c r="B16" i="160"/>
  <c r="G16" i="159" s="1"/>
  <c r="B15" i="160"/>
  <c r="G15" i="159" s="1"/>
  <c r="B14" i="160"/>
  <c r="G14" i="159" s="1"/>
  <c r="B13" i="160"/>
  <c r="G13" i="159" s="1"/>
  <c r="B12" i="160"/>
  <c r="G12" i="159" s="1"/>
  <c r="B11" i="160"/>
  <c r="G11" i="159" s="1"/>
  <c r="B10" i="160"/>
  <c r="G10" i="159" s="1"/>
  <c r="B9" i="160"/>
  <c r="G9" i="159" s="1"/>
  <c r="B8" i="160"/>
  <c r="G8" i="159" s="1"/>
  <c r="B7" i="160"/>
  <c r="G7" i="159" s="1"/>
  <c r="B6" i="160"/>
  <c r="G6" i="159" s="1"/>
  <c r="I5" i="245" l="1"/>
  <c r="I6" i="159"/>
  <c r="H6" i="245"/>
  <c r="I10" i="159"/>
  <c r="H10" i="245"/>
  <c r="J10" i="245" s="1"/>
  <c r="I14" i="159"/>
  <c r="H14" i="245"/>
  <c r="J14" i="245" s="1"/>
  <c r="I20" i="159"/>
  <c r="H20" i="245"/>
  <c r="J20" i="245" s="1"/>
  <c r="I24" i="159"/>
  <c r="H24" i="245"/>
  <c r="J24" i="245" s="1"/>
  <c r="I7" i="159"/>
  <c r="H7" i="245"/>
  <c r="J7" i="245" s="1"/>
  <c r="I9" i="159"/>
  <c r="H9" i="245"/>
  <c r="J9" i="245" s="1"/>
  <c r="I11" i="159"/>
  <c r="H11" i="245"/>
  <c r="J11" i="245" s="1"/>
  <c r="I13" i="159"/>
  <c r="H13" i="245"/>
  <c r="J13" i="245" s="1"/>
  <c r="I15" i="159"/>
  <c r="H15" i="245"/>
  <c r="J15" i="245" s="1"/>
  <c r="I17" i="159"/>
  <c r="H17" i="245"/>
  <c r="J17" i="245" s="1"/>
  <c r="I19" i="159"/>
  <c r="H19" i="245"/>
  <c r="J19" i="245" s="1"/>
  <c r="I21" i="159"/>
  <c r="H21" i="245"/>
  <c r="J21" i="245" s="1"/>
  <c r="I23" i="159"/>
  <c r="H23" i="245"/>
  <c r="J23" i="245" s="1"/>
  <c r="I25" i="159"/>
  <c r="H25" i="245"/>
  <c r="J25" i="245" s="1"/>
  <c r="I27" i="159"/>
  <c r="H27" i="245"/>
  <c r="J27" i="245" s="1"/>
  <c r="I29" i="159"/>
  <c r="H29" i="245"/>
  <c r="J29" i="245" s="1"/>
  <c r="I31" i="159"/>
  <c r="H31" i="245"/>
  <c r="J31" i="245" s="1"/>
  <c r="I33" i="159"/>
  <c r="H33" i="245"/>
  <c r="J33" i="245" s="1"/>
  <c r="I35" i="159"/>
  <c r="H35" i="245"/>
  <c r="J35" i="245" s="1"/>
  <c r="H37" i="245"/>
  <c r="J37" i="245" s="1"/>
  <c r="I39" i="159"/>
  <c r="H39" i="245"/>
  <c r="J39" i="245" s="1"/>
  <c r="I41" i="159"/>
  <c r="H41" i="245"/>
  <c r="J41" i="245" s="1"/>
  <c r="I43" i="159"/>
  <c r="H43" i="245"/>
  <c r="J43" i="245" s="1"/>
  <c r="I45" i="159"/>
  <c r="H45" i="245"/>
  <c r="J45" i="245" s="1"/>
  <c r="I47" i="159"/>
  <c r="H47" i="245"/>
  <c r="J47" i="245" s="1"/>
  <c r="I49" i="159"/>
  <c r="H49" i="245"/>
  <c r="J49" i="245" s="1"/>
  <c r="I51" i="159"/>
  <c r="H51" i="245"/>
  <c r="J51" i="245" s="1"/>
  <c r="I53" i="159"/>
  <c r="H53" i="245"/>
  <c r="J53" i="245" s="1"/>
  <c r="I55" i="159"/>
  <c r="H55" i="245"/>
  <c r="J55" i="245" s="1"/>
  <c r="I8" i="159"/>
  <c r="H8" i="245"/>
  <c r="J8" i="245" s="1"/>
  <c r="I12" i="159"/>
  <c r="H12" i="245"/>
  <c r="J12" i="245" s="1"/>
  <c r="I16" i="159"/>
  <c r="H16" i="245"/>
  <c r="J16" i="245" s="1"/>
  <c r="I18" i="159"/>
  <c r="H18" i="245"/>
  <c r="J18" i="245" s="1"/>
  <c r="I22" i="159"/>
  <c r="H22" i="245"/>
  <c r="J22" i="245" s="1"/>
  <c r="I26" i="159"/>
  <c r="H26" i="245"/>
  <c r="J26" i="245" s="1"/>
  <c r="I28" i="159"/>
  <c r="H28" i="245"/>
  <c r="J28" i="245" s="1"/>
  <c r="I30" i="159"/>
  <c r="H30" i="245"/>
  <c r="J30" i="245" s="1"/>
  <c r="I32" i="159"/>
  <c r="H32" i="245"/>
  <c r="J32" i="245" s="1"/>
  <c r="I34" i="159"/>
  <c r="H34" i="245"/>
  <c r="J34" i="245" s="1"/>
  <c r="I36" i="159"/>
  <c r="H36" i="245"/>
  <c r="J36" i="245" s="1"/>
  <c r="I38" i="159"/>
  <c r="H38" i="245"/>
  <c r="J38" i="245" s="1"/>
  <c r="I40" i="159"/>
  <c r="H40" i="245"/>
  <c r="J40" i="245" s="1"/>
  <c r="I42" i="159"/>
  <c r="H42" i="245"/>
  <c r="J42" i="245" s="1"/>
  <c r="I44" i="159"/>
  <c r="H44" i="245"/>
  <c r="J44" i="245" s="1"/>
  <c r="I46" i="159"/>
  <c r="H46" i="245"/>
  <c r="J46" i="245" s="1"/>
  <c r="I48" i="159"/>
  <c r="H48" i="245"/>
  <c r="J48" i="245" s="1"/>
  <c r="I50" i="159"/>
  <c r="H50" i="245"/>
  <c r="J50" i="245" s="1"/>
  <c r="I52" i="159"/>
  <c r="H52" i="245"/>
  <c r="J52" i="245" s="1"/>
  <c r="I54" i="159"/>
  <c r="H54" i="245"/>
  <c r="J54" i="245" s="1"/>
  <c r="I56" i="159"/>
  <c r="H56" i="245"/>
  <c r="J56" i="245" s="1"/>
  <c r="C5" i="172"/>
  <c r="F4" i="162"/>
  <c r="B5" i="160"/>
  <c r="G5" i="159" s="1"/>
  <c r="B5" i="161"/>
  <c r="H5" i="159" s="1"/>
  <c r="B4" i="162"/>
  <c r="J6" i="245" l="1"/>
  <c r="J5" i="245" s="1"/>
  <c r="H5" i="245"/>
  <c r="I5" i="159"/>
  <c r="L56" i="245" l="1"/>
  <c r="L55" i="245"/>
  <c r="L54" i="245"/>
  <c r="L53" i="245"/>
  <c r="L52" i="245"/>
  <c r="L51" i="245"/>
  <c r="L50" i="245"/>
  <c r="L49" i="245"/>
  <c r="L48" i="245"/>
  <c r="L47" i="245"/>
  <c r="L46" i="245"/>
  <c r="L45" i="245"/>
  <c r="L44" i="245"/>
  <c r="L43" i="245"/>
  <c r="L42" i="245"/>
  <c r="L41" i="245"/>
  <c r="L40" i="245"/>
  <c r="L39" i="245"/>
  <c r="L38" i="245"/>
  <c r="L37" i="245"/>
  <c r="L36" i="245"/>
  <c r="L35" i="245"/>
  <c r="L34" i="245"/>
  <c r="L33" i="245"/>
  <c r="L32" i="245"/>
  <c r="L31" i="245"/>
  <c r="L30" i="245"/>
  <c r="L29" i="245"/>
  <c r="L28" i="245"/>
  <c r="L27" i="245"/>
  <c r="L26" i="245"/>
  <c r="L25" i="245"/>
  <c r="L24" i="245"/>
  <c r="L23" i="245"/>
  <c r="L22" i="245"/>
  <c r="L21" i="245"/>
  <c r="L20" i="245"/>
  <c r="L19" i="245"/>
  <c r="L18" i="245"/>
  <c r="L17" i="245"/>
  <c r="L16" i="245"/>
  <c r="L15" i="245"/>
  <c r="L14" i="245"/>
  <c r="L13" i="245"/>
  <c r="L12" i="245"/>
  <c r="L11" i="245"/>
  <c r="L10" i="245"/>
  <c r="L9" i="245"/>
  <c r="L8" i="245"/>
  <c r="L7" i="245"/>
  <c r="L6" i="245"/>
  <c r="K56" i="245"/>
  <c r="K54" i="245"/>
  <c r="K53" i="245"/>
  <c r="K52" i="245"/>
  <c r="K51" i="245"/>
  <c r="K50" i="245"/>
  <c r="K49" i="245"/>
  <c r="K48" i="245"/>
  <c r="K46" i="245"/>
  <c r="K44" i="245"/>
  <c r="K43" i="245"/>
  <c r="K42" i="245"/>
  <c r="K41" i="245"/>
  <c r="K40" i="245"/>
  <c r="K38" i="245"/>
  <c r="K37" i="245"/>
  <c r="K36" i="245"/>
  <c r="K35" i="245"/>
  <c r="K34" i="245"/>
  <c r="K32" i="245"/>
  <c r="K30" i="245"/>
  <c r="K28" i="245"/>
  <c r="K27" i="245"/>
  <c r="K26" i="245"/>
  <c r="K25" i="245"/>
  <c r="K24" i="245"/>
  <c r="K22" i="245"/>
  <c r="K20" i="245"/>
  <c r="K18" i="245"/>
  <c r="K16" i="245"/>
  <c r="K14" i="245"/>
  <c r="K12" i="245"/>
  <c r="K10" i="245"/>
  <c r="K9" i="245"/>
  <c r="K8" i="245"/>
  <c r="K6" i="245"/>
  <c r="M6" i="245" l="1"/>
  <c r="M10" i="245"/>
  <c r="M14" i="245"/>
  <c r="M18" i="245"/>
  <c r="M22" i="245"/>
  <c r="K7" i="245"/>
  <c r="M9" i="245"/>
  <c r="K11" i="245"/>
  <c r="K13" i="245"/>
  <c r="K15" i="245"/>
  <c r="K17" i="245"/>
  <c r="K19" i="245"/>
  <c r="K21" i="245"/>
  <c r="K23" i="245"/>
  <c r="M25" i="245"/>
  <c r="M27" i="245"/>
  <c r="K29" i="245"/>
  <c r="K31" i="245"/>
  <c r="K33" i="245"/>
  <c r="M35" i="245"/>
  <c r="M37" i="245"/>
  <c r="K39" i="245"/>
  <c r="M41" i="245"/>
  <c r="M43" i="245"/>
  <c r="K45" i="245"/>
  <c r="K47" i="245"/>
  <c r="M49" i="245"/>
  <c r="M51" i="245"/>
  <c r="M53" i="245"/>
  <c r="K55" i="245"/>
  <c r="L5" i="245"/>
  <c r="M8" i="245"/>
  <c r="M12" i="245"/>
  <c r="M16" i="245"/>
  <c r="M20" i="245"/>
  <c r="M24" i="245"/>
  <c r="M26" i="245"/>
  <c r="M28" i="245"/>
  <c r="M30" i="245"/>
  <c r="M32" i="245"/>
  <c r="M34" i="245"/>
  <c r="M36" i="245"/>
  <c r="M38" i="245"/>
  <c r="M40" i="245"/>
  <c r="M42" i="245"/>
  <c r="M44" i="245"/>
  <c r="M46" i="245"/>
  <c r="M48" i="245"/>
  <c r="M50" i="245"/>
  <c r="M52" i="245"/>
  <c r="M54" i="245"/>
  <c r="M56" i="245"/>
  <c r="F55" i="35"/>
  <c r="F54" i="14"/>
  <c r="F54" i="35" s="1"/>
  <c r="F53" i="14"/>
  <c r="F53" i="35" s="1"/>
  <c r="F52" i="14"/>
  <c r="F52" i="35" s="1"/>
  <c r="F51" i="14"/>
  <c r="F51" i="35" s="1"/>
  <c r="F50" i="14"/>
  <c r="F50" i="35" s="1"/>
  <c r="F49" i="14"/>
  <c r="F49" i="35" s="1"/>
  <c r="F48" i="14"/>
  <c r="F48" i="35" s="1"/>
  <c r="F47" i="14"/>
  <c r="F47" i="35" s="1"/>
  <c r="F46" i="14"/>
  <c r="F46" i="35" s="1"/>
  <c r="F45" i="14"/>
  <c r="F45" i="35" s="1"/>
  <c r="F44" i="14"/>
  <c r="F44" i="35" s="1"/>
  <c r="F43" i="14"/>
  <c r="F43" i="35" s="1"/>
  <c r="F42" i="14"/>
  <c r="F42" i="35" s="1"/>
  <c r="F41" i="14"/>
  <c r="F41" i="35" s="1"/>
  <c r="F40" i="14"/>
  <c r="F40" i="35" s="1"/>
  <c r="F39" i="14"/>
  <c r="F39" i="35" s="1"/>
  <c r="F38" i="14"/>
  <c r="F38" i="35" s="1"/>
  <c r="F37" i="14"/>
  <c r="F37" i="35" s="1"/>
  <c r="F36" i="14"/>
  <c r="F36" i="35" s="1"/>
  <c r="F35" i="14"/>
  <c r="F35" i="35" s="1"/>
  <c r="F34" i="14"/>
  <c r="F34" i="35" s="1"/>
  <c r="F33" i="14"/>
  <c r="F33" i="35" s="1"/>
  <c r="F32" i="14"/>
  <c r="F32" i="35" s="1"/>
  <c r="F31" i="14"/>
  <c r="F31" i="35" s="1"/>
  <c r="F30" i="14"/>
  <c r="F30" i="35" s="1"/>
  <c r="F29" i="14"/>
  <c r="F29" i="35" s="1"/>
  <c r="F28" i="14"/>
  <c r="F28" i="35" s="1"/>
  <c r="F27" i="14"/>
  <c r="F27" i="35" s="1"/>
  <c r="F26" i="14"/>
  <c r="F26" i="35" s="1"/>
  <c r="F25" i="14"/>
  <c r="F25" i="35" s="1"/>
  <c r="F24" i="14"/>
  <c r="F24" i="35" s="1"/>
  <c r="F23" i="14"/>
  <c r="F23" i="35" s="1"/>
  <c r="F22" i="14"/>
  <c r="F22" i="35" s="1"/>
  <c r="F21" i="14"/>
  <c r="F21" i="35" s="1"/>
  <c r="F20" i="14"/>
  <c r="F20" i="35" s="1"/>
  <c r="F19" i="14"/>
  <c r="F19" i="35" s="1"/>
  <c r="F18" i="14"/>
  <c r="F18" i="35" s="1"/>
  <c r="F17" i="14"/>
  <c r="F17" i="35" s="1"/>
  <c r="F16" i="14"/>
  <c r="F16" i="35" s="1"/>
  <c r="F15" i="14"/>
  <c r="F15" i="35" s="1"/>
  <c r="F14" i="14"/>
  <c r="F14" i="35" s="1"/>
  <c r="F13" i="14"/>
  <c r="F13" i="35" s="1"/>
  <c r="F12" i="14"/>
  <c r="F12" i="35" s="1"/>
  <c r="F11" i="14"/>
  <c r="F11" i="35" s="1"/>
  <c r="F10" i="14"/>
  <c r="F10" i="35" s="1"/>
  <c r="F9" i="14"/>
  <c r="F9" i="35" s="1"/>
  <c r="F8" i="14"/>
  <c r="F8" i="35" s="1"/>
  <c r="F7" i="14"/>
  <c r="F7" i="35" s="1"/>
  <c r="F6" i="14"/>
  <c r="F6" i="35" s="1"/>
  <c r="F5" i="14"/>
  <c r="F5" i="35" s="1"/>
  <c r="B55" i="14"/>
  <c r="B54" i="14"/>
  <c r="B54" i="35" s="1"/>
  <c r="B53" i="14"/>
  <c r="B53" i="35" s="1"/>
  <c r="B52" i="14"/>
  <c r="B52" i="35" s="1"/>
  <c r="B51" i="14"/>
  <c r="B51" i="35" s="1"/>
  <c r="B50" i="14"/>
  <c r="B50" i="35" s="1"/>
  <c r="B49" i="14"/>
  <c r="B49" i="35" s="1"/>
  <c r="B48" i="14"/>
  <c r="B48" i="35" s="1"/>
  <c r="B47" i="14"/>
  <c r="B47" i="35" s="1"/>
  <c r="B46" i="14"/>
  <c r="B46" i="35" s="1"/>
  <c r="B45" i="14"/>
  <c r="B45" i="35" s="1"/>
  <c r="B44" i="14"/>
  <c r="B44" i="35" s="1"/>
  <c r="B43" i="14"/>
  <c r="B43" i="35" s="1"/>
  <c r="B42" i="14"/>
  <c r="B42" i="35" s="1"/>
  <c r="B41" i="14"/>
  <c r="B41" i="35" s="1"/>
  <c r="B40" i="14"/>
  <c r="B40" i="35" s="1"/>
  <c r="B39" i="14"/>
  <c r="B39" i="35" s="1"/>
  <c r="B38" i="14"/>
  <c r="B38" i="35" s="1"/>
  <c r="B37" i="14"/>
  <c r="B37" i="35" s="1"/>
  <c r="B36" i="14"/>
  <c r="B36" i="35" s="1"/>
  <c r="B35" i="14"/>
  <c r="B35" i="35" s="1"/>
  <c r="B34" i="14"/>
  <c r="B34" i="35" s="1"/>
  <c r="B33" i="14"/>
  <c r="B33" i="35" s="1"/>
  <c r="B32" i="14"/>
  <c r="B32" i="35" s="1"/>
  <c r="B31" i="14"/>
  <c r="B31" i="35" s="1"/>
  <c r="B30" i="14"/>
  <c r="B30" i="35" s="1"/>
  <c r="B29" i="14"/>
  <c r="B29" i="35" s="1"/>
  <c r="B28" i="14"/>
  <c r="B28" i="35" s="1"/>
  <c r="B27" i="14"/>
  <c r="B27" i="35" s="1"/>
  <c r="B26" i="14"/>
  <c r="B26" i="35" s="1"/>
  <c r="B25" i="14"/>
  <c r="B25" i="35" s="1"/>
  <c r="B24" i="14"/>
  <c r="B24" i="35" s="1"/>
  <c r="B23" i="14"/>
  <c r="B23" i="35" s="1"/>
  <c r="B22" i="14"/>
  <c r="B22" i="35" s="1"/>
  <c r="B21" i="14"/>
  <c r="B21" i="35" s="1"/>
  <c r="B20" i="14"/>
  <c r="B20" i="35" s="1"/>
  <c r="B19" i="14"/>
  <c r="B19" i="35" s="1"/>
  <c r="B18" i="14"/>
  <c r="B18" i="35" s="1"/>
  <c r="B17" i="14"/>
  <c r="B17" i="35" s="1"/>
  <c r="B16" i="14"/>
  <c r="B16" i="35" s="1"/>
  <c r="B15" i="14"/>
  <c r="B15" i="35" s="1"/>
  <c r="B14" i="14"/>
  <c r="B14" i="35" s="1"/>
  <c r="B13" i="14"/>
  <c r="B13" i="35" s="1"/>
  <c r="B12" i="14"/>
  <c r="B12" i="35" s="1"/>
  <c r="B11" i="14"/>
  <c r="B11" i="35" s="1"/>
  <c r="B10" i="14"/>
  <c r="B10" i="35" s="1"/>
  <c r="B9" i="14"/>
  <c r="B9" i="35" s="1"/>
  <c r="B8" i="14"/>
  <c r="B8" i="35" s="1"/>
  <c r="B7" i="14"/>
  <c r="B7" i="35" s="1"/>
  <c r="B6" i="14"/>
  <c r="B6" i="35" s="1"/>
  <c r="B5" i="14"/>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5" i="35" l="1"/>
  <c r="B4" i="14"/>
  <c r="B5" i="35"/>
  <c r="B7" i="34"/>
  <c r="C8" i="189" s="1"/>
  <c r="D7" i="11"/>
  <c r="B11" i="34"/>
  <c r="C8" i="193" s="1"/>
  <c r="D11" i="11"/>
  <c r="B15" i="34"/>
  <c r="C8" i="197" s="1"/>
  <c r="D15" i="11"/>
  <c r="B19" i="34"/>
  <c r="C8" i="201" s="1"/>
  <c r="D19" i="11"/>
  <c r="B23" i="34"/>
  <c r="C8" i="205" s="1"/>
  <c r="D23" i="11"/>
  <c r="B27" i="34"/>
  <c r="C8" i="212" s="1"/>
  <c r="D27" i="11"/>
  <c r="B31" i="34"/>
  <c r="C8" i="208" s="1"/>
  <c r="D31" i="11"/>
  <c r="B35" i="34"/>
  <c r="C8" i="217" s="1"/>
  <c r="D35" i="11"/>
  <c r="B39" i="34"/>
  <c r="C8" i="220" s="1"/>
  <c r="D39" i="11"/>
  <c r="B43" i="34"/>
  <c r="C8" i="230" s="1"/>
  <c r="D43" i="11"/>
  <c r="B47" i="34"/>
  <c r="C8" i="226" s="1"/>
  <c r="D47" i="11"/>
  <c r="B51" i="34"/>
  <c r="C8" i="232" s="1"/>
  <c r="D51" i="11"/>
  <c r="B55" i="34"/>
  <c r="C8" i="234" s="1"/>
  <c r="D55" i="11"/>
  <c r="B8" i="34"/>
  <c r="C8" i="190" s="1"/>
  <c r="D8" i="11"/>
  <c r="B12" i="34"/>
  <c r="C8" i="194" s="1"/>
  <c r="D12" i="11"/>
  <c r="B16" i="34"/>
  <c r="C8" i="198" s="1"/>
  <c r="D16" i="11"/>
  <c r="B20" i="34"/>
  <c r="C8" i="202" s="1"/>
  <c r="D20" i="11"/>
  <c r="B24" i="34"/>
  <c r="C8" i="215" s="1"/>
  <c r="D24" i="11"/>
  <c r="B28" i="34"/>
  <c r="C8" i="211" s="1"/>
  <c r="D28" i="11"/>
  <c r="B32" i="34"/>
  <c r="C8" i="207" s="1"/>
  <c r="D32" i="11"/>
  <c r="B36" i="34"/>
  <c r="C8" i="218" s="1"/>
  <c r="D36" i="11"/>
  <c r="B40" i="34"/>
  <c r="C8" i="221" s="1"/>
  <c r="D40" i="11"/>
  <c r="B44" i="34"/>
  <c r="C8" i="229" s="1"/>
  <c r="D44" i="11"/>
  <c r="B48" i="34"/>
  <c r="C8" i="225" s="1"/>
  <c r="D48" i="11"/>
  <c r="B52" i="34"/>
  <c r="C8" i="237" s="1"/>
  <c r="D52" i="11"/>
  <c r="B56" i="34"/>
  <c r="C8" i="233" s="1"/>
  <c r="D56" i="11"/>
  <c r="B9" i="34"/>
  <c r="C8" i="191" s="1"/>
  <c r="D9" i="11"/>
  <c r="B13" i="34"/>
  <c r="C8" i="195" s="1"/>
  <c r="D13" i="11"/>
  <c r="B17" i="34"/>
  <c r="C8" i="199" s="1"/>
  <c r="D17" i="11"/>
  <c r="B21" i="34"/>
  <c r="C8" i="203" s="1"/>
  <c r="D21" i="11"/>
  <c r="B25" i="34"/>
  <c r="C8" i="214" s="1"/>
  <c r="D25" i="11"/>
  <c r="B29" i="34"/>
  <c r="C8" i="210" s="1"/>
  <c r="D29" i="11"/>
  <c r="B33" i="34"/>
  <c r="C8" i="206" s="1"/>
  <c r="D33" i="11"/>
  <c r="B37" i="34"/>
  <c r="C8" i="219" s="1"/>
  <c r="D37" i="11"/>
  <c r="B41" i="34"/>
  <c r="C8" i="231" s="1"/>
  <c r="D41" i="11"/>
  <c r="B45" i="34"/>
  <c r="C8" i="228" s="1"/>
  <c r="D45" i="11"/>
  <c r="B49" i="34"/>
  <c r="C8" i="224" s="1"/>
  <c r="D49" i="11"/>
  <c r="B53" i="34"/>
  <c r="C8" i="236" s="1"/>
  <c r="D53" i="11"/>
  <c r="B6" i="34"/>
  <c r="C8" i="188" s="1"/>
  <c r="C22" i="188" s="1"/>
  <c r="C26" i="188" s="1"/>
  <c r="D6" i="11"/>
  <c r="B10" i="34"/>
  <c r="C8" i="192" s="1"/>
  <c r="D10" i="11"/>
  <c r="B14" i="34"/>
  <c r="C8" i="196" s="1"/>
  <c r="D14" i="11"/>
  <c r="B18" i="34"/>
  <c r="C8" i="200" s="1"/>
  <c r="D18" i="11"/>
  <c r="B22" i="34"/>
  <c r="C8" i="204" s="1"/>
  <c r="D22" i="11"/>
  <c r="B26" i="34"/>
  <c r="C8" i="213" s="1"/>
  <c r="D26" i="11"/>
  <c r="B30" i="34"/>
  <c r="C8" i="209" s="1"/>
  <c r="D30" i="11"/>
  <c r="B34" i="34"/>
  <c r="C8" i="216" s="1"/>
  <c r="D34" i="11"/>
  <c r="B38" i="34"/>
  <c r="C8" i="238" s="1"/>
  <c r="D38" i="11"/>
  <c r="B42" i="34"/>
  <c r="C8" i="222" s="1"/>
  <c r="D42" i="11"/>
  <c r="B46" i="34"/>
  <c r="C8" i="227" s="1"/>
  <c r="D46" i="11"/>
  <c r="B50" i="34"/>
  <c r="C8" i="223" s="1"/>
  <c r="D50" i="11"/>
  <c r="B54" i="34"/>
  <c r="C8" i="235" s="1"/>
  <c r="D54" i="11"/>
  <c r="B9" i="33"/>
  <c r="C3" i="191" s="1"/>
  <c r="C9" i="11"/>
  <c r="B21" i="33"/>
  <c r="C3" i="203" s="1"/>
  <c r="C21" i="11"/>
  <c r="B33" i="33"/>
  <c r="C3" i="206" s="1"/>
  <c r="C33" i="11"/>
  <c r="B49" i="33"/>
  <c r="C3" i="224" s="1"/>
  <c r="C49" i="11"/>
  <c r="B14" i="33"/>
  <c r="C3" i="196" s="1"/>
  <c r="C14" i="11"/>
  <c r="B18" i="33"/>
  <c r="C3" i="200" s="1"/>
  <c r="C18" i="11"/>
  <c r="B22" i="33"/>
  <c r="C3" i="204" s="1"/>
  <c r="C22" i="11"/>
  <c r="B26" i="33"/>
  <c r="C3" i="213" s="1"/>
  <c r="C26" i="11"/>
  <c r="B30" i="33"/>
  <c r="C3" i="209" s="1"/>
  <c r="C30" i="11"/>
  <c r="B34" i="33"/>
  <c r="C3" i="216" s="1"/>
  <c r="C34" i="11"/>
  <c r="B38" i="33"/>
  <c r="C3" i="238" s="1"/>
  <c r="C38" i="11"/>
  <c r="B42" i="33"/>
  <c r="C3" i="222" s="1"/>
  <c r="C42" i="11"/>
  <c r="B46" i="33"/>
  <c r="C3" i="227" s="1"/>
  <c r="C46" i="11"/>
  <c r="B50" i="33"/>
  <c r="C3" i="223" s="1"/>
  <c r="C50" i="11"/>
  <c r="B54" i="33"/>
  <c r="C3" i="235" s="1"/>
  <c r="C54" i="11"/>
  <c r="B17" i="33"/>
  <c r="C3" i="199" s="1"/>
  <c r="C22" i="199" s="1"/>
  <c r="C26" i="199" s="1"/>
  <c r="C17" i="11"/>
  <c r="B37" i="33"/>
  <c r="C3" i="219" s="1"/>
  <c r="C37" i="11"/>
  <c r="B53" i="33"/>
  <c r="C3" i="236" s="1"/>
  <c r="C53" i="11"/>
  <c r="B7" i="33"/>
  <c r="C3" i="189" s="1"/>
  <c r="C7" i="11"/>
  <c r="B19" i="33"/>
  <c r="C3" i="201" s="1"/>
  <c r="C19" i="11"/>
  <c r="B27" i="33"/>
  <c r="C3" i="212" s="1"/>
  <c r="C22" i="212" s="1"/>
  <c r="C26" i="212" s="1"/>
  <c r="C27" i="11"/>
  <c r="B31" i="33"/>
  <c r="C3" i="208" s="1"/>
  <c r="C31" i="11"/>
  <c r="B35" i="33"/>
  <c r="C3" i="217" s="1"/>
  <c r="C22" i="217" s="1"/>
  <c r="C26" i="217" s="1"/>
  <c r="C35" i="11"/>
  <c r="B39" i="33"/>
  <c r="C3" i="220" s="1"/>
  <c r="C22" i="220" s="1"/>
  <c r="C26" i="220" s="1"/>
  <c r="C39" i="11"/>
  <c r="B43" i="33"/>
  <c r="C3" i="230" s="1"/>
  <c r="C22" i="230" s="1"/>
  <c r="C26" i="230" s="1"/>
  <c r="C43" i="11"/>
  <c r="B47" i="33"/>
  <c r="C3" i="226" s="1"/>
  <c r="C47" i="11"/>
  <c r="B51" i="33"/>
  <c r="C3" i="232" s="1"/>
  <c r="C22" i="232" s="1"/>
  <c r="C26" i="232" s="1"/>
  <c r="C51" i="11"/>
  <c r="B55" i="33"/>
  <c r="C3" i="234" s="1"/>
  <c r="C55" i="11"/>
  <c r="B13" i="33"/>
  <c r="C3" i="195" s="1"/>
  <c r="C13" i="11"/>
  <c r="B25" i="33"/>
  <c r="C3" i="214" s="1"/>
  <c r="C25" i="11"/>
  <c r="B29" i="33"/>
  <c r="C3" i="210" s="1"/>
  <c r="C22" i="210" s="1"/>
  <c r="C26" i="210" s="1"/>
  <c r="C29" i="11"/>
  <c r="B41" i="33"/>
  <c r="C3" i="231" s="1"/>
  <c r="C22" i="231" s="1"/>
  <c r="C26" i="231" s="1"/>
  <c r="C41" i="11"/>
  <c r="B45" i="33"/>
  <c r="C3" i="228" s="1"/>
  <c r="C45" i="11"/>
  <c r="B6" i="33"/>
  <c r="C3" i="188" s="1"/>
  <c r="C6" i="11"/>
  <c r="B10" i="33"/>
  <c r="C3" i="192" s="1"/>
  <c r="C22" i="192" s="1"/>
  <c r="C26" i="192" s="1"/>
  <c r="C10" i="11"/>
  <c r="B11" i="33"/>
  <c r="C3" i="193" s="1"/>
  <c r="C11" i="11"/>
  <c r="B15" i="33"/>
  <c r="C3" i="197" s="1"/>
  <c r="C15" i="11"/>
  <c r="B23" i="33"/>
  <c r="C3" i="205" s="1"/>
  <c r="C23" i="11"/>
  <c r="B8" i="33"/>
  <c r="C3" i="190" s="1"/>
  <c r="C8" i="11"/>
  <c r="B12" i="33"/>
  <c r="C3" i="194" s="1"/>
  <c r="C12" i="11"/>
  <c r="B16" i="33"/>
  <c r="C3" i="198" s="1"/>
  <c r="C16" i="11"/>
  <c r="B20" i="33"/>
  <c r="C3" i="202" s="1"/>
  <c r="C20" i="11"/>
  <c r="B24" i="33"/>
  <c r="C3" i="215" s="1"/>
  <c r="C24" i="11"/>
  <c r="B28" i="33"/>
  <c r="C3" i="211" s="1"/>
  <c r="C28" i="11"/>
  <c r="B32" i="33"/>
  <c r="C3" i="207" s="1"/>
  <c r="C32" i="11"/>
  <c r="B36" i="33"/>
  <c r="C3" i="218" s="1"/>
  <c r="C36" i="11"/>
  <c r="B40" i="33"/>
  <c r="C3" i="221" s="1"/>
  <c r="C40" i="11"/>
  <c r="B44" i="33"/>
  <c r="C3" i="229" s="1"/>
  <c r="C44" i="11"/>
  <c r="B48" i="33"/>
  <c r="C3" i="225" s="1"/>
  <c r="C48" i="11"/>
  <c r="B52" i="33"/>
  <c r="C3" i="237" s="1"/>
  <c r="C52" i="11"/>
  <c r="B56" i="33"/>
  <c r="C3" i="233" s="1"/>
  <c r="C56" i="11"/>
  <c r="K5" i="245"/>
  <c r="M55" i="245"/>
  <c r="M47" i="245"/>
  <c r="M45" i="245"/>
  <c r="M39" i="245"/>
  <c r="M33" i="245"/>
  <c r="M31" i="245"/>
  <c r="M29" i="245"/>
  <c r="M23" i="245"/>
  <c r="M21" i="245"/>
  <c r="M19" i="245"/>
  <c r="M17" i="245"/>
  <c r="M15" i="245"/>
  <c r="M13" i="245"/>
  <c r="M11" i="245"/>
  <c r="M7" i="245"/>
  <c r="C22" i="228" l="1"/>
  <c r="C26" i="228" s="1"/>
  <c r="C22" i="214"/>
  <c r="C26" i="214" s="1"/>
  <c r="C22" i="197"/>
  <c r="C26" i="197" s="1"/>
  <c r="C22" i="189"/>
  <c r="C26" i="189" s="1"/>
  <c r="C22" i="235"/>
  <c r="C26" i="235" s="1"/>
  <c r="C22" i="238"/>
  <c r="C26" i="238" s="1"/>
  <c r="C22" i="204"/>
  <c r="C26" i="204" s="1"/>
  <c r="C22" i="191"/>
  <c r="C26" i="191" s="1"/>
  <c r="C22" i="234"/>
  <c r="C26" i="234" s="1"/>
  <c r="C22" i="206"/>
  <c r="C26" i="206" s="1"/>
  <c r="C22" i="213"/>
  <c r="C26" i="213" s="1"/>
  <c r="C22" i="222"/>
  <c r="C26" i="222" s="1"/>
  <c r="C22" i="236"/>
  <c r="C26" i="236" s="1"/>
  <c r="C22" i="203"/>
  <c r="C26" i="203" s="1"/>
  <c r="C22" i="201"/>
  <c r="C26" i="201" s="1"/>
  <c r="C22" i="193"/>
  <c r="C26" i="193" s="1"/>
  <c r="C22" i="227"/>
  <c r="C26" i="227" s="1"/>
  <c r="C22" i="209"/>
  <c r="C26" i="209" s="1"/>
  <c r="C22" i="196"/>
  <c r="C26" i="196" s="1"/>
  <c r="C22" i="224"/>
  <c r="C26" i="224" s="1"/>
  <c r="C22" i="205"/>
  <c r="C26" i="205" s="1"/>
  <c r="C22" i="223"/>
  <c r="C26" i="223" s="1"/>
  <c r="C22" i="216"/>
  <c r="C26" i="216" s="1"/>
  <c r="C22" i="200"/>
  <c r="C26" i="200" s="1"/>
  <c r="C22" i="233"/>
  <c r="C26" i="233" s="1"/>
  <c r="C22" i="221"/>
  <c r="C26" i="221" s="1"/>
  <c r="C22" i="215"/>
  <c r="C26" i="215" s="1"/>
  <c r="C22" i="190"/>
  <c r="C26" i="190" s="1"/>
  <c r="C22" i="229"/>
  <c r="C26" i="229" s="1"/>
  <c r="C22" i="219"/>
  <c r="C26" i="219" s="1"/>
  <c r="C22" i="195"/>
  <c r="C26" i="195" s="1"/>
  <c r="C22" i="225"/>
  <c r="C26" i="225" s="1"/>
  <c r="C22" i="207"/>
  <c r="C26" i="207" s="1"/>
  <c r="C22" i="198"/>
  <c r="C26" i="198" s="1"/>
  <c r="C22" i="237"/>
  <c r="C26" i="237" s="1"/>
  <c r="C22" i="218"/>
  <c r="C26" i="218" s="1"/>
  <c r="C22" i="211"/>
  <c r="C26" i="211" s="1"/>
  <c r="C22" i="202"/>
  <c r="C26" i="202" s="1"/>
  <c r="C22" i="194"/>
  <c r="C26" i="194" s="1"/>
  <c r="C22" i="226"/>
  <c r="C26" i="226" s="1"/>
  <c r="C22" i="208"/>
  <c r="C26" i="208" s="1"/>
  <c r="R54" i="245"/>
  <c r="C54" i="245" s="1"/>
  <c r="D53" i="27"/>
  <c r="I52" i="157" s="1"/>
  <c r="J52" i="157" s="1"/>
  <c r="R46" i="245"/>
  <c r="C46" i="245" s="1"/>
  <c r="D45" i="27"/>
  <c r="I44" i="157" s="1"/>
  <c r="J44" i="157" s="1"/>
  <c r="R38" i="245"/>
  <c r="C38" i="245" s="1"/>
  <c r="D37" i="27"/>
  <c r="I36" i="157" s="1"/>
  <c r="J36" i="157" s="1"/>
  <c r="R30" i="245"/>
  <c r="C30" i="245" s="1"/>
  <c r="D29" i="27"/>
  <c r="I28" i="157" s="1"/>
  <c r="J28" i="157" s="1"/>
  <c r="R22" i="245"/>
  <c r="C22" i="245" s="1"/>
  <c r="D21" i="27"/>
  <c r="I20" i="157" s="1"/>
  <c r="J20" i="157" s="1"/>
  <c r="R14" i="245"/>
  <c r="C14" i="245" s="1"/>
  <c r="D13" i="27"/>
  <c r="I12" i="157" s="1"/>
  <c r="J12" i="157" s="1"/>
  <c r="R6" i="245"/>
  <c r="C6" i="245" s="1"/>
  <c r="D5" i="11"/>
  <c r="D5" i="27"/>
  <c r="R49" i="245"/>
  <c r="C49" i="245" s="1"/>
  <c r="D48" i="27"/>
  <c r="I47" i="157" s="1"/>
  <c r="J47" i="157" s="1"/>
  <c r="R41" i="245"/>
  <c r="C41" i="245" s="1"/>
  <c r="D40" i="27"/>
  <c r="I39" i="157" s="1"/>
  <c r="J39" i="157" s="1"/>
  <c r="R33" i="245"/>
  <c r="C33" i="245" s="1"/>
  <c r="D32" i="27"/>
  <c r="I31" i="157" s="1"/>
  <c r="J31" i="157" s="1"/>
  <c r="R25" i="245"/>
  <c r="C25" i="245" s="1"/>
  <c r="D24" i="27"/>
  <c r="I23" i="157" s="1"/>
  <c r="J23" i="157" s="1"/>
  <c r="R17" i="245"/>
  <c r="C17" i="245" s="1"/>
  <c r="D16" i="27"/>
  <c r="I15" i="157" s="1"/>
  <c r="J15" i="157" s="1"/>
  <c r="R9" i="245"/>
  <c r="C9" i="245" s="1"/>
  <c r="D8" i="27"/>
  <c r="I7" i="157" s="1"/>
  <c r="J7" i="157" s="1"/>
  <c r="R52" i="245"/>
  <c r="C52" i="245" s="1"/>
  <c r="D51" i="27"/>
  <c r="I50" i="157" s="1"/>
  <c r="J50" i="157" s="1"/>
  <c r="R44" i="245"/>
  <c r="C44" i="245" s="1"/>
  <c r="D43" i="27"/>
  <c r="I42" i="157" s="1"/>
  <c r="J42" i="157" s="1"/>
  <c r="R36" i="245"/>
  <c r="C36" i="245" s="1"/>
  <c r="D35" i="27"/>
  <c r="I34" i="157" s="1"/>
  <c r="J34" i="157" s="1"/>
  <c r="R28" i="245"/>
  <c r="C28" i="245" s="1"/>
  <c r="D27" i="27"/>
  <c r="I26" i="157" s="1"/>
  <c r="J26" i="157" s="1"/>
  <c r="R20" i="245"/>
  <c r="C20" i="245" s="1"/>
  <c r="D19" i="27"/>
  <c r="I18" i="157" s="1"/>
  <c r="J18" i="157" s="1"/>
  <c r="R12" i="245"/>
  <c r="C12" i="245" s="1"/>
  <c r="D11" i="27"/>
  <c r="I10" i="157" s="1"/>
  <c r="J10" i="157" s="1"/>
  <c r="R55" i="245"/>
  <c r="C55" i="245" s="1"/>
  <c r="D54" i="27"/>
  <c r="I53" i="157" s="1"/>
  <c r="J53" i="157" s="1"/>
  <c r="R47" i="245"/>
  <c r="C47" i="245" s="1"/>
  <c r="D46" i="27"/>
  <c r="I45" i="157" s="1"/>
  <c r="J45" i="157" s="1"/>
  <c r="R39" i="245"/>
  <c r="C39" i="245" s="1"/>
  <c r="D38" i="27"/>
  <c r="I37" i="157" s="1"/>
  <c r="J37" i="157" s="1"/>
  <c r="R31" i="245"/>
  <c r="C31" i="245" s="1"/>
  <c r="D30" i="27"/>
  <c r="I29" i="157" s="1"/>
  <c r="J29" i="157" s="1"/>
  <c r="R23" i="245"/>
  <c r="C23" i="245" s="1"/>
  <c r="D22" i="27"/>
  <c r="I21" i="157" s="1"/>
  <c r="J21" i="157" s="1"/>
  <c r="R15" i="245"/>
  <c r="C15" i="245" s="1"/>
  <c r="D14" i="27"/>
  <c r="I13" i="157" s="1"/>
  <c r="J13" i="157" s="1"/>
  <c r="R7" i="245"/>
  <c r="C7" i="245" s="1"/>
  <c r="D6" i="27"/>
  <c r="I5" i="157" s="1"/>
  <c r="J5" i="157" s="1"/>
  <c r="R50" i="245"/>
  <c r="C50" i="245" s="1"/>
  <c r="D49" i="27"/>
  <c r="I48" i="157" s="1"/>
  <c r="J48" i="157" s="1"/>
  <c r="R42" i="245"/>
  <c r="C42" i="245" s="1"/>
  <c r="D41" i="27"/>
  <c r="I40" i="157" s="1"/>
  <c r="J40" i="157" s="1"/>
  <c r="R34" i="245"/>
  <c r="C34" i="245" s="1"/>
  <c r="D33" i="27"/>
  <c r="I32" i="157" s="1"/>
  <c r="J32" i="157" s="1"/>
  <c r="R26" i="245"/>
  <c r="C26" i="245" s="1"/>
  <c r="D25" i="27"/>
  <c r="I24" i="157" s="1"/>
  <c r="J24" i="157" s="1"/>
  <c r="R18" i="245"/>
  <c r="C18" i="245" s="1"/>
  <c r="D17" i="27"/>
  <c r="I16" i="157" s="1"/>
  <c r="J16" i="157" s="1"/>
  <c r="R10" i="245"/>
  <c r="C10" i="245" s="1"/>
  <c r="D9" i="27"/>
  <c r="I8" i="157" s="1"/>
  <c r="J8" i="157" s="1"/>
  <c r="R53" i="245"/>
  <c r="C53" i="245" s="1"/>
  <c r="D52" i="27"/>
  <c r="I51" i="157" s="1"/>
  <c r="J51" i="157" s="1"/>
  <c r="R45" i="245"/>
  <c r="C45" i="245" s="1"/>
  <c r="D44" i="27"/>
  <c r="I43" i="157" s="1"/>
  <c r="J43" i="157" s="1"/>
  <c r="R37" i="245"/>
  <c r="C37" i="245" s="1"/>
  <c r="D36" i="27"/>
  <c r="I35" i="157" s="1"/>
  <c r="J35" i="157" s="1"/>
  <c r="R29" i="245"/>
  <c r="C29" i="245" s="1"/>
  <c r="D28" i="27"/>
  <c r="I27" i="157" s="1"/>
  <c r="J27" i="157" s="1"/>
  <c r="R21" i="245"/>
  <c r="C21" i="245" s="1"/>
  <c r="D20" i="27"/>
  <c r="I19" i="157" s="1"/>
  <c r="J19" i="157" s="1"/>
  <c r="R13" i="245"/>
  <c r="C13" i="245" s="1"/>
  <c r="D12" i="27"/>
  <c r="I11" i="157" s="1"/>
  <c r="J11" i="157" s="1"/>
  <c r="R56" i="245"/>
  <c r="C56" i="245" s="1"/>
  <c r="D55" i="27"/>
  <c r="I54" i="157" s="1"/>
  <c r="J54" i="157" s="1"/>
  <c r="R48" i="245"/>
  <c r="C48" i="245" s="1"/>
  <c r="D47" i="27"/>
  <c r="I46" i="157" s="1"/>
  <c r="J46" i="157" s="1"/>
  <c r="R40" i="245"/>
  <c r="C40" i="245" s="1"/>
  <c r="D39" i="27"/>
  <c r="I38" i="157" s="1"/>
  <c r="J38" i="157" s="1"/>
  <c r="R32" i="245"/>
  <c r="C32" i="245" s="1"/>
  <c r="D31" i="27"/>
  <c r="I30" i="157" s="1"/>
  <c r="J30" i="157" s="1"/>
  <c r="R24" i="245"/>
  <c r="C24" i="245" s="1"/>
  <c r="D23" i="27"/>
  <c r="I22" i="157" s="1"/>
  <c r="J22" i="157" s="1"/>
  <c r="R16" i="245"/>
  <c r="C16" i="245" s="1"/>
  <c r="D15" i="27"/>
  <c r="I14" i="157" s="1"/>
  <c r="J14" i="157" s="1"/>
  <c r="R8" i="245"/>
  <c r="C8" i="245" s="1"/>
  <c r="D7" i="27"/>
  <c r="I6" i="157" s="1"/>
  <c r="J6" i="157" s="1"/>
  <c r="R51" i="245"/>
  <c r="C51" i="245" s="1"/>
  <c r="D50" i="27"/>
  <c r="I49" i="157" s="1"/>
  <c r="J49" i="157" s="1"/>
  <c r="R43" i="245"/>
  <c r="C43" i="245" s="1"/>
  <c r="D42" i="27"/>
  <c r="I41" i="157" s="1"/>
  <c r="J41" i="157" s="1"/>
  <c r="R35" i="245"/>
  <c r="C35" i="245" s="1"/>
  <c r="D34" i="27"/>
  <c r="I33" i="157" s="1"/>
  <c r="J33" i="157" s="1"/>
  <c r="R27" i="245"/>
  <c r="C27" i="245" s="1"/>
  <c r="D26" i="27"/>
  <c r="I25" i="157" s="1"/>
  <c r="J25" i="157" s="1"/>
  <c r="R19" i="245"/>
  <c r="C19" i="245" s="1"/>
  <c r="D18" i="27"/>
  <c r="I17" i="157" s="1"/>
  <c r="J17" i="157" s="1"/>
  <c r="R11" i="245"/>
  <c r="C11" i="245" s="1"/>
  <c r="D10" i="27"/>
  <c r="I9" i="157" s="1"/>
  <c r="J9" i="157" s="1"/>
  <c r="B45" i="11"/>
  <c r="B44" i="27" s="1"/>
  <c r="B46" i="43" s="1"/>
  <c r="Q45" i="245"/>
  <c r="B45" i="245" s="1"/>
  <c r="C44" i="27"/>
  <c r="F43" i="157" s="1"/>
  <c r="B29" i="11"/>
  <c r="B28" i="27" s="1"/>
  <c r="B30" i="43" s="1"/>
  <c r="Q29" i="245"/>
  <c r="B29" i="245" s="1"/>
  <c r="C28" i="27"/>
  <c r="F27" i="157" s="1"/>
  <c r="B13" i="11"/>
  <c r="B12" i="27" s="1"/>
  <c r="B14" i="43" s="1"/>
  <c r="Q13" i="245"/>
  <c r="B13" i="245" s="1"/>
  <c r="C12" i="27"/>
  <c r="F11" i="157" s="1"/>
  <c r="B55" i="11"/>
  <c r="B54" i="27" s="1"/>
  <c r="B56" i="43" s="1"/>
  <c r="Q55" i="245"/>
  <c r="B55" i="245" s="1"/>
  <c r="C54" i="27"/>
  <c r="F53" i="157" s="1"/>
  <c r="B47" i="11"/>
  <c r="B46" i="27" s="1"/>
  <c r="B48" i="43" s="1"/>
  <c r="Q47" i="245"/>
  <c r="B47" i="245" s="1"/>
  <c r="C46" i="27"/>
  <c r="F45" i="157" s="1"/>
  <c r="B39" i="11"/>
  <c r="B38" i="27" s="1"/>
  <c r="B40" i="43" s="1"/>
  <c r="Q39" i="245"/>
  <c r="B39" i="245" s="1"/>
  <c r="C38" i="27"/>
  <c r="F37" i="157" s="1"/>
  <c r="B31" i="11"/>
  <c r="B30" i="27" s="1"/>
  <c r="B32" i="43" s="1"/>
  <c r="Q31" i="245"/>
  <c r="B31" i="245" s="1"/>
  <c r="C30" i="27"/>
  <c r="F29" i="157" s="1"/>
  <c r="B19" i="11"/>
  <c r="B18" i="27" s="1"/>
  <c r="B20" i="43" s="1"/>
  <c r="Q19" i="245"/>
  <c r="B19" i="245" s="1"/>
  <c r="C18" i="27"/>
  <c r="F17" i="157" s="1"/>
  <c r="B49" i="11"/>
  <c r="B48" i="27" s="1"/>
  <c r="B50" i="43" s="1"/>
  <c r="Q49" i="245"/>
  <c r="B49" i="245" s="1"/>
  <c r="C48" i="27"/>
  <c r="F47" i="157" s="1"/>
  <c r="B21" i="11"/>
  <c r="B20" i="27" s="1"/>
  <c r="B22" i="43" s="1"/>
  <c r="Q21" i="245"/>
  <c r="B21" i="245" s="1"/>
  <c r="C20" i="27"/>
  <c r="F19" i="157" s="1"/>
  <c r="B36" i="11"/>
  <c r="B35" i="27" s="1"/>
  <c r="B37" i="43" s="1"/>
  <c r="Q36" i="245"/>
  <c r="B36" i="245" s="1"/>
  <c r="C35" i="27"/>
  <c r="F34" i="157" s="1"/>
  <c r="B34" i="11"/>
  <c r="B33" i="27" s="1"/>
  <c r="B35" i="43" s="1"/>
  <c r="Q34" i="245"/>
  <c r="B34" i="245" s="1"/>
  <c r="C33" i="27"/>
  <c r="F32" i="157" s="1"/>
  <c r="B26" i="11"/>
  <c r="B25" i="27" s="1"/>
  <c r="B27" i="43" s="1"/>
  <c r="Q26" i="245"/>
  <c r="B26" i="245" s="1"/>
  <c r="C25" i="27"/>
  <c r="F24" i="157" s="1"/>
  <c r="B18" i="11"/>
  <c r="B17" i="27" s="1"/>
  <c r="B19" i="43" s="1"/>
  <c r="Q18" i="245"/>
  <c r="B18" i="245" s="1"/>
  <c r="C17" i="27"/>
  <c r="F16" i="157" s="1"/>
  <c r="B56" i="11"/>
  <c r="B55" i="27" s="1"/>
  <c r="B57" i="43" s="1"/>
  <c r="Q56" i="245"/>
  <c r="B56" i="245" s="1"/>
  <c r="C55" i="27"/>
  <c r="F54" i="157" s="1"/>
  <c r="B48" i="11"/>
  <c r="B47" i="27" s="1"/>
  <c r="B49" i="43" s="1"/>
  <c r="Q48" i="245"/>
  <c r="B48" i="245" s="1"/>
  <c r="C47" i="27"/>
  <c r="F46" i="157" s="1"/>
  <c r="B40" i="11"/>
  <c r="B39" i="27" s="1"/>
  <c r="B41" i="43" s="1"/>
  <c r="Q40" i="245"/>
  <c r="B40" i="245" s="1"/>
  <c r="C39" i="27"/>
  <c r="F38" i="157" s="1"/>
  <c r="B32" i="11"/>
  <c r="B31" i="27" s="1"/>
  <c r="B33" i="43" s="1"/>
  <c r="Q32" i="245"/>
  <c r="B32" i="245" s="1"/>
  <c r="C31" i="27"/>
  <c r="F30" i="157" s="1"/>
  <c r="B24" i="11"/>
  <c r="B23" i="27" s="1"/>
  <c r="B25" i="43" s="1"/>
  <c r="Q24" i="245"/>
  <c r="B24" i="245" s="1"/>
  <c r="C23" i="27"/>
  <c r="F22" i="157" s="1"/>
  <c r="B16" i="11"/>
  <c r="B15" i="27" s="1"/>
  <c r="B17" i="43" s="1"/>
  <c r="Q16" i="245"/>
  <c r="B16" i="245" s="1"/>
  <c r="C15" i="27"/>
  <c r="F14" i="157" s="1"/>
  <c r="B8" i="11"/>
  <c r="B7" i="27" s="1"/>
  <c r="B9" i="43" s="1"/>
  <c r="Q8" i="245"/>
  <c r="B8" i="245" s="1"/>
  <c r="C7" i="27"/>
  <c r="F6" i="157" s="1"/>
  <c r="B15" i="11"/>
  <c r="B14" i="27" s="1"/>
  <c r="B16" i="43" s="1"/>
  <c r="Q15" i="245"/>
  <c r="B15" i="245" s="1"/>
  <c r="C14" i="27"/>
  <c r="F13" i="157" s="1"/>
  <c r="B10" i="11"/>
  <c r="B9" i="27" s="1"/>
  <c r="B11" i="43" s="1"/>
  <c r="Q10" i="245"/>
  <c r="B10" i="245" s="1"/>
  <c r="C9" i="27"/>
  <c r="F8" i="157" s="1"/>
  <c r="B53" i="11"/>
  <c r="B52" i="27" s="1"/>
  <c r="B54" i="43" s="1"/>
  <c r="Q53" i="245"/>
  <c r="B53" i="245" s="1"/>
  <c r="C52" i="27"/>
  <c r="F51" i="157" s="1"/>
  <c r="B17" i="11"/>
  <c r="B16" i="27" s="1"/>
  <c r="B18" i="43" s="1"/>
  <c r="Q17" i="245"/>
  <c r="B17" i="245" s="1"/>
  <c r="C16" i="27"/>
  <c r="F15" i="157" s="1"/>
  <c r="B54" i="11"/>
  <c r="B53" i="27" s="1"/>
  <c r="B55" i="43" s="1"/>
  <c r="Q54" i="245"/>
  <c r="B54" i="245" s="1"/>
  <c r="C53" i="27"/>
  <c r="F52" i="157" s="1"/>
  <c r="B46" i="11"/>
  <c r="B45" i="27" s="1"/>
  <c r="B47" i="43" s="1"/>
  <c r="Q46" i="245"/>
  <c r="B46" i="245" s="1"/>
  <c r="C45" i="27"/>
  <c r="F44" i="157" s="1"/>
  <c r="B38" i="11"/>
  <c r="B37" i="27" s="1"/>
  <c r="B39" i="43" s="1"/>
  <c r="Q38" i="245"/>
  <c r="B38" i="245" s="1"/>
  <c r="C37" i="27"/>
  <c r="F36" i="157" s="1"/>
  <c r="B30" i="11"/>
  <c r="B29" i="27" s="1"/>
  <c r="B31" i="43" s="1"/>
  <c r="Q30" i="245"/>
  <c r="B30" i="245" s="1"/>
  <c r="C29" i="27"/>
  <c r="F28" i="157" s="1"/>
  <c r="B22" i="11"/>
  <c r="B21" i="27" s="1"/>
  <c r="B23" i="43" s="1"/>
  <c r="Q22" i="245"/>
  <c r="B22" i="245" s="1"/>
  <c r="C21" i="27"/>
  <c r="F20" i="157" s="1"/>
  <c r="B14" i="11"/>
  <c r="B13" i="27" s="1"/>
  <c r="B15" i="43" s="1"/>
  <c r="Q14" i="245"/>
  <c r="B14" i="245" s="1"/>
  <c r="C13" i="27"/>
  <c r="F12" i="157" s="1"/>
  <c r="B52" i="11"/>
  <c r="B51" i="27" s="1"/>
  <c r="B53" i="43" s="1"/>
  <c r="Q52" i="245"/>
  <c r="B52" i="245" s="1"/>
  <c r="C51" i="27"/>
  <c r="F50" i="157" s="1"/>
  <c r="Q44" i="245"/>
  <c r="B44" i="245" s="1"/>
  <c r="B44" i="11"/>
  <c r="B43" i="27" s="1"/>
  <c r="B45" i="43" s="1"/>
  <c r="C43" i="27"/>
  <c r="F42" i="157" s="1"/>
  <c r="B28" i="11"/>
  <c r="B27" i="27" s="1"/>
  <c r="B29" i="43" s="1"/>
  <c r="Q28" i="245"/>
  <c r="B28" i="245" s="1"/>
  <c r="C27" i="27"/>
  <c r="F26" i="157" s="1"/>
  <c r="Q20" i="245"/>
  <c r="B20" i="245" s="1"/>
  <c r="B20" i="11"/>
  <c r="B19" i="27" s="1"/>
  <c r="B21" i="43" s="1"/>
  <c r="C19" i="27"/>
  <c r="F18" i="157" s="1"/>
  <c r="B12" i="11"/>
  <c r="B11" i="27" s="1"/>
  <c r="B13" i="43" s="1"/>
  <c r="Q12" i="245"/>
  <c r="B12" i="245" s="1"/>
  <c r="C11" i="27"/>
  <c r="F10" i="157" s="1"/>
  <c r="B23" i="11"/>
  <c r="B22" i="27" s="1"/>
  <c r="B24" i="43" s="1"/>
  <c r="Q23" i="245"/>
  <c r="B23" i="245" s="1"/>
  <c r="C22" i="27"/>
  <c r="F21" i="157" s="1"/>
  <c r="B11" i="11"/>
  <c r="B10" i="27" s="1"/>
  <c r="B12" i="43" s="1"/>
  <c r="Q11" i="245"/>
  <c r="B11" i="245" s="1"/>
  <c r="C10" i="27"/>
  <c r="F9" i="157" s="1"/>
  <c r="B6" i="11"/>
  <c r="B5" i="27" s="1"/>
  <c r="B7" i="43" s="1"/>
  <c r="Q6" i="245"/>
  <c r="C5" i="11"/>
  <c r="C5" i="27"/>
  <c r="B37" i="11"/>
  <c r="B36" i="27" s="1"/>
  <c r="B38" i="43" s="1"/>
  <c r="Q37" i="245"/>
  <c r="B37" i="245" s="1"/>
  <c r="C36" i="27"/>
  <c r="F35" i="157" s="1"/>
  <c r="B50" i="11"/>
  <c r="B49" i="27" s="1"/>
  <c r="B51" i="43" s="1"/>
  <c r="Q50" i="245"/>
  <c r="B50" i="245" s="1"/>
  <c r="C49" i="27"/>
  <c r="F48" i="157" s="1"/>
  <c r="B42" i="11"/>
  <c r="B41" i="27" s="1"/>
  <c r="B43" i="43" s="1"/>
  <c r="Q42" i="245"/>
  <c r="B42" i="245" s="1"/>
  <c r="C41" i="27"/>
  <c r="F40" i="157" s="1"/>
  <c r="B41" i="11"/>
  <c r="B40" i="27" s="1"/>
  <c r="B42" i="43" s="1"/>
  <c r="Q41" i="245"/>
  <c r="B41" i="245" s="1"/>
  <c r="C40" i="27"/>
  <c r="F39" i="157" s="1"/>
  <c r="B25" i="11"/>
  <c r="B24" i="27" s="1"/>
  <c r="B26" i="43" s="1"/>
  <c r="Q25" i="245"/>
  <c r="B25" i="245" s="1"/>
  <c r="C24" i="27"/>
  <c r="F23" i="157" s="1"/>
  <c r="B51" i="11"/>
  <c r="B50" i="27" s="1"/>
  <c r="B52" i="43" s="1"/>
  <c r="Q51" i="245"/>
  <c r="B51" i="245" s="1"/>
  <c r="C50" i="27"/>
  <c r="F49" i="157" s="1"/>
  <c r="B43" i="11"/>
  <c r="B42" i="27" s="1"/>
  <c r="B44" i="43" s="1"/>
  <c r="Q43" i="245"/>
  <c r="B43" i="245" s="1"/>
  <c r="C42" i="27"/>
  <c r="F41" i="157" s="1"/>
  <c r="B35" i="11"/>
  <c r="B34" i="27" s="1"/>
  <c r="B36" i="43" s="1"/>
  <c r="Q35" i="245"/>
  <c r="B35" i="245" s="1"/>
  <c r="C34" i="27"/>
  <c r="F33" i="157" s="1"/>
  <c r="B27" i="11"/>
  <c r="B26" i="27" s="1"/>
  <c r="B28" i="43" s="1"/>
  <c r="Q27" i="245"/>
  <c r="B27" i="245" s="1"/>
  <c r="C26" i="27"/>
  <c r="F25" i="157" s="1"/>
  <c r="B7" i="11"/>
  <c r="B6" i="27" s="1"/>
  <c r="B8" i="43" s="1"/>
  <c r="Q7" i="245"/>
  <c r="B7" i="245" s="1"/>
  <c r="C6" i="27"/>
  <c r="F5" i="157" s="1"/>
  <c r="B33" i="11"/>
  <c r="B32" i="27" s="1"/>
  <c r="B34" i="43" s="1"/>
  <c r="Q33" i="245"/>
  <c r="B33" i="245" s="1"/>
  <c r="C32" i="27"/>
  <c r="F31" i="157" s="1"/>
  <c r="B9" i="11"/>
  <c r="B8" i="27" s="1"/>
  <c r="B10" i="43" s="1"/>
  <c r="Q9" i="245"/>
  <c r="B9" i="245" s="1"/>
  <c r="C8" i="27"/>
  <c r="F7" i="157" s="1"/>
  <c r="M5" i="245"/>
  <c r="B28" i="233"/>
  <c r="D28" i="233" s="1"/>
  <c r="B28" i="234"/>
  <c r="D28" i="234" s="1"/>
  <c r="B28" i="235"/>
  <c r="D28" i="235" s="1"/>
  <c r="B28" i="236"/>
  <c r="D28" i="236" s="1"/>
  <c r="B28" i="237"/>
  <c r="D28" i="237" s="1"/>
  <c r="B28" i="232"/>
  <c r="D28" i="232" s="1"/>
  <c r="B28" i="223"/>
  <c r="D28" i="223" s="1"/>
  <c r="B28" i="224"/>
  <c r="D28" i="224" s="1"/>
  <c r="B28" i="225"/>
  <c r="D28" i="225" s="1"/>
  <c r="B28" i="226"/>
  <c r="D28" i="226" s="1"/>
  <c r="B28" i="227"/>
  <c r="D28" i="227" s="1"/>
  <c r="B28" i="228"/>
  <c r="D28" i="228" s="1"/>
  <c r="B28" i="229"/>
  <c r="D28" i="229" s="1"/>
  <c r="B28" i="230"/>
  <c r="D28" i="230" s="1"/>
  <c r="B28" i="222"/>
  <c r="D28" i="222" s="1"/>
  <c r="B28" i="231"/>
  <c r="D28" i="231" s="1"/>
  <c r="B28" i="221"/>
  <c r="D28" i="221" s="1"/>
  <c r="B28" i="220"/>
  <c r="D28" i="220" s="1"/>
  <c r="B28" i="238"/>
  <c r="D28" i="238" s="1"/>
  <c r="B28" i="219"/>
  <c r="D28" i="219" s="1"/>
  <c r="B28" i="218"/>
  <c r="D28" i="218" s="1"/>
  <c r="B28" i="216"/>
  <c r="D28" i="216" s="1"/>
  <c r="B28" i="206"/>
  <c r="D28" i="206" s="1"/>
  <c r="B28" i="207"/>
  <c r="D28" i="207" s="1"/>
  <c r="B28" i="208"/>
  <c r="D28" i="208" s="1"/>
  <c r="B28" i="209"/>
  <c r="D28" i="209" s="1"/>
  <c r="B28" i="210"/>
  <c r="D28" i="210" s="1"/>
  <c r="B28" i="211"/>
  <c r="D28" i="211" s="1"/>
  <c r="B28" i="212"/>
  <c r="D28" i="212" s="1"/>
  <c r="B28" i="213"/>
  <c r="D28" i="213" s="1"/>
  <c r="B28" i="214"/>
  <c r="D28" i="214" s="1"/>
  <c r="B28" i="215"/>
  <c r="D28" i="215" s="1"/>
  <c r="B28" i="205"/>
  <c r="D28" i="205" s="1"/>
  <c r="B28" i="204"/>
  <c r="D28" i="204" s="1"/>
  <c r="B28" i="203"/>
  <c r="D28" i="203" s="1"/>
  <c r="B28" i="202"/>
  <c r="D28" i="202" s="1"/>
  <c r="B28" i="201"/>
  <c r="D28" i="201" s="1"/>
  <c r="B28" i="200"/>
  <c r="D28" i="200" s="1"/>
  <c r="B28" i="199"/>
  <c r="D28" i="199" s="1"/>
  <c r="B28" i="198"/>
  <c r="D28" i="198" s="1"/>
  <c r="B28" i="197"/>
  <c r="D28" i="197" s="1"/>
  <c r="B28" i="196"/>
  <c r="D28" i="196" s="1"/>
  <c r="B28" i="195"/>
  <c r="D28" i="195" s="1"/>
  <c r="B28" i="194"/>
  <c r="D28" i="194" s="1"/>
  <c r="B28" i="193"/>
  <c r="D28" i="193" s="1"/>
  <c r="B28" i="192"/>
  <c r="D28" i="192" s="1"/>
  <c r="B28" i="191"/>
  <c r="D28" i="191" s="1"/>
  <c r="B28" i="190"/>
  <c r="D28" i="190" s="1"/>
  <c r="B28" i="189"/>
  <c r="D28" i="189" s="1"/>
  <c r="B27" i="233"/>
  <c r="D27" i="233" s="1"/>
  <c r="B27" i="234"/>
  <c r="D27" i="234" s="1"/>
  <c r="B27" i="235"/>
  <c r="D27" i="235" s="1"/>
  <c r="B27" i="236"/>
  <c r="D27" i="236" s="1"/>
  <c r="B27" i="237"/>
  <c r="D27" i="237" s="1"/>
  <c r="B27" i="232"/>
  <c r="D27" i="232" s="1"/>
  <c r="B27" i="223"/>
  <c r="D27" i="223" s="1"/>
  <c r="B27" i="224"/>
  <c r="D27" i="224" s="1"/>
  <c r="B27" i="225"/>
  <c r="D27" i="225" s="1"/>
  <c r="B27" i="226"/>
  <c r="D27" i="226" s="1"/>
  <c r="B27" i="227"/>
  <c r="D27" i="227" s="1"/>
  <c r="B27" i="228"/>
  <c r="D27" i="228" s="1"/>
  <c r="B27" i="229"/>
  <c r="D27" i="229" s="1"/>
  <c r="B27" i="230"/>
  <c r="D27" i="230" s="1"/>
  <c r="B27" i="222"/>
  <c r="D27" i="222" s="1"/>
  <c r="B27" i="231"/>
  <c r="D27" i="231" s="1"/>
  <c r="B27" i="221"/>
  <c r="D27" i="221" s="1"/>
  <c r="B27" i="220"/>
  <c r="D27" i="220" s="1"/>
  <c r="B27" i="238"/>
  <c r="D27" i="238" s="1"/>
  <c r="B27" i="219"/>
  <c r="D27" i="219" s="1"/>
  <c r="B27" i="218"/>
  <c r="D27" i="218" s="1"/>
  <c r="B27" i="217"/>
  <c r="D27" i="217" s="1"/>
  <c r="B27" i="216"/>
  <c r="D27" i="216" s="1"/>
  <c r="B27" i="206"/>
  <c r="D27" i="206" s="1"/>
  <c r="B27" i="207"/>
  <c r="D27" i="207" s="1"/>
  <c r="B27" i="208"/>
  <c r="D27" i="208" s="1"/>
  <c r="B27" i="209"/>
  <c r="D27" i="209" s="1"/>
  <c r="B27" i="210"/>
  <c r="D27" i="210" s="1"/>
  <c r="B27" i="211"/>
  <c r="D27" i="211" s="1"/>
  <c r="B27" i="212"/>
  <c r="D27" i="212" s="1"/>
  <c r="B27" i="213"/>
  <c r="D27" i="213" s="1"/>
  <c r="B27" i="214"/>
  <c r="D27" i="214" s="1"/>
  <c r="B27" i="215"/>
  <c r="D27" i="215" s="1"/>
  <c r="B27" i="205"/>
  <c r="D27" i="205" s="1"/>
  <c r="B27" i="204"/>
  <c r="D27" i="204" s="1"/>
  <c r="B27" i="203"/>
  <c r="D27" i="203" s="1"/>
  <c r="B27" i="202"/>
  <c r="D27" i="202" s="1"/>
  <c r="B27" i="201"/>
  <c r="D27" i="201" s="1"/>
  <c r="B27" i="200"/>
  <c r="D27" i="200" s="1"/>
  <c r="B27" i="199"/>
  <c r="D27" i="199" s="1"/>
  <c r="B27" i="198"/>
  <c r="D27" i="198" s="1"/>
  <c r="B27" i="197"/>
  <c r="D27" i="197" s="1"/>
  <c r="B27" i="196"/>
  <c r="D27" i="196" s="1"/>
  <c r="B27" i="195"/>
  <c r="D27" i="195" s="1"/>
  <c r="B27" i="194"/>
  <c r="D27" i="194" s="1"/>
  <c r="B27" i="193"/>
  <c r="D27" i="193" s="1"/>
  <c r="B27" i="192"/>
  <c r="D27" i="192" s="1"/>
  <c r="B27" i="191"/>
  <c r="D27" i="191" s="1"/>
  <c r="B27" i="190"/>
  <c r="D27" i="190" s="1"/>
  <c r="B27" i="189"/>
  <c r="D27" i="189" s="1"/>
  <c r="B28" i="188"/>
  <c r="D28" i="188" s="1"/>
  <c r="B27" i="188"/>
  <c r="D27" i="188" s="1"/>
  <c r="H56" i="185"/>
  <c r="G56" i="185"/>
  <c r="E56" i="185"/>
  <c r="D56" i="185"/>
  <c r="H55" i="185"/>
  <c r="E55" i="185"/>
  <c r="D55" i="185"/>
  <c r="C55" i="185"/>
  <c r="H54" i="185"/>
  <c r="G54" i="185"/>
  <c r="E54" i="185"/>
  <c r="D54" i="185"/>
  <c r="H53" i="185"/>
  <c r="E53" i="185"/>
  <c r="D53" i="185"/>
  <c r="C53" i="185"/>
  <c r="H52" i="185"/>
  <c r="G52" i="185"/>
  <c r="E52" i="185"/>
  <c r="D52" i="185"/>
  <c r="H51" i="185"/>
  <c r="E51" i="185"/>
  <c r="D51" i="185"/>
  <c r="C51" i="185"/>
  <c r="H50" i="185"/>
  <c r="G50" i="185"/>
  <c r="E50" i="185"/>
  <c r="D50" i="185"/>
  <c r="H49" i="185"/>
  <c r="E49" i="185"/>
  <c r="D49" i="185"/>
  <c r="C49" i="185"/>
  <c r="H48" i="185"/>
  <c r="G48" i="185"/>
  <c r="E48" i="185"/>
  <c r="D48" i="185"/>
  <c r="H47" i="185"/>
  <c r="E47" i="185"/>
  <c r="D47" i="185"/>
  <c r="C47" i="185"/>
  <c r="H46" i="185"/>
  <c r="G46" i="185"/>
  <c r="E46" i="185"/>
  <c r="D46" i="185"/>
  <c r="H45" i="185"/>
  <c r="E45" i="185"/>
  <c r="D45" i="185"/>
  <c r="C45" i="185"/>
  <c r="H44" i="185"/>
  <c r="G44" i="185"/>
  <c r="E44" i="185"/>
  <c r="D44" i="185"/>
  <c r="H43" i="185"/>
  <c r="E43" i="185"/>
  <c r="D43" i="185"/>
  <c r="C43" i="185"/>
  <c r="H42" i="185"/>
  <c r="G42" i="185"/>
  <c r="E42" i="185"/>
  <c r="D42" i="185"/>
  <c r="H41" i="185"/>
  <c r="E41" i="185"/>
  <c r="D41" i="185"/>
  <c r="C41" i="185"/>
  <c r="H40" i="185"/>
  <c r="G40" i="185"/>
  <c r="E40" i="185"/>
  <c r="D40" i="185"/>
  <c r="H39" i="185"/>
  <c r="E39" i="185"/>
  <c r="D39" i="185"/>
  <c r="C39" i="185"/>
  <c r="H38" i="185"/>
  <c r="G38" i="185"/>
  <c r="E38" i="185"/>
  <c r="D38" i="185"/>
  <c r="H37" i="185"/>
  <c r="E37" i="185"/>
  <c r="D37" i="185"/>
  <c r="C37" i="185"/>
  <c r="H36" i="185"/>
  <c r="G36" i="185"/>
  <c r="E36" i="185"/>
  <c r="D36" i="185"/>
  <c r="H35" i="185"/>
  <c r="E35" i="185"/>
  <c r="D35" i="185"/>
  <c r="C35" i="185"/>
  <c r="H34" i="185"/>
  <c r="G34" i="185"/>
  <c r="E34" i="185"/>
  <c r="D34" i="185"/>
  <c r="H33" i="185"/>
  <c r="E33" i="185"/>
  <c r="D33" i="185"/>
  <c r="C33" i="185"/>
  <c r="H32" i="185"/>
  <c r="G32" i="185"/>
  <c r="E32" i="185"/>
  <c r="D32" i="185"/>
  <c r="H31" i="185"/>
  <c r="E31" i="185"/>
  <c r="D31" i="185"/>
  <c r="C31" i="185"/>
  <c r="H30" i="185"/>
  <c r="G30" i="185"/>
  <c r="E30" i="185"/>
  <c r="D30" i="185"/>
  <c r="H29" i="185"/>
  <c r="E29" i="185"/>
  <c r="D29" i="185"/>
  <c r="C29" i="185"/>
  <c r="H28" i="185"/>
  <c r="G28" i="185"/>
  <c r="E28" i="185"/>
  <c r="D28" i="185"/>
  <c r="H27" i="185"/>
  <c r="E27" i="185"/>
  <c r="D27" i="185"/>
  <c r="C27" i="185"/>
  <c r="H26" i="185"/>
  <c r="G26" i="185"/>
  <c r="E26" i="185"/>
  <c r="D26" i="185"/>
  <c r="H25" i="185"/>
  <c r="E25" i="185"/>
  <c r="D25" i="185"/>
  <c r="C25" i="185"/>
  <c r="H24" i="185"/>
  <c r="G24" i="185"/>
  <c r="E24" i="185"/>
  <c r="D24" i="185"/>
  <c r="H23" i="185"/>
  <c r="E23" i="185"/>
  <c r="D23" i="185"/>
  <c r="C23" i="185"/>
  <c r="H22" i="185"/>
  <c r="G22" i="185"/>
  <c r="E22" i="185"/>
  <c r="D22" i="185"/>
  <c r="H21" i="185"/>
  <c r="E21" i="185"/>
  <c r="D21" i="185"/>
  <c r="C21" i="185"/>
  <c r="H20" i="185"/>
  <c r="G20" i="185"/>
  <c r="E20" i="185"/>
  <c r="D20" i="185"/>
  <c r="H19" i="185"/>
  <c r="E19" i="185"/>
  <c r="D19" i="185"/>
  <c r="C19" i="185"/>
  <c r="H18" i="185"/>
  <c r="G18" i="185"/>
  <c r="E18" i="185"/>
  <c r="D18" i="185"/>
  <c r="H17" i="185"/>
  <c r="E17" i="185"/>
  <c r="D17" i="185"/>
  <c r="C17" i="185"/>
  <c r="H16" i="185"/>
  <c r="G16" i="185"/>
  <c r="E16" i="185"/>
  <c r="D16" i="185"/>
  <c r="H15" i="185"/>
  <c r="E15" i="185"/>
  <c r="D15" i="185"/>
  <c r="H14" i="185"/>
  <c r="E14" i="185"/>
  <c r="D14" i="185"/>
  <c r="C14" i="185"/>
  <c r="H13" i="185"/>
  <c r="E13" i="185"/>
  <c r="D13" i="185"/>
  <c r="H12" i="185"/>
  <c r="E12" i="185"/>
  <c r="D12" i="185"/>
  <c r="H11" i="185"/>
  <c r="E11" i="185"/>
  <c r="D11" i="185"/>
  <c r="C11" i="185"/>
  <c r="H10" i="185"/>
  <c r="E10" i="185"/>
  <c r="D10" i="185"/>
  <c r="H9" i="185"/>
  <c r="E9" i="185"/>
  <c r="D9" i="185"/>
  <c r="H8" i="185"/>
  <c r="E8" i="185"/>
  <c r="D8" i="185"/>
  <c r="H7" i="185"/>
  <c r="E7" i="185"/>
  <c r="D7" i="185"/>
  <c r="C7" i="185"/>
  <c r="H6" i="185"/>
  <c r="G6" i="185"/>
  <c r="E6" i="185"/>
  <c r="D6" i="185"/>
  <c r="C6" i="185"/>
  <c r="B4" i="229"/>
  <c r="D4" i="229" s="1"/>
  <c r="B4" i="230"/>
  <c r="D4" i="230" s="1"/>
  <c r="B4" i="222"/>
  <c r="D4" i="222" s="1"/>
  <c r="B4" i="231"/>
  <c r="D4" i="231" s="1"/>
  <c r="B4" i="221"/>
  <c r="D4" i="221" s="1"/>
  <c r="B4" i="220"/>
  <c r="D4" i="220" s="1"/>
  <c r="B4" i="238"/>
  <c r="D4" i="238" s="1"/>
  <c r="B4" i="219"/>
  <c r="D4" i="219" s="1"/>
  <c r="B4" i="218"/>
  <c r="D4" i="218" s="1"/>
  <c r="B4" i="217"/>
  <c r="D4" i="217" s="1"/>
  <c r="B4" i="216"/>
  <c r="D4" i="216" s="1"/>
  <c r="B4" i="206"/>
  <c r="D4" i="206" s="1"/>
  <c r="B4" i="207"/>
  <c r="D4" i="207" s="1"/>
  <c r="B4" i="208"/>
  <c r="D4" i="208" s="1"/>
  <c r="B4" i="209"/>
  <c r="D4" i="209" s="1"/>
  <c r="B4" i="210"/>
  <c r="D4" i="210" s="1"/>
  <c r="B4" i="211"/>
  <c r="D4" i="211" s="1"/>
  <c r="B4" i="212"/>
  <c r="D4" i="212" s="1"/>
  <c r="B4" i="213"/>
  <c r="D4" i="213" s="1"/>
  <c r="B4" i="214"/>
  <c r="B4" i="215"/>
  <c r="D4" i="215" s="1"/>
  <c r="B4" i="205"/>
  <c r="D4" i="205" s="1"/>
  <c r="B4" i="204"/>
  <c r="D4" i="204" s="1"/>
  <c r="B4" i="203"/>
  <c r="D4" i="203" s="1"/>
  <c r="B4" i="202"/>
  <c r="D4" i="202" s="1"/>
  <c r="B4" i="201"/>
  <c r="D4" i="201" s="1"/>
  <c r="B4" i="200"/>
  <c r="D4" i="200" s="1"/>
  <c r="B4" i="199"/>
  <c r="D4" i="199" s="1"/>
  <c r="B4" i="198"/>
  <c r="D4" i="198" s="1"/>
  <c r="B4" i="197"/>
  <c r="D4" i="197" s="1"/>
  <c r="B4" i="196"/>
  <c r="D4" i="196" s="1"/>
  <c r="B4" i="195"/>
  <c r="D4" i="195" s="1"/>
  <c r="B4" i="194"/>
  <c r="D4" i="194" s="1"/>
  <c r="B4" i="193"/>
  <c r="D4" i="193" s="1"/>
  <c r="B4" i="192"/>
  <c r="D4" i="192" s="1"/>
  <c r="B4" i="191"/>
  <c r="D4" i="191" s="1"/>
  <c r="B4" i="190"/>
  <c r="D4" i="190" s="1"/>
  <c r="B4" i="189"/>
  <c r="D4" i="189" s="1"/>
  <c r="B4" i="188"/>
  <c r="I4" i="157" l="1"/>
  <c r="J4" i="157" s="1"/>
  <c r="D4" i="27"/>
  <c r="I3" i="157" s="1"/>
  <c r="J3" i="157" s="1"/>
  <c r="C5" i="157"/>
  <c r="G5" i="157"/>
  <c r="C18" i="157"/>
  <c r="G18" i="157"/>
  <c r="C12" i="157"/>
  <c r="G12" i="157"/>
  <c r="C44" i="157"/>
  <c r="G44" i="157"/>
  <c r="C8" i="157"/>
  <c r="G8" i="157"/>
  <c r="C22" i="157"/>
  <c r="G22" i="157"/>
  <c r="C29" i="157"/>
  <c r="G29" i="157"/>
  <c r="C31" i="157"/>
  <c r="G31" i="157"/>
  <c r="C41" i="157"/>
  <c r="G41" i="157"/>
  <c r="C48" i="157"/>
  <c r="G48" i="157"/>
  <c r="Q5" i="245"/>
  <c r="B5" i="245" s="1"/>
  <c r="S6" i="245"/>
  <c r="D6" i="245" s="1"/>
  <c r="B6" i="245"/>
  <c r="C10" i="157"/>
  <c r="G10" i="157"/>
  <c r="C50" i="157"/>
  <c r="G50" i="157"/>
  <c r="C36" i="157"/>
  <c r="G36" i="157"/>
  <c r="C51" i="157"/>
  <c r="G51" i="157"/>
  <c r="C14" i="157"/>
  <c r="G14" i="157"/>
  <c r="C46" i="157"/>
  <c r="G46" i="157"/>
  <c r="C32" i="157"/>
  <c r="G32" i="157"/>
  <c r="C17" i="157"/>
  <c r="G17" i="157"/>
  <c r="C53" i="157"/>
  <c r="G53" i="157"/>
  <c r="C54" i="157"/>
  <c r="G54" i="157"/>
  <c r="C7" i="157"/>
  <c r="G7" i="157"/>
  <c r="C33" i="157"/>
  <c r="G33" i="157"/>
  <c r="C39" i="157"/>
  <c r="G39" i="157"/>
  <c r="C40" i="157"/>
  <c r="G40" i="157"/>
  <c r="C21" i="157"/>
  <c r="G21" i="157"/>
  <c r="C42" i="157"/>
  <c r="G42" i="157"/>
  <c r="C28" i="157"/>
  <c r="G28" i="157"/>
  <c r="C15" i="157"/>
  <c r="G15" i="157"/>
  <c r="C6" i="157"/>
  <c r="G6" i="157"/>
  <c r="C38" i="157"/>
  <c r="G38" i="157"/>
  <c r="C24" i="157"/>
  <c r="G24" i="157"/>
  <c r="C47" i="157"/>
  <c r="G47" i="157"/>
  <c r="C45" i="157"/>
  <c r="G45" i="157"/>
  <c r="C43" i="157"/>
  <c r="G43" i="157"/>
  <c r="C49" i="157"/>
  <c r="G49" i="157"/>
  <c r="C35" i="157"/>
  <c r="G35" i="157"/>
  <c r="C34" i="157"/>
  <c r="G34" i="157"/>
  <c r="C11" i="157"/>
  <c r="G11" i="157"/>
  <c r="C25" i="157"/>
  <c r="G25" i="157"/>
  <c r="C23" i="157"/>
  <c r="G23" i="157"/>
  <c r="F4" i="157"/>
  <c r="C4" i="27"/>
  <c r="F3" i="157" s="1"/>
  <c r="G3" i="157" s="1"/>
  <c r="C9" i="157"/>
  <c r="G9" i="157"/>
  <c r="C26" i="157"/>
  <c r="G26" i="157"/>
  <c r="C20" i="157"/>
  <c r="G20" i="157"/>
  <c r="C52" i="157"/>
  <c r="G52" i="157"/>
  <c r="C13" i="157"/>
  <c r="G13" i="157"/>
  <c r="C30" i="157"/>
  <c r="G30" i="157"/>
  <c r="C16" i="157"/>
  <c r="G16" i="157"/>
  <c r="C19" i="157"/>
  <c r="G19" i="157"/>
  <c r="C37" i="157"/>
  <c r="G37" i="157"/>
  <c r="C27" i="157"/>
  <c r="G27" i="157"/>
  <c r="B17" i="185"/>
  <c r="B19" i="185"/>
  <c r="B21" i="185"/>
  <c r="B11" i="185"/>
  <c r="F6" i="185"/>
  <c r="F16" i="185"/>
  <c r="F18" i="185"/>
  <c r="F20" i="185"/>
  <c r="F22" i="185"/>
  <c r="F24" i="185"/>
  <c r="F26" i="185"/>
  <c r="F28" i="185"/>
  <c r="F30" i="185"/>
  <c r="F32" i="185"/>
  <c r="F34" i="185"/>
  <c r="F36" i="185"/>
  <c r="F38" i="185"/>
  <c r="F40" i="185"/>
  <c r="F42" i="185"/>
  <c r="F44" i="185"/>
  <c r="F46" i="185"/>
  <c r="F48" i="185"/>
  <c r="F50" i="185"/>
  <c r="F52" i="185"/>
  <c r="F54" i="185"/>
  <c r="B7" i="185"/>
  <c r="B23" i="185"/>
  <c r="B25" i="185"/>
  <c r="B27" i="185"/>
  <c r="B29" i="185"/>
  <c r="B31" i="185"/>
  <c r="B33" i="185"/>
  <c r="B35" i="185"/>
  <c r="B37" i="185"/>
  <c r="B39" i="185"/>
  <c r="B41" i="185"/>
  <c r="B43" i="185"/>
  <c r="B45" i="185"/>
  <c r="B47" i="185"/>
  <c r="B49" i="185"/>
  <c r="B51" i="185"/>
  <c r="B53" i="185"/>
  <c r="B55" i="185"/>
  <c r="B6" i="185"/>
  <c r="E7" i="183"/>
  <c r="B6" i="189"/>
  <c r="D6" i="189" s="1"/>
  <c r="E8" i="183"/>
  <c r="B6" i="190"/>
  <c r="D6" i="190" s="1"/>
  <c r="E9" i="183"/>
  <c r="B6" i="191"/>
  <c r="D6" i="191" s="1"/>
  <c r="E10" i="183"/>
  <c r="B6" i="192"/>
  <c r="D6" i="192" s="1"/>
  <c r="E11" i="183"/>
  <c r="B6" i="193"/>
  <c r="D6" i="193" s="1"/>
  <c r="E12" i="183"/>
  <c r="B6" i="194"/>
  <c r="D6" i="194" s="1"/>
  <c r="E13" i="183"/>
  <c r="B6" i="195"/>
  <c r="D6" i="195" s="1"/>
  <c r="E14" i="183"/>
  <c r="B6" i="196"/>
  <c r="D6" i="196" s="1"/>
  <c r="E15" i="183"/>
  <c r="B6" i="197"/>
  <c r="D6" i="197" s="1"/>
  <c r="E16" i="183"/>
  <c r="B6" i="198"/>
  <c r="D6" i="198" s="1"/>
  <c r="E17" i="183"/>
  <c r="B6" i="199"/>
  <c r="D6" i="199" s="1"/>
  <c r="E18" i="183"/>
  <c r="B6" i="200"/>
  <c r="D6" i="200" s="1"/>
  <c r="E19" i="183"/>
  <c r="B6" i="201"/>
  <c r="D6" i="201" s="1"/>
  <c r="E20" i="183"/>
  <c r="B6" i="202"/>
  <c r="D6" i="202" s="1"/>
  <c r="E21" i="183"/>
  <c r="B6" i="203"/>
  <c r="D6" i="203" s="1"/>
  <c r="E22" i="183"/>
  <c r="B6" i="204"/>
  <c r="D6" i="204" s="1"/>
  <c r="E23" i="183"/>
  <c r="B6" i="205"/>
  <c r="D6" i="205" s="1"/>
  <c r="E24" i="183"/>
  <c r="B6" i="215"/>
  <c r="D4" i="214"/>
  <c r="E25" i="183"/>
  <c r="B6" i="214"/>
  <c r="D6" i="214" s="1"/>
  <c r="E26" i="183"/>
  <c r="B6" i="213"/>
  <c r="D6" i="213" s="1"/>
  <c r="E27" i="183"/>
  <c r="B6" i="212"/>
  <c r="D6" i="212" s="1"/>
  <c r="E28" i="183"/>
  <c r="B6" i="211"/>
  <c r="D6" i="211" s="1"/>
  <c r="E29" i="183"/>
  <c r="B6" i="210"/>
  <c r="D6" i="210" s="1"/>
  <c r="E30" i="183"/>
  <c r="B6" i="209"/>
  <c r="D6" i="209" s="1"/>
  <c r="E31" i="183"/>
  <c r="B6" i="208"/>
  <c r="D6" i="208" s="1"/>
  <c r="E32" i="183"/>
  <c r="B6" i="207"/>
  <c r="D6" i="207" s="1"/>
  <c r="E33" i="183"/>
  <c r="B6" i="206"/>
  <c r="D6" i="206" s="1"/>
  <c r="E34" i="183"/>
  <c r="B6" i="216"/>
  <c r="D6" i="216" s="1"/>
  <c r="E35" i="183"/>
  <c r="B6" i="217"/>
  <c r="D6" i="217" s="1"/>
  <c r="E36" i="183"/>
  <c r="B6" i="218"/>
  <c r="D6" i="218" s="1"/>
  <c r="E37" i="183"/>
  <c r="B6" i="219"/>
  <c r="D6" i="219" s="1"/>
  <c r="E38" i="183"/>
  <c r="B6" i="238"/>
  <c r="D6" i="238" s="1"/>
  <c r="E39" i="183"/>
  <c r="B6" i="220"/>
  <c r="D6" i="220" s="1"/>
  <c r="E40" i="183"/>
  <c r="B6" i="221"/>
  <c r="D6" i="221" s="1"/>
  <c r="E41" i="183"/>
  <c r="B6" i="231"/>
  <c r="D6" i="231" s="1"/>
  <c r="E42" i="183"/>
  <c r="B6" i="222"/>
  <c r="D6" i="222" s="1"/>
  <c r="E43" i="183"/>
  <c r="B6" i="230"/>
  <c r="D6" i="230" s="1"/>
  <c r="E44" i="183"/>
  <c r="B6" i="229"/>
  <c r="D6" i="229" s="1"/>
  <c r="C45" i="183"/>
  <c r="B4" i="228"/>
  <c r="D4" i="228" s="1"/>
  <c r="E45" i="183"/>
  <c r="B6" i="228"/>
  <c r="D6" i="228" s="1"/>
  <c r="C46" i="183"/>
  <c r="B4" i="227"/>
  <c r="D4" i="227" s="1"/>
  <c r="E46" i="183"/>
  <c r="B6" i="227"/>
  <c r="D6" i="227" s="1"/>
  <c r="C47" i="183"/>
  <c r="B4" i="226"/>
  <c r="D4" i="226" s="1"/>
  <c r="E47" i="183"/>
  <c r="B6" i="226"/>
  <c r="D6" i="226" s="1"/>
  <c r="C48" i="183"/>
  <c r="B4" i="225"/>
  <c r="D4" i="225" s="1"/>
  <c r="E48" i="183"/>
  <c r="B6" i="225"/>
  <c r="D6" i="225" s="1"/>
  <c r="C49" i="183"/>
  <c r="B4" i="224"/>
  <c r="D4" i="224" s="1"/>
  <c r="E49" i="183"/>
  <c r="B6" i="224"/>
  <c r="D6" i="224" s="1"/>
  <c r="C50" i="183"/>
  <c r="B4" i="223"/>
  <c r="D4" i="223" s="1"/>
  <c r="E50" i="183"/>
  <c r="B6" i="223"/>
  <c r="D6" i="223" s="1"/>
  <c r="C51" i="183"/>
  <c r="B4" i="232"/>
  <c r="D4" i="232" s="1"/>
  <c r="E51" i="183"/>
  <c r="B6" i="232"/>
  <c r="D6" i="232" s="1"/>
  <c r="C52" i="183"/>
  <c r="B4" i="237"/>
  <c r="D4" i="237" s="1"/>
  <c r="E52" i="183"/>
  <c r="B6" i="237"/>
  <c r="D6" i="237" s="1"/>
  <c r="C53" i="183"/>
  <c r="B4" i="236"/>
  <c r="D4" i="236" s="1"/>
  <c r="E53" i="183"/>
  <c r="B6" i="236"/>
  <c r="D6" i="236" s="1"/>
  <c r="C54" i="183"/>
  <c r="B4" i="235"/>
  <c r="D4" i="235" s="1"/>
  <c r="E54" i="183"/>
  <c r="B6" i="235"/>
  <c r="D6" i="235" s="1"/>
  <c r="C55" i="183"/>
  <c r="B4" i="234"/>
  <c r="D4" i="234" s="1"/>
  <c r="E55" i="183"/>
  <c r="B6" i="234"/>
  <c r="D6" i="234" s="1"/>
  <c r="C56" i="183"/>
  <c r="B4" i="233"/>
  <c r="D4" i="233" s="1"/>
  <c r="E56" i="183"/>
  <c r="B6" i="233"/>
  <c r="D6" i="233" s="1"/>
  <c r="F8" i="169"/>
  <c r="G8" i="185"/>
  <c r="F8" i="185" s="1"/>
  <c r="F10" i="169"/>
  <c r="G10" i="185"/>
  <c r="F10" i="185" s="1"/>
  <c r="F12" i="169"/>
  <c r="G12" i="185"/>
  <c r="F12" i="185" s="1"/>
  <c r="F14" i="169"/>
  <c r="G14" i="185"/>
  <c r="F14" i="185" s="1"/>
  <c r="F56" i="185"/>
  <c r="D7" i="183"/>
  <c r="B5" i="189"/>
  <c r="D5" i="189" s="1"/>
  <c r="F7" i="183"/>
  <c r="B7" i="189"/>
  <c r="D7" i="189" s="1"/>
  <c r="D8" i="183"/>
  <c r="B5" i="190"/>
  <c r="D5" i="190" s="1"/>
  <c r="F8" i="183"/>
  <c r="B7" i="190"/>
  <c r="D7" i="190" s="1"/>
  <c r="D9" i="183"/>
  <c r="B5" i="191"/>
  <c r="D5" i="191" s="1"/>
  <c r="F9" i="183"/>
  <c r="B7" i="191"/>
  <c r="D7" i="191" s="1"/>
  <c r="D10" i="183"/>
  <c r="B5" i="192"/>
  <c r="D5" i="192" s="1"/>
  <c r="F10" i="183"/>
  <c r="B7" i="192"/>
  <c r="D7" i="192" s="1"/>
  <c r="D11" i="183"/>
  <c r="B5" i="193"/>
  <c r="D5" i="193" s="1"/>
  <c r="F11" i="183"/>
  <c r="B7" i="193"/>
  <c r="D7" i="193" s="1"/>
  <c r="D12" i="183"/>
  <c r="B5" i="194"/>
  <c r="D5" i="194" s="1"/>
  <c r="F12" i="183"/>
  <c r="B7" i="194"/>
  <c r="D7" i="194" s="1"/>
  <c r="D13" i="183"/>
  <c r="B5" i="195"/>
  <c r="D5" i="195" s="1"/>
  <c r="F13" i="183"/>
  <c r="B7" i="195"/>
  <c r="D7" i="195" s="1"/>
  <c r="D14" i="183"/>
  <c r="B5" i="196"/>
  <c r="D5" i="196" s="1"/>
  <c r="F14" i="183"/>
  <c r="B7" i="196"/>
  <c r="D7" i="196" s="1"/>
  <c r="D15" i="183"/>
  <c r="B5" i="197"/>
  <c r="D5" i="197" s="1"/>
  <c r="F15" i="183"/>
  <c r="B7" i="197"/>
  <c r="D7" i="197" s="1"/>
  <c r="D16" i="183"/>
  <c r="B5" i="198"/>
  <c r="D5" i="198" s="1"/>
  <c r="F16" i="183"/>
  <c r="B7" i="198"/>
  <c r="D7" i="198" s="1"/>
  <c r="D17" i="183"/>
  <c r="B5" i="199"/>
  <c r="D5" i="199" s="1"/>
  <c r="F17" i="183"/>
  <c r="B7" i="199"/>
  <c r="D7" i="199" s="1"/>
  <c r="D18" i="183"/>
  <c r="B5" i="200"/>
  <c r="D5" i="200" s="1"/>
  <c r="F18" i="183"/>
  <c r="B7" i="200"/>
  <c r="D7" i="200" s="1"/>
  <c r="D19" i="183"/>
  <c r="B5" i="201"/>
  <c r="D5" i="201" s="1"/>
  <c r="F19" i="183"/>
  <c r="B7" i="201"/>
  <c r="D7" i="201" s="1"/>
  <c r="D20" i="183"/>
  <c r="B5" i="202"/>
  <c r="D5" i="202" s="1"/>
  <c r="F20" i="183"/>
  <c r="B7" i="202"/>
  <c r="D7" i="202" s="1"/>
  <c r="D21" i="183"/>
  <c r="B5" i="203"/>
  <c r="D5" i="203" s="1"/>
  <c r="F21" i="183"/>
  <c r="B7" i="203"/>
  <c r="D7" i="203" s="1"/>
  <c r="D22" i="183"/>
  <c r="B5" i="204"/>
  <c r="D5" i="204" s="1"/>
  <c r="F22" i="183"/>
  <c r="B7" i="204"/>
  <c r="D7" i="204" s="1"/>
  <c r="D23" i="183"/>
  <c r="B5" i="205"/>
  <c r="D5" i="205" s="1"/>
  <c r="F23" i="183"/>
  <c r="B7" i="205"/>
  <c r="D7" i="205" s="1"/>
  <c r="D24" i="183"/>
  <c r="B5" i="215"/>
  <c r="D5" i="215" s="1"/>
  <c r="F24" i="183"/>
  <c r="B7" i="215"/>
  <c r="D7" i="215" s="1"/>
  <c r="D25" i="183"/>
  <c r="B5" i="214"/>
  <c r="D5" i="214" s="1"/>
  <c r="F25" i="183"/>
  <c r="B7" i="214"/>
  <c r="D7" i="214" s="1"/>
  <c r="D26" i="183"/>
  <c r="B5" i="213"/>
  <c r="D5" i="213" s="1"/>
  <c r="F26" i="183"/>
  <c r="B7" i="213"/>
  <c r="D7" i="213" s="1"/>
  <c r="D27" i="183"/>
  <c r="B5" i="212"/>
  <c r="D5" i="212" s="1"/>
  <c r="F27" i="183"/>
  <c r="B7" i="212"/>
  <c r="D7" i="212" s="1"/>
  <c r="D28" i="183"/>
  <c r="B5" i="211"/>
  <c r="D5" i="211" s="1"/>
  <c r="F28" i="183"/>
  <c r="B7" i="211"/>
  <c r="D7" i="211" s="1"/>
  <c r="D29" i="183"/>
  <c r="B5" i="210"/>
  <c r="D5" i="210" s="1"/>
  <c r="F29" i="183"/>
  <c r="B7" i="210"/>
  <c r="D7" i="210" s="1"/>
  <c r="D30" i="183"/>
  <c r="B5" i="209"/>
  <c r="D5" i="209" s="1"/>
  <c r="F30" i="183"/>
  <c r="B7" i="209"/>
  <c r="D7" i="209" s="1"/>
  <c r="D31" i="183"/>
  <c r="B5" i="208"/>
  <c r="D5" i="208" s="1"/>
  <c r="F31" i="183"/>
  <c r="B7" i="208"/>
  <c r="D7" i="208" s="1"/>
  <c r="D32" i="183"/>
  <c r="B5" i="207"/>
  <c r="D5" i="207" s="1"/>
  <c r="F32" i="183"/>
  <c r="B7" i="207"/>
  <c r="D7" i="207" s="1"/>
  <c r="D33" i="183"/>
  <c r="B5" i="206"/>
  <c r="D5" i="206" s="1"/>
  <c r="F33" i="183"/>
  <c r="B7" i="206"/>
  <c r="D7" i="206" s="1"/>
  <c r="D34" i="183"/>
  <c r="B5" i="216"/>
  <c r="D5" i="216" s="1"/>
  <c r="F34" i="183"/>
  <c r="B7" i="216"/>
  <c r="D7" i="216" s="1"/>
  <c r="D35" i="183"/>
  <c r="B5" i="217"/>
  <c r="D5" i="217" s="1"/>
  <c r="F35" i="183"/>
  <c r="B7" i="217"/>
  <c r="D7" i="217" s="1"/>
  <c r="D36" i="183"/>
  <c r="B5" i="218"/>
  <c r="D5" i="218" s="1"/>
  <c r="F36" i="183"/>
  <c r="B7" i="218"/>
  <c r="D7" i="218" s="1"/>
  <c r="D37" i="183"/>
  <c r="B5" i="219"/>
  <c r="D5" i="219" s="1"/>
  <c r="F37" i="183"/>
  <c r="B7" i="219"/>
  <c r="D7" i="219" s="1"/>
  <c r="D38" i="183"/>
  <c r="B5" i="238"/>
  <c r="D5" i="238" s="1"/>
  <c r="F38" i="183"/>
  <c r="B7" i="238"/>
  <c r="D7" i="238" s="1"/>
  <c r="D39" i="183"/>
  <c r="B5" i="220"/>
  <c r="D5" i="220" s="1"/>
  <c r="F39" i="183"/>
  <c r="B7" i="220"/>
  <c r="D7" i="220" s="1"/>
  <c r="D40" i="183"/>
  <c r="B5" i="221"/>
  <c r="D5" i="221" s="1"/>
  <c r="F40" i="183"/>
  <c r="B7" i="221"/>
  <c r="D7" i="221" s="1"/>
  <c r="D41" i="183"/>
  <c r="B5" i="231"/>
  <c r="D5" i="231" s="1"/>
  <c r="F41" i="183"/>
  <c r="B7" i="231"/>
  <c r="D7" i="231" s="1"/>
  <c r="D42" i="183"/>
  <c r="B5" i="222"/>
  <c r="D5" i="222" s="1"/>
  <c r="F42" i="183"/>
  <c r="B7" i="222"/>
  <c r="D7" i="222" s="1"/>
  <c r="D43" i="183"/>
  <c r="B5" i="230"/>
  <c r="D5" i="230" s="1"/>
  <c r="F43" i="183"/>
  <c r="B7" i="230"/>
  <c r="D7" i="230" s="1"/>
  <c r="D44" i="183"/>
  <c r="B5" i="229"/>
  <c r="D5" i="229" s="1"/>
  <c r="F44" i="183"/>
  <c r="B7" i="229"/>
  <c r="D7" i="229" s="1"/>
  <c r="D45" i="183"/>
  <c r="B5" i="228"/>
  <c r="D5" i="228" s="1"/>
  <c r="F45" i="183"/>
  <c r="B7" i="228"/>
  <c r="D7" i="228" s="1"/>
  <c r="D46" i="183"/>
  <c r="B5" i="227"/>
  <c r="D5" i="227" s="1"/>
  <c r="F46" i="183"/>
  <c r="B7" i="227"/>
  <c r="D7" i="227" s="1"/>
  <c r="D47" i="183"/>
  <c r="B5" i="226"/>
  <c r="D5" i="226" s="1"/>
  <c r="F47" i="183"/>
  <c r="B7" i="226"/>
  <c r="D7" i="226" s="1"/>
  <c r="D48" i="183"/>
  <c r="B5" i="225"/>
  <c r="D5" i="225" s="1"/>
  <c r="F48" i="183"/>
  <c r="B7" i="225"/>
  <c r="D7" i="225" s="1"/>
  <c r="D49" i="183"/>
  <c r="B5" i="224"/>
  <c r="D5" i="224" s="1"/>
  <c r="F49" i="183"/>
  <c r="B7" i="224"/>
  <c r="D7" i="224" s="1"/>
  <c r="D50" i="183"/>
  <c r="B5" i="223"/>
  <c r="D5" i="223" s="1"/>
  <c r="F50" i="183"/>
  <c r="B7" i="223"/>
  <c r="D7" i="223" s="1"/>
  <c r="D51" i="183"/>
  <c r="B5" i="232"/>
  <c r="D5" i="232" s="1"/>
  <c r="F51" i="183"/>
  <c r="B7" i="232"/>
  <c r="D7" i="232" s="1"/>
  <c r="D52" i="183"/>
  <c r="B5" i="237"/>
  <c r="D5" i="237" s="1"/>
  <c r="F52" i="183"/>
  <c r="B7" i="237"/>
  <c r="D7" i="237" s="1"/>
  <c r="D53" i="183"/>
  <c r="B5" i="236"/>
  <c r="D5" i="236" s="1"/>
  <c r="F53" i="183"/>
  <c r="B7" i="236"/>
  <c r="D7" i="236" s="1"/>
  <c r="D54" i="183"/>
  <c r="B5" i="235"/>
  <c r="D5" i="235" s="1"/>
  <c r="F54" i="183"/>
  <c r="B7" i="235"/>
  <c r="D7" i="235" s="1"/>
  <c r="D55" i="183"/>
  <c r="B5" i="234"/>
  <c r="D5" i="234" s="1"/>
  <c r="F55" i="183"/>
  <c r="B7" i="234"/>
  <c r="D7" i="234" s="1"/>
  <c r="D56" i="183"/>
  <c r="B5" i="233"/>
  <c r="D5" i="233" s="1"/>
  <c r="F56" i="183"/>
  <c r="B7" i="233"/>
  <c r="D7" i="233" s="1"/>
  <c r="F7" i="169"/>
  <c r="G7" i="185"/>
  <c r="F7" i="185" s="1"/>
  <c r="F9" i="169"/>
  <c r="G9" i="185"/>
  <c r="F9" i="185" s="1"/>
  <c r="F11" i="169"/>
  <c r="G11" i="185"/>
  <c r="F11" i="185" s="1"/>
  <c r="F13" i="169"/>
  <c r="G13" i="185"/>
  <c r="F13" i="185" s="1"/>
  <c r="F15" i="169"/>
  <c r="G15" i="185"/>
  <c r="F15" i="185" s="1"/>
  <c r="F17" i="169"/>
  <c r="G17" i="185"/>
  <c r="F17" i="185" s="1"/>
  <c r="F19" i="169"/>
  <c r="G19" i="185"/>
  <c r="F19" i="185" s="1"/>
  <c r="F21" i="169"/>
  <c r="G21" i="185"/>
  <c r="F21" i="185" s="1"/>
  <c r="F23" i="169"/>
  <c r="G23" i="185"/>
  <c r="F23" i="185" s="1"/>
  <c r="F25" i="169"/>
  <c r="G25" i="185"/>
  <c r="F25" i="185" s="1"/>
  <c r="F27" i="169"/>
  <c r="G27" i="185"/>
  <c r="F27" i="185" s="1"/>
  <c r="F29" i="169"/>
  <c r="G29" i="185"/>
  <c r="F29" i="185" s="1"/>
  <c r="F31" i="169"/>
  <c r="G31" i="185"/>
  <c r="F31" i="185" s="1"/>
  <c r="F33" i="169"/>
  <c r="G33" i="185"/>
  <c r="F33" i="185" s="1"/>
  <c r="F35" i="169"/>
  <c r="G35" i="185"/>
  <c r="F35" i="185" s="1"/>
  <c r="F37" i="169"/>
  <c r="G37" i="185"/>
  <c r="F37" i="185" s="1"/>
  <c r="F39" i="169"/>
  <c r="G39" i="185"/>
  <c r="F39" i="185" s="1"/>
  <c r="F41" i="169"/>
  <c r="G41" i="185"/>
  <c r="F41" i="185" s="1"/>
  <c r="F43" i="169"/>
  <c r="G43" i="185"/>
  <c r="F43" i="185" s="1"/>
  <c r="F45" i="169"/>
  <c r="G45" i="185"/>
  <c r="F45" i="185" s="1"/>
  <c r="F47" i="169"/>
  <c r="G47" i="185"/>
  <c r="F47" i="185" s="1"/>
  <c r="F49" i="169"/>
  <c r="G49" i="185"/>
  <c r="F49" i="185" s="1"/>
  <c r="F51" i="169"/>
  <c r="G51" i="185"/>
  <c r="F51" i="185" s="1"/>
  <c r="F53" i="169"/>
  <c r="G53" i="185"/>
  <c r="F53" i="185" s="1"/>
  <c r="F55" i="169"/>
  <c r="G55" i="185"/>
  <c r="F55" i="185" s="1"/>
  <c r="B14" i="185"/>
  <c r="B28" i="174"/>
  <c r="D8" i="179"/>
  <c r="G8" i="179" s="1"/>
  <c r="D10" i="179"/>
  <c r="G10" i="179" s="1"/>
  <c r="D12" i="179"/>
  <c r="G12" i="179" s="1"/>
  <c r="D14" i="179"/>
  <c r="G14" i="179" s="1"/>
  <c r="D16" i="179"/>
  <c r="G16" i="179" s="1"/>
  <c r="D18" i="179"/>
  <c r="G18" i="179" s="1"/>
  <c r="D20" i="179"/>
  <c r="G20" i="179" s="1"/>
  <c r="D22" i="179"/>
  <c r="G22" i="179" s="1"/>
  <c r="D24" i="179"/>
  <c r="G24" i="179" s="1"/>
  <c r="D26" i="179"/>
  <c r="G26" i="179" s="1"/>
  <c r="D28" i="179"/>
  <c r="G28" i="179" s="1"/>
  <c r="D30" i="179"/>
  <c r="G30" i="179" s="1"/>
  <c r="D32" i="179"/>
  <c r="G32" i="179" s="1"/>
  <c r="D34" i="179"/>
  <c r="G34" i="179" s="1"/>
  <c r="D36" i="179"/>
  <c r="G36" i="179" s="1"/>
  <c r="D38" i="179"/>
  <c r="G38" i="179" s="1"/>
  <c r="D40" i="179"/>
  <c r="G40" i="179" s="1"/>
  <c r="D42" i="179"/>
  <c r="G42" i="179" s="1"/>
  <c r="D44" i="179"/>
  <c r="G44" i="179" s="1"/>
  <c r="D46" i="179"/>
  <c r="G46" i="179" s="1"/>
  <c r="D48" i="179"/>
  <c r="G48" i="179" s="1"/>
  <c r="D50" i="179"/>
  <c r="G50" i="179" s="1"/>
  <c r="D52" i="179"/>
  <c r="G52" i="179" s="1"/>
  <c r="D54" i="179"/>
  <c r="G54" i="179" s="1"/>
  <c r="D56" i="179"/>
  <c r="G56" i="179" s="1"/>
  <c r="B27" i="174"/>
  <c r="B9" i="188"/>
  <c r="D9" i="188" s="1"/>
  <c r="B6" i="173"/>
  <c r="C6" i="184"/>
  <c r="B11" i="188"/>
  <c r="D11" i="188" s="1"/>
  <c r="E6" i="184"/>
  <c r="B13" i="188"/>
  <c r="D13" i="188" s="1"/>
  <c r="G6" i="184"/>
  <c r="B15" i="188"/>
  <c r="D15" i="188" s="1"/>
  <c r="I6" i="184"/>
  <c r="B17" i="188"/>
  <c r="D17" i="188" s="1"/>
  <c r="K6" i="184"/>
  <c r="B19" i="188"/>
  <c r="D19" i="188" s="1"/>
  <c r="M6" i="184"/>
  <c r="B21" i="188"/>
  <c r="D21" i="188" s="1"/>
  <c r="O6" i="184"/>
  <c r="D7" i="184"/>
  <c r="B10" i="189"/>
  <c r="D10" i="189" s="1"/>
  <c r="F7" i="184"/>
  <c r="B12" i="189"/>
  <c r="D12" i="189" s="1"/>
  <c r="H7" i="184"/>
  <c r="B14" i="189"/>
  <c r="D14" i="189" s="1"/>
  <c r="J7" i="184"/>
  <c r="B16" i="189"/>
  <c r="D16" i="189" s="1"/>
  <c r="L7" i="184"/>
  <c r="B18" i="189"/>
  <c r="D18" i="189" s="1"/>
  <c r="N7" i="184"/>
  <c r="B20" i="189"/>
  <c r="D20" i="189" s="1"/>
  <c r="C8" i="184"/>
  <c r="B9" i="190"/>
  <c r="D9" i="190" s="1"/>
  <c r="B8" i="173"/>
  <c r="E8" i="184"/>
  <c r="B11" i="190"/>
  <c r="D11" i="190" s="1"/>
  <c r="G8" i="184"/>
  <c r="B13" i="190"/>
  <c r="D13" i="190" s="1"/>
  <c r="I8" i="184"/>
  <c r="B15" i="190"/>
  <c r="D15" i="190" s="1"/>
  <c r="K8" i="184"/>
  <c r="B17" i="190"/>
  <c r="D17" i="190" s="1"/>
  <c r="M8" i="184"/>
  <c r="B19" i="190"/>
  <c r="D19" i="190" s="1"/>
  <c r="B21" i="190"/>
  <c r="D21" i="190" s="1"/>
  <c r="O8" i="184"/>
  <c r="D9" i="184"/>
  <c r="B10" i="191"/>
  <c r="D10" i="191" s="1"/>
  <c r="F9" i="184"/>
  <c r="B12" i="191"/>
  <c r="D12" i="191" s="1"/>
  <c r="H9" i="184"/>
  <c r="B14" i="191"/>
  <c r="D14" i="191" s="1"/>
  <c r="J9" i="184"/>
  <c r="B16" i="191"/>
  <c r="D16" i="191" s="1"/>
  <c r="L9" i="184"/>
  <c r="B18" i="191"/>
  <c r="D18" i="191" s="1"/>
  <c r="N9" i="184"/>
  <c r="B20" i="191"/>
  <c r="D20" i="191" s="1"/>
  <c r="C10" i="184"/>
  <c r="D9" i="192"/>
  <c r="B10" i="173"/>
  <c r="E10" i="184"/>
  <c r="B11" i="192"/>
  <c r="D11" i="192" s="1"/>
  <c r="G10" i="184"/>
  <c r="B13" i="192"/>
  <c r="D13" i="192" s="1"/>
  <c r="I10" i="184"/>
  <c r="B15" i="192"/>
  <c r="D15" i="192" s="1"/>
  <c r="K10" i="184"/>
  <c r="B17" i="192"/>
  <c r="D17" i="192" s="1"/>
  <c r="M10" i="184"/>
  <c r="B19" i="192"/>
  <c r="D19" i="192" s="1"/>
  <c r="B21" i="192"/>
  <c r="D21" i="192" s="1"/>
  <c r="O10" i="184"/>
  <c r="D11" i="184"/>
  <c r="B10" i="193"/>
  <c r="D10" i="193" s="1"/>
  <c r="F11" i="184"/>
  <c r="B12" i="193"/>
  <c r="D12" i="193" s="1"/>
  <c r="H11" i="184"/>
  <c r="B14" i="193"/>
  <c r="D14" i="193" s="1"/>
  <c r="J11" i="184"/>
  <c r="B16" i="193"/>
  <c r="D16" i="193" s="1"/>
  <c r="L11" i="184"/>
  <c r="B18" i="193"/>
  <c r="D18" i="193" s="1"/>
  <c r="N11" i="184"/>
  <c r="B20" i="193"/>
  <c r="D20" i="193" s="1"/>
  <c r="C12" i="184"/>
  <c r="B9" i="194"/>
  <c r="D9" i="194" s="1"/>
  <c r="B12" i="173"/>
  <c r="E12" i="184"/>
  <c r="B11" i="194"/>
  <c r="D11" i="194" s="1"/>
  <c r="G12" i="184"/>
  <c r="B13" i="194"/>
  <c r="D13" i="194" s="1"/>
  <c r="I12" i="184"/>
  <c r="B15" i="194"/>
  <c r="D15" i="194" s="1"/>
  <c r="K12" i="184"/>
  <c r="B17" i="194"/>
  <c r="D17" i="194" s="1"/>
  <c r="M12" i="184"/>
  <c r="B19" i="194"/>
  <c r="D19" i="194" s="1"/>
  <c r="B21" i="194"/>
  <c r="D21" i="194" s="1"/>
  <c r="O12" i="184"/>
  <c r="D13" i="184"/>
  <c r="B10" i="195"/>
  <c r="D10" i="195" s="1"/>
  <c r="F13" i="184"/>
  <c r="B12" i="195"/>
  <c r="D12" i="195" s="1"/>
  <c r="H13" i="184"/>
  <c r="B14" i="195"/>
  <c r="D14" i="195" s="1"/>
  <c r="J13" i="184"/>
  <c r="B16" i="195"/>
  <c r="D16" i="195" s="1"/>
  <c r="L13" i="184"/>
  <c r="B18" i="195"/>
  <c r="D18" i="195" s="1"/>
  <c r="N13" i="184"/>
  <c r="B20" i="195"/>
  <c r="D20" i="195" s="1"/>
  <c r="C14" i="184"/>
  <c r="B9" i="196"/>
  <c r="D9" i="196" s="1"/>
  <c r="B14" i="173"/>
  <c r="E14" i="184"/>
  <c r="B11" i="196"/>
  <c r="D11" i="196" s="1"/>
  <c r="G14" i="184"/>
  <c r="B13" i="196"/>
  <c r="D13" i="196" s="1"/>
  <c r="I14" i="184"/>
  <c r="B15" i="196"/>
  <c r="D15" i="196" s="1"/>
  <c r="K14" i="184"/>
  <c r="B17" i="196"/>
  <c r="D17" i="196" s="1"/>
  <c r="M14" i="184"/>
  <c r="B19" i="196"/>
  <c r="D19" i="196" s="1"/>
  <c r="B21" i="196"/>
  <c r="D21" i="196" s="1"/>
  <c r="O14" i="184"/>
  <c r="D15" i="184"/>
  <c r="B10" i="197"/>
  <c r="D10" i="197" s="1"/>
  <c r="F15" i="184"/>
  <c r="B12" i="197"/>
  <c r="D12" i="197" s="1"/>
  <c r="H15" i="184"/>
  <c r="B14" i="197"/>
  <c r="D14" i="197" s="1"/>
  <c r="J15" i="184"/>
  <c r="B16" i="197"/>
  <c r="D16" i="197" s="1"/>
  <c r="L15" i="184"/>
  <c r="B18" i="197"/>
  <c r="D18" i="197" s="1"/>
  <c r="N15" i="184"/>
  <c r="B20" i="197"/>
  <c r="D20" i="197" s="1"/>
  <c r="C16" i="184"/>
  <c r="B9" i="198"/>
  <c r="D9" i="198" s="1"/>
  <c r="B16" i="173"/>
  <c r="E16" i="184"/>
  <c r="B11" i="198"/>
  <c r="D11" i="198" s="1"/>
  <c r="G16" i="184"/>
  <c r="B13" i="198"/>
  <c r="D13" i="198" s="1"/>
  <c r="I16" i="184"/>
  <c r="B15" i="198"/>
  <c r="D15" i="198" s="1"/>
  <c r="K16" i="184"/>
  <c r="B17" i="198"/>
  <c r="D17" i="198" s="1"/>
  <c r="M16" i="184"/>
  <c r="B19" i="198"/>
  <c r="D19" i="198" s="1"/>
  <c r="B21" i="198"/>
  <c r="D21" i="198" s="1"/>
  <c r="O16" i="184"/>
  <c r="D17" i="184"/>
  <c r="B10" i="199"/>
  <c r="D10" i="199" s="1"/>
  <c r="F17" i="184"/>
  <c r="B12" i="199"/>
  <c r="D12" i="199" s="1"/>
  <c r="H17" i="184"/>
  <c r="B14" i="199"/>
  <c r="D14" i="199" s="1"/>
  <c r="J17" i="184"/>
  <c r="B16" i="199"/>
  <c r="D16" i="199" s="1"/>
  <c r="B10" i="188"/>
  <c r="D10" i="188" s="1"/>
  <c r="D6" i="184"/>
  <c r="B12" i="188"/>
  <c r="D12" i="188" s="1"/>
  <c r="F6" i="184"/>
  <c r="B14" i="188"/>
  <c r="D14" i="188" s="1"/>
  <c r="H6" i="184"/>
  <c r="B16" i="188"/>
  <c r="D16" i="188" s="1"/>
  <c r="J6" i="184"/>
  <c r="B18" i="188"/>
  <c r="D18" i="188" s="1"/>
  <c r="L6" i="184"/>
  <c r="B20" i="188"/>
  <c r="D20" i="188" s="1"/>
  <c r="N6" i="184"/>
  <c r="C7" i="184"/>
  <c r="B9" i="189"/>
  <c r="D9" i="189" s="1"/>
  <c r="B7" i="173"/>
  <c r="E7" i="184"/>
  <c r="B11" i="189"/>
  <c r="D11" i="189" s="1"/>
  <c r="G7" i="184"/>
  <c r="B13" i="189"/>
  <c r="D13" i="189" s="1"/>
  <c r="I7" i="184"/>
  <c r="B15" i="189"/>
  <c r="D15" i="189" s="1"/>
  <c r="K7" i="184"/>
  <c r="B17" i="189"/>
  <c r="D17" i="189" s="1"/>
  <c r="M7" i="184"/>
  <c r="B19" i="189"/>
  <c r="D19" i="189" s="1"/>
  <c r="B21" i="189"/>
  <c r="D21" i="189" s="1"/>
  <c r="O7" i="184"/>
  <c r="D8" i="184"/>
  <c r="B10" i="190"/>
  <c r="D10" i="190" s="1"/>
  <c r="F8" i="184"/>
  <c r="B12" i="190"/>
  <c r="D12" i="190" s="1"/>
  <c r="H8" i="184"/>
  <c r="B14" i="190"/>
  <c r="D14" i="190" s="1"/>
  <c r="J8" i="184"/>
  <c r="B16" i="190"/>
  <c r="D16" i="190" s="1"/>
  <c r="L8" i="184"/>
  <c r="B18" i="190"/>
  <c r="D18" i="190" s="1"/>
  <c r="N8" i="184"/>
  <c r="B20" i="190"/>
  <c r="D20" i="190" s="1"/>
  <c r="C9" i="184"/>
  <c r="B9" i="191"/>
  <c r="D9" i="191" s="1"/>
  <c r="B9" i="173"/>
  <c r="E9" i="184"/>
  <c r="B11" i="191"/>
  <c r="D11" i="191" s="1"/>
  <c r="G9" i="184"/>
  <c r="B13" i="191"/>
  <c r="D13" i="191" s="1"/>
  <c r="I9" i="184"/>
  <c r="B15" i="191"/>
  <c r="D15" i="191" s="1"/>
  <c r="K9" i="184"/>
  <c r="B17" i="191"/>
  <c r="D17" i="191" s="1"/>
  <c r="M9" i="184"/>
  <c r="B19" i="191"/>
  <c r="D19" i="191" s="1"/>
  <c r="B21" i="191"/>
  <c r="D21" i="191" s="1"/>
  <c r="O9" i="184"/>
  <c r="D10" i="184"/>
  <c r="B10" i="192"/>
  <c r="D10" i="192" s="1"/>
  <c r="F10" i="184"/>
  <c r="B12" i="192"/>
  <c r="D12" i="192" s="1"/>
  <c r="H10" i="184"/>
  <c r="B14" i="192"/>
  <c r="D14" i="192" s="1"/>
  <c r="J10" i="184"/>
  <c r="B16" i="192"/>
  <c r="D16" i="192" s="1"/>
  <c r="L10" i="184"/>
  <c r="B18" i="192"/>
  <c r="D18" i="192" s="1"/>
  <c r="N10" i="184"/>
  <c r="B20" i="192"/>
  <c r="D20" i="192" s="1"/>
  <c r="C11" i="184"/>
  <c r="B9" i="193"/>
  <c r="D9" i="193" s="1"/>
  <c r="B11" i="173"/>
  <c r="E11" i="184"/>
  <c r="B11" i="193"/>
  <c r="D11" i="193" s="1"/>
  <c r="G11" i="184"/>
  <c r="B13" i="193"/>
  <c r="D13" i="193" s="1"/>
  <c r="I11" i="184"/>
  <c r="B15" i="193"/>
  <c r="D15" i="193" s="1"/>
  <c r="K11" i="184"/>
  <c r="B17" i="193"/>
  <c r="D17" i="193" s="1"/>
  <c r="M11" i="184"/>
  <c r="B19" i="193"/>
  <c r="D19" i="193" s="1"/>
  <c r="B21" i="193"/>
  <c r="D21" i="193" s="1"/>
  <c r="O11" i="184"/>
  <c r="D12" i="184"/>
  <c r="B10" i="194"/>
  <c r="D10" i="194" s="1"/>
  <c r="F12" i="184"/>
  <c r="B12" i="194"/>
  <c r="D12" i="194" s="1"/>
  <c r="H12" i="184"/>
  <c r="B14" i="194"/>
  <c r="D14" i="194" s="1"/>
  <c r="J12" i="184"/>
  <c r="B16" i="194"/>
  <c r="D16" i="194" s="1"/>
  <c r="L12" i="184"/>
  <c r="B18" i="194"/>
  <c r="D18" i="194" s="1"/>
  <c r="N12" i="184"/>
  <c r="B20" i="194"/>
  <c r="D20" i="194" s="1"/>
  <c r="C13" i="184"/>
  <c r="B9" i="195"/>
  <c r="D9" i="195" s="1"/>
  <c r="B13" i="173"/>
  <c r="E13" i="184"/>
  <c r="B11" i="195"/>
  <c r="D11" i="195" s="1"/>
  <c r="G13" i="184"/>
  <c r="B13" i="195"/>
  <c r="D13" i="195" s="1"/>
  <c r="I13" i="184"/>
  <c r="B15" i="195"/>
  <c r="D15" i="195" s="1"/>
  <c r="K13" i="184"/>
  <c r="B17" i="195"/>
  <c r="D17" i="195" s="1"/>
  <c r="M13" i="184"/>
  <c r="B19" i="195"/>
  <c r="D19" i="195" s="1"/>
  <c r="B21" i="195"/>
  <c r="D21" i="195" s="1"/>
  <c r="O13" i="184"/>
  <c r="D14" i="184"/>
  <c r="B10" i="196"/>
  <c r="D10" i="196" s="1"/>
  <c r="F14" i="184"/>
  <c r="B12" i="196"/>
  <c r="D12" i="196" s="1"/>
  <c r="H14" i="184"/>
  <c r="B14" i="196"/>
  <c r="D14" i="196" s="1"/>
  <c r="J14" i="184"/>
  <c r="B16" i="196"/>
  <c r="D16" i="196" s="1"/>
  <c r="L14" i="184"/>
  <c r="B18" i="196"/>
  <c r="D18" i="196" s="1"/>
  <c r="N14" i="184"/>
  <c r="B20" i="196"/>
  <c r="D20" i="196" s="1"/>
  <c r="C15" i="184"/>
  <c r="B9" i="197"/>
  <c r="D9" i="197" s="1"/>
  <c r="B15" i="173"/>
  <c r="E15" i="184"/>
  <c r="B11" i="197"/>
  <c r="D11" i="197" s="1"/>
  <c r="G15" i="184"/>
  <c r="B13" i="197"/>
  <c r="D13" i="197" s="1"/>
  <c r="I15" i="184"/>
  <c r="B15" i="197"/>
  <c r="D15" i="197" s="1"/>
  <c r="K15" i="184"/>
  <c r="B17" i="197"/>
  <c r="D17" i="197" s="1"/>
  <c r="M15" i="184"/>
  <c r="B19" i="197"/>
  <c r="D19" i="197" s="1"/>
  <c r="B21" i="197"/>
  <c r="D21" i="197" s="1"/>
  <c r="O15" i="184"/>
  <c r="D16" i="184"/>
  <c r="B10" i="198"/>
  <c r="D10" i="198" s="1"/>
  <c r="F16" i="184"/>
  <c r="B12" i="198"/>
  <c r="D12" i="198" s="1"/>
  <c r="H16" i="184"/>
  <c r="B14" i="198"/>
  <c r="D14" i="198" s="1"/>
  <c r="J16" i="184"/>
  <c r="B16" i="198"/>
  <c r="D16" i="198" s="1"/>
  <c r="L16" i="184"/>
  <c r="B18" i="198"/>
  <c r="D18" i="198" s="1"/>
  <c r="N16" i="184"/>
  <c r="B20" i="198"/>
  <c r="D20" i="198" s="1"/>
  <c r="C17" i="184"/>
  <c r="B9" i="199"/>
  <c r="D9" i="199" s="1"/>
  <c r="B17" i="173"/>
  <c r="D17" i="171" s="1"/>
  <c r="E17" i="184"/>
  <c r="B11" i="199"/>
  <c r="D11" i="199" s="1"/>
  <c r="G17" i="184"/>
  <c r="B13" i="199"/>
  <c r="D13" i="199" s="1"/>
  <c r="I17" i="184"/>
  <c r="B15" i="199"/>
  <c r="D15" i="199" s="1"/>
  <c r="K17" i="184"/>
  <c r="B17" i="199"/>
  <c r="D17" i="199" s="1"/>
  <c r="M17" i="184"/>
  <c r="B19" i="199"/>
  <c r="B21" i="199"/>
  <c r="D21" i="199" s="1"/>
  <c r="O17" i="184"/>
  <c r="D18" i="184"/>
  <c r="B10" i="200"/>
  <c r="D10" i="200" s="1"/>
  <c r="F18" i="184"/>
  <c r="B12" i="200"/>
  <c r="D12" i="200" s="1"/>
  <c r="H18" i="184"/>
  <c r="B14" i="200"/>
  <c r="D14" i="200" s="1"/>
  <c r="J18" i="184"/>
  <c r="B16" i="200"/>
  <c r="D16" i="200" s="1"/>
  <c r="L18" i="184"/>
  <c r="B18" i="200"/>
  <c r="D18" i="200" s="1"/>
  <c r="N18" i="184"/>
  <c r="B20" i="200"/>
  <c r="D20" i="200" s="1"/>
  <c r="L17" i="184"/>
  <c r="B18" i="199"/>
  <c r="D18" i="199" s="1"/>
  <c r="N17" i="184"/>
  <c r="B20" i="199"/>
  <c r="D20" i="199" s="1"/>
  <c r="C18" i="184"/>
  <c r="B9" i="200"/>
  <c r="D9" i="200" s="1"/>
  <c r="B18" i="173"/>
  <c r="E18" i="184"/>
  <c r="B11" i="200"/>
  <c r="D11" i="200" s="1"/>
  <c r="G18" i="184"/>
  <c r="B13" i="200"/>
  <c r="D13" i="200" s="1"/>
  <c r="I18" i="184"/>
  <c r="B15" i="200"/>
  <c r="D15" i="200" s="1"/>
  <c r="K18" i="184"/>
  <c r="B17" i="200"/>
  <c r="D17" i="200" s="1"/>
  <c r="M18" i="184"/>
  <c r="B19" i="200"/>
  <c r="D19" i="200" s="1"/>
  <c r="B21" i="200"/>
  <c r="D21" i="200" s="1"/>
  <c r="O18" i="184"/>
  <c r="D19" i="184"/>
  <c r="B10" i="201"/>
  <c r="D10" i="201" s="1"/>
  <c r="F19" i="184"/>
  <c r="B12" i="201"/>
  <c r="D12" i="201" s="1"/>
  <c r="H19" i="184"/>
  <c r="B14" i="201"/>
  <c r="D14" i="201" s="1"/>
  <c r="J19" i="184"/>
  <c r="B16" i="201"/>
  <c r="D16" i="201" s="1"/>
  <c r="L19" i="184"/>
  <c r="B18" i="201"/>
  <c r="D18" i="201" s="1"/>
  <c r="N19" i="184"/>
  <c r="B20" i="201"/>
  <c r="D20" i="201" s="1"/>
  <c r="C20" i="184"/>
  <c r="B9" i="202"/>
  <c r="D9" i="202" s="1"/>
  <c r="B20" i="173"/>
  <c r="E20" i="184"/>
  <c r="B11" i="202"/>
  <c r="D11" i="202" s="1"/>
  <c r="G20" i="184"/>
  <c r="B13" i="202"/>
  <c r="D13" i="202" s="1"/>
  <c r="I20" i="184"/>
  <c r="B15" i="202"/>
  <c r="D15" i="202" s="1"/>
  <c r="K20" i="184"/>
  <c r="B17" i="202"/>
  <c r="D17" i="202" s="1"/>
  <c r="M20" i="184"/>
  <c r="B19" i="202"/>
  <c r="D19" i="202" s="1"/>
  <c r="B21" i="202"/>
  <c r="D21" i="202" s="1"/>
  <c r="O20" i="184"/>
  <c r="D21" i="184"/>
  <c r="B10" i="203"/>
  <c r="D10" i="203" s="1"/>
  <c r="F21" i="184"/>
  <c r="B12" i="203"/>
  <c r="D12" i="203" s="1"/>
  <c r="H21" i="184"/>
  <c r="B14" i="203"/>
  <c r="D14" i="203" s="1"/>
  <c r="J21" i="184"/>
  <c r="B16" i="203"/>
  <c r="D16" i="203" s="1"/>
  <c r="L21" i="184"/>
  <c r="B18" i="203"/>
  <c r="D18" i="203" s="1"/>
  <c r="N21" i="184"/>
  <c r="B20" i="203"/>
  <c r="D20" i="203" s="1"/>
  <c r="C22" i="184"/>
  <c r="B9" i="204"/>
  <c r="D9" i="204" s="1"/>
  <c r="B22" i="173"/>
  <c r="E22" i="184"/>
  <c r="B11" i="204"/>
  <c r="D11" i="204" s="1"/>
  <c r="G22" i="184"/>
  <c r="B13" i="204"/>
  <c r="D13" i="204" s="1"/>
  <c r="I22" i="184"/>
  <c r="B15" i="204"/>
  <c r="D15" i="204" s="1"/>
  <c r="K22" i="184"/>
  <c r="B17" i="204"/>
  <c r="D17" i="204" s="1"/>
  <c r="M22" i="184"/>
  <c r="B19" i="204"/>
  <c r="D19" i="204" s="1"/>
  <c r="B21" i="204"/>
  <c r="D21" i="204" s="1"/>
  <c r="O22" i="184"/>
  <c r="D23" i="184"/>
  <c r="B10" i="205"/>
  <c r="D10" i="205" s="1"/>
  <c r="F23" i="184"/>
  <c r="B12" i="205"/>
  <c r="D12" i="205" s="1"/>
  <c r="H23" i="184"/>
  <c r="B14" i="205"/>
  <c r="D14" i="205" s="1"/>
  <c r="J23" i="184"/>
  <c r="B16" i="205"/>
  <c r="D16" i="205" s="1"/>
  <c r="L23" i="184"/>
  <c r="B18" i="205"/>
  <c r="D18" i="205" s="1"/>
  <c r="N23" i="184"/>
  <c r="B20" i="205"/>
  <c r="D20" i="205" s="1"/>
  <c r="C24" i="184"/>
  <c r="B9" i="215"/>
  <c r="D9" i="215" s="1"/>
  <c r="B24" i="173"/>
  <c r="E24" i="184"/>
  <c r="B11" i="215"/>
  <c r="D11" i="215" s="1"/>
  <c r="G24" i="184"/>
  <c r="B13" i="215"/>
  <c r="D13" i="215" s="1"/>
  <c r="I24" i="184"/>
  <c r="B15" i="215"/>
  <c r="D15" i="215" s="1"/>
  <c r="K24" i="184"/>
  <c r="B17" i="215"/>
  <c r="D17" i="215" s="1"/>
  <c r="M24" i="184"/>
  <c r="B19" i="215"/>
  <c r="D19" i="215" s="1"/>
  <c r="B21" i="215"/>
  <c r="D21" i="215" s="1"/>
  <c r="O24" i="184"/>
  <c r="D25" i="184"/>
  <c r="B10" i="214"/>
  <c r="D10" i="214" s="1"/>
  <c r="F25" i="184"/>
  <c r="B12" i="214"/>
  <c r="D12" i="214" s="1"/>
  <c r="H25" i="184"/>
  <c r="B14" i="214"/>
  <c r="D14" i="214" s="1"/>
  <c r="J25" i="184"/>
  <c r="B16" i="214"/>
  <c r="D16" i="214" s="1"/>
  <c r="L25" i="184"/>
  <c r="B18" i="214"/>
  <c r="D18" i="214" s="1"/>
  <c r="N25" i="184"/>
  <c r="B20" i="214"/>
  <c r="D20" i="214" s="1"/>
  <c r="C26" i="184"/>
  <c r="B9" i="213"/>
  <c r="D9" i="213" s="1"/>
  <c r="B26" i="173"/>
  <c r="E26" i="184"/>
  <c r="B11" i="213"/>
  <c r="D11" i="213" s="1"/>
  <c r="G26" i="184"/>
  <c r="B13" i="213"/>
  <c r="D13" i="213" s="1"/>
  <c r="I26" i="184"/>
  <c r="B15" i="213"/>
  <c r="D15" i="213" s="1"/>
  <c r="K26" i="184"/>
  <c r="B17" i="213"/>
  <c r="D17" i="213" s="1"/>
  <c r="M26" i="184"/>
  <c r="B19" i="213"/>
  <c r="D19" i="213" s="1"/>
  <c r="B21" i="213"/>
  <c r="D21" i="213" s="1"/>
  <c r="O26" i="184"/>
  <c r="D27" i="184"/>
  <c r="B10" i="212"/>
  <c r="D10" i="212" s="1"/>
  <c r="F27" i="184"/>
  <c r="B12" i="212"/>
  <c r="D12" i="212" s="1"/>
  <c r="H27" i="184"/>
  <c r="B14" i="212"/>
  <c r="D14" i="212" s="1"/>
  <c r="J27" i="184"/>
  <c r="B16" i="212"/>
  <c r="D16" i="212" s="1"/>
  <c r="L27" i="184"/>
  <c r="B18" i="212"/>
  <c r="D18" i="212" s="1"/>
  <c r="N27" i="184"/>
  <c r="B20" i="212"/>
  <c r="D20" i="212" s="1"/>
  <c r="C28" i="184"/>
  <c r="B9" i="211"/>
  <c r="D9" i="211" s="1"/>
  <c r="B28" i="173"/>
  <c r="E28" i="184"/>
  <c r="B11" i="211"/>
  <c r="D11" i="211" s="1"/>
  <c r="G28" i="184"/>
  <c r="B13" i="211"/>
  <c r="D13" i="211" s="1"/>
  <c r="I28" i="184"/>
  <c r="B15" i="211"/>
  <c r="D15" i="211" s="1"/>
  <c r="K28" i="184"/>
  <c r="B17" i="211"/>
  <c r="D17" i="211" s="1"/>
  <c r="M28" i="184"/>
  <c r="B19" i="211"/>
  <c r="D19" i="211" s="1"/>
  <c r="B21" i="211"/>
  <c r="D21" i="211" s="1"/>
  <c r="O28" i="184"/>
  <c r="D29" i="184"/>
  <c r="B10" i="210"/>
  <c r="D10" i="210" s="1"/>
  <c r="F29" i="184"/>
  <c r="B12" i="210"/>
  <c r="D12" i="210" s="1"/>
  <c r="H29" i="184"/>
  <c r="B14" i="210"/>
  <c r="D14" i="210" s="1"/>
  <c r="J29" i="184"/>
  <c r="B16" i="210"/>
  <c r="D16" i="210" s="1"/>
  <c r="L29" i="184"/>
  <c r="B18" i="210"/>
  <c r="D18" i="210" s="1"/>
  <c r="N29" i="184"/>
  <c r="B20" i="210"/>
  <c r="D20" i="210" s="1"/>
  <c r="C30" i="184"/>
  <c r="B9" i="209"/>
  <c r="D9" i="209" s="1"/>
  <c r="B30" i="173"/>
  <c r="D30" i="171" s="1"/>
  <c r="E30" i="184"/>
  <c r="B11" i="209"/>
  <c r="D11" i="209" s="1"/>
  <c r="G30" i="184"/>
  <c r="B13" i="209"/>
  <c r="D13" i="209" s="1"/>
  <c r="I30" i="184"/>
  <c r="B15" i="209"/>
  <c r="D15" i="209" s="1"/>
  <c r="K30" i="184"/>
  <c r="B17" i="209"/>
  <c r="D17" i="209" s="1"/>
  <c r="M30" i="184"/>
  <c r="B19" i="209"/>
  <c r="D19" i="209" s="1"/>
  <c r="B21" i="209"/>
  <c r="O30" i="184"/>
  <c r="D31" i="184"/>
  <c r="B10" i="208"/>
  <c r="D10" i="208" s="1"/>
  <c r="F31" i="184"/>
  <c r="B12" i="208"/>
  <c r="D12" i="208" s="1"/>
  <c r="H31" i="184"/>
  <c r="B14" i="208"/>
  <c r="D14" i="208" s="1"/>
  <c r="J31" i="184"/>
  <c r="B16" i="208"/>
  <c r="D16" i="208" s="1"/>
  <c r="L31" i="184"/>
  <c r="B18" i="208"/>
  <c r="D18" i="208" s="1"/>
  <c r="N31" i="184"/>
  <c r="B20" i="208"/>
  <c r="D20" i="208" s="1"/>
  <c r="C32" i="184"/>
  <c r="B9" i="207"/>
  <c r="D9" i="207" s="1"/>
  <c r="B32" i="173"/>
  <c r="D32" i="171" s="1"/>
  <c r="E32" i="184"/>
  <c r="B11" i="207"/>
  <c r="D11" i="207" s="1"/>
  <c r="G32" i="184"/>
  <c r="B13" i="207"/>
  <c r="D13" i="207" s="1"/>
  <c r="I32" i="184"/>
  <c r="B15" i="207"/>
  <c r="D15" i="207" s="1"/>
  <c r="K32" i="184"/>
  <c r="B17" i="207"/>
  <c r="D17" i="207" s="1"/>
  <c r="M32" i="184"/>
  <c r="B19" i="207"/>
  <c r="D19" i="207" s="1"/>
  <c r="B21" i="207"/>
  <c r="O32" i="184"/>
  <c r="D33" i="184"/>
  <c r="B10" i="206"/>
  <c r="D10" i="206" s="1"/>
  <c r="F33" i="184"/>
  <c r="B12" i="206"/>
  <c r="D12" i="206" s="1"/>
  <c r="H33" i="184"/>
  <c r="B14" i="206"/>
  <c r="D14" i="206" s="1"/>
  <c r="J33" i="184"/>
  <c r="B16" i="206"/>
  <c r="D16" i="206" s="1"/>
  <c r="L33" i="184"/>
  <c r="B18" i="206"/>
  <c r="D18" i="206" s="1"/>
  <c r="N33" i="184"/>
  <c r="B20" i="206"/>
  <c r="D20" i="206" s="1"/>
  <c r="C34" i="184"/>
  <c r="B9" i="216"/>
  <c r="D9" i="216" s="1"/>
  <c r="B34" i="173"/>
  <c r="D34" i="171" s="1"/>
  <c r="E34" i="184"/>
  <c r="B11" i="216"/>
  <c r="D11" i="216" s="1"/>
  <c r="G34" i="184"/>
  <c r="B13" i="216"/>
  <c r="D13" i="216" s="1"/>
  <c r="I34" i="184"/>
  <c r="B15" i="216"/>
  <c r="D15" i="216" s="1"/>
  <c r="K34" i="184"/>
  <c r="B17" i="216"/>
  <c r="D17" i="216" s="1"/>
  <c r="M34" i="184"/>
  <c r="B19" i="216"/>
  <c r="D19" i="216" s="1"/>
  <c r="B21" i="216"/>
  <c r="O34" i="184"/>
  <c r="D35" i="184"/>
  <c r="B10" i="217"/>
  <c r="D10" i="217" s="1"/>
  <c r="F35" i="184"/>
  <c r="B12" i="217"/>
  <c r="D12" i="217" s="1"/>
  <c r="H35" i="184"/>
  <c r="B14" i="217"/>
  <c r="D14" i="217" s="1"/>
  <c r="J35" i="184"/>
  <c r="B16" i="217"/>
  <c r="D16" i="217" s="1"/>
  <c r="L35" i="184"/>
  <c r="B18" i="217"/>
  <c r="D18" i="217" s="1"/>
  <c r="N35" i="184"/>
  <c r="B20" i="217"/>
  <c r="D20" i="217" s="1"/>
  <c r="C36" i="184"/>
  <c r="B9" i="218"/>
  <c r="D9" i="218" s="1"/>
  <c r="B36" i="173"/>
  <c r="D36" i="171" s="1"/>
  <c r="E36" i="184"/>
  <c r="B11" i="218"/>
  <c r="D11" i="218" s="1"/>
  <c r="G36" i="184"/>
  <c r="B13" i="218"/>
  <c r="D13" i="218" s="1"/>
  <c r="I36" i="184"/>
  <c r="B15" i="218"/>
  <c r="D15" i="218" s="1"/>
  <c r="K36" i="184"/>
  <c r="B17" i="218"/>
  <c r="D17" i="218" s="1"/>
  <c r="M36" i="184"/>
  <c r="B19" i="218"/>
  <c r="D19" i="218" s="1"/>
  <c r="B21" i="218"/>
  <c r="O36" i="184"/>
  <c r="D37" i="184"/>
  <c r="B10" i="219"/>
  <c r="D10" i="219" s="1"/>
  <c r="F37" i="184"/>
  <c r="B12" i="219"/>
  <c r="D12" i="219" s="1"/>
  <c r="H37" i="184"/>
  <c r="B14" i="219"/>
  <c r="D14" i="219" s="1"/>
  <c r="J37" i="184"/>
  <c r="B16" i="219"/>
  <c r="D16" i="219" s="1"/>
  <c r="L37" i="184"/>
  <c r="B18" i="219"/>
  <c r="D18" i="219" s="1"/>
  <c r="N37" i="184"/>
  <c r="B20" i="219"/>
  <c r="D20" i="219" s="1"/>
  <c r="C38" i="184"/>
  <c r="B9" i="238"/>
  <c r="D9" i="238" s="1"/>
  <c r="B38" i="173"/>
  <c r="D38" i="171" s="1"/>
  <c r="E38" i="184"/>
  <c r="B11" i="238"/>
  <c r="D11" i="238" s="1"/>
  <c r="G38" i="184"/>
  <c r="B13" i="238"/>
  <c r="D13" i="238" s="1"/>
  <c r="I38" i="184"/>
  <c r="B15" i="238"/>
  <c r="D15" i="238" s="1"/>
  <c r="K38" i="184"/>
  <c r="B17" i="238"/>
  <c r="D17" i="238" s="1"/>
  <c r="M38" i="184"/>
  <c r="B19" i="238"/>
  <c r="D19" i="238" s="1"/>
  <c r="B21" i="238"/>
  <c r="O38" i="184"/>
  <c r="D39" i="184"/>
  <c r="B10" i="220"/>
  <c r="D10" i="220" s="1"/>
  <c r="F39" i="184"/>
  <c r="B12" i="220"/>
  <c r="D12" i="220" s="1"/>
  <c r="H39" i="184"/>
  <c r="B14" i="220"/>
  <c r="D14" i="220" s="1"/>
  <c r="J39" i="184"/>
  <c r="B16" i="220"/>
  <c r="D16" i="220" s="1"/>
  <c r="L39" i="184"/>
  <c r="B18" i="220"/>
  <c r="D18" i="220" s="1"/>
  <c r="N39" i="184"/>
  <c r="B20" i="220"/>
  <c r="D20" i="220" s="1"/>
  <c r="C40" i="184"/>
  <c r="B9" i="221"/>
  <c r="D9" i="221" s="1"/>
  <c r="B40" i="173"/>
  <c r="D40" i="171" s="1"/>
  <c r="E40" i="184"/>
  <c r="B11" i="221"/>
  <c r="D11" i="221" s="1"/>
  <c r="G40" i="184"/>
  <c r="B13" i="221"/>
  <c r="D13" i="221" s="1"/>
  <c r="I40" i="184"/>
  <c r="B15" i="221"/>
  <c r="D15" i="221" s="1"/>
  <c r="K40" i="184"/>
  <c r="B17" i="221"/>
  <c r="D17" i="221" s="1"/>
  <c r="M40" i="184"/>
  <c r="B19" i="221"/>
  <c r="D19" i="221" s="1"/>
  <c r="B21" i="221"/>
  <c r="O40" i="184"/>
  <c r="D41" i="184"/>
  <c r="B10" i="231"/>
  <c r="D10" i="231" s="1"/>
  <c r="F41" i="184"/>
  <c r="B12" i="231"/>
  <c r="D12" i="231" s="1"/>
  <c r="H41" i="184"/>
  <c r="B14" i="231"/>
  <c r="D14" i="231" s="1"/>
  <c r="J41" i="184"/>
  <c r="B16" i="231"/>
  <c r="D16" i="231" s="1"/>
  <c r="L41" i="184"/>
  <c r="B18" i="231"/>
  <c r="D18" i="231" s="1"/>
  <c r="N41" i="184"/>
  <c r="B20" i="231"/>
  <c r="D20" i="231" s="1"/>
  <c r="C42" i="184"/>
  <c r="B9" i="222"/>
  <c r="D9" i="222" s="1"/>
  <c r="B42" i="173"/>
  <c r="D42" i="171" s="1"/>
  <c r="E42" i="184"/>
  <c r="B11" i="222"/>
  <c r="D11" i="222" s="1"/>
  <c r="G42" i="184"/>
  <c r="B13" i="222"/>
  <c r="D13" i="222" s="1"/>
  <c r="I42" i="184"/>
  <c r="B15" i="222"/>
  <c r="D15" i="222" s="1"/>
  <c r="K42" i="184"/>
  <c r="B17" i="222"/>
  <c r="D17" i="222" s="1"/>
  <c r="M42" i="184"/>
  <c r="B19" i="222"/>
  <c r="D19" i="222" s="1"/>
  <c r="B21" i="222"/>
  <c r="O42" i="184"/>
  <c r="D43" i="184"/>
  <c r="B10" i="230"/>
  <c r="D10" i="230" s="1"/>
  <c r="F43" i="184"/>
  <c r="B12" i="230"/>
  <c r="D12" i="230" s="1"/>
  <c r="H43" i="184"/>
  <c r="B14" i="230"/>
  <c r="D14" i="230" s="1"/>
  <c r="J43" i="184"/>
  <c r="B16" i="230"/>
  <c r="D16" i="230" s="1"/>
  <c r="L43" i="184"/>
  <c r="B18" i="230"/>
  <c r="D18" i="230" s="1"/>
  <c r="N43" i="184"/>
  <c r="B20" i="230"/>
  <c r="D20" i="230" s="1"/>
  <c r="C44" i="184"/>
  <c r="B9" i="229"/>
  <c r="D9" i="229" s="1"/>
  <c r="B44" i="173"/>
  <c r="D44" i="171" s="1"/>
  <c r="E44" i="184"/>
  <c r="B11" i="229"/>
  <c r="D11" i="229" s="1"/>
  <c r="G44" i="184"/>
  <c r="B13" i="229"/>
  <c r="D13" i="229" s="1"/>
  <c r="I44" i="184"/>
  <c r="B15" i="229"/>
  <c r="D15" i="229" s="1"/>
  <c r="K44" i="184"/>
  <c r="B17" i="229"/>
  <c r="D17" i="229" s="1"/>
  <c r="M44" i="184"/>
  <c r="B19" i="229"/>
  <c r="D19" i="229" s="1"/>
  <c r="B21" i="229"/>
  <c r="O44" i="184"/>
  <c r="D45" i="184"/>
  <c r="B10" i="228"/>
  <c r="D10" i="228" s="1"/>
  <c r="F45" i="184"/>
  <c r="B12" i="228"/>
  <c r="D12" i="228" s="1"/>
  <c r="H45" i="184"/>
  <c r="B14" i="228"/>
  <c r="D14" i="228" s="1"/>
  <c r="J45" i="184"/>
  <c r="B16" i="228"/>
  <c r="D16" i="228" s="1"/>
  <c r="L45" i="184"/>
  <c r="B18" i="228"/>
  <c r="D18" i="228" s="1"/>
  <c r="N45" i="184"/>
  <c r="B20" i="228"/>
  <c r="D20" i="228" s="1"/>
  <c r="C46" i="184"/>
  <c r="B9" i="227"/>
  <c r="D9" i="227" s="1"/>
  <c r="B46" i="173"/>
  <c r="D46" i="171" s="1"/>
  <c r="E46" i="184"/>
  <c r="B11" i="227"/>
  <c r="D11" i="227" s="1"/>
  <c r="G46" i="184"/>
  <c r="B13" i="227"/>
  <c r="D13" i="227" s="1"/>
  <c r="I46" i="184"/>
  <c r="B15" i="227"/>
  <c r="D15" i="227" s="1"/>
  <c r="K46" i="184"/>
  <c r="B17" i="227"/>
  <c r="D17" i="227" s="1"/>
  <c r="M46" i="184"/>
  <c r="B19" i="227"/>
  <c r="D19" i="227" s="1"/>
  <c r="B21" i="227"/>
  <c r="O46" i="184"/>
  <c r="D47" i="184"/>
  <c r="B10" i="226"/>
  <c r="D10" i="226" s="1"/>
  <c r="F47" i="184"/>
  <c r="B12" i="226"/>
  <c r="D12" i="226" s="1"/>
  <c r="H47" i="184"/>
  <c r="B14" i="226"/>
  <c r="D14" i="226" s="1"/>
  <c r="J47" i="184"/>
  <c r="B16" i="226"/>
  <c r="D16" i="226" s="1"/>
  <c r="L47" i="184"/>
  <c r="B18" i="226"/>
  <c r="D18" i="226" s="1"/>
  <c r="N47" i="184"/>
  <c r="B20" i="226"/>
  <c r="D20" i="226" s="1"/>
  <c r="C48" i="184"/>
  <c r="B9" i="225"/>
  <c r="D9" i="225" s="1"/>
  <c r="B48" i="173"/>
  <c r="D48" i="171" s="1"/>
  <c r="E48" i="184"/>
  <c r="B11" i="225"/>
  <c r="D11" i="225" s="1"/>
  <c r="G48" i="184"/>
  <c r="B13" i="225"/>
  <c r="D13" i="225" s="1"/>
  <c r="I48" i="184"/>
  <c r="B15" i="225"/>
  <c r="D15" i="225" s="1"/>
  <c r="K48" i="184"/>
  <c r="B17" i="225"/>
  <c r="D17" i="225" s="1"/>
  <c r="M48" i="184"/>
  <c r="B19" i="225"/>
  <c r="D19" i="225" s="1"/>
  <c r="B21" i="225"/>
  <c r="O48" i="184"/>
  <c r="D49" i="184"/>
  <c r="B10" i="224"/>
  <c r="D10" i="224" s="1"/>
  <c r="F49" i="184"/>
  <c r="B12" i="224"/>
  <c r="D12" i="224" s="1"/>
  <c r="H49" i="184"/>
  <c r="B14" i="224"/>
  <c r="D14" i="224" s="1"/>
  <c r="J49" i="184"/>
  <c r="B16" i="224"/>
  <c r="D16" i="224" s="1"/>
  <c r="L49" i="184"/>
  <c r="B18" i="224"/>
  <c r="D18" i="224" s="1"/>
  <c r="N49" i="184"/>
  <c r="B20" i="224"/>
  <c r="D20" i="224" s="1"/>
  <c r="C50" i="184"/>
  <c r="B9" i="223"/>
  <c r="D9" i="223" s="1"/>
  <c r="B50" i="173"/>
  <c r="D50" i="171" s="1"/>
  <c r="E50" i="184"/>
  <c r="B11" i="223"/>
  <c r="D11" i="223" s="1"/>
  <c r="G50" i="184"/>
  <c r="B13" i="223"/>
  <c r="D13" i="223" s="1"/>
  <c r="I50" i="184"/>
  <c r="B15" i="223"/>
  <c r="D15" i="223" s="1"/>
  <c r="K50" i="184"/>
  <c r="B17" i="223"/>
  <c r="D17" i="223" s="1"/>
  <c r="M50" i="184"/>
  <c r="B19" i="223"/>
  <c r="D19" i="223" s="1"/>
  <c r="B21" i="223"/>
  <c r="O50" i="184"/>
  <c r="D51" i="184"/>
  <c r="B10" i="232"/>
  <c r="D10" i="232" s="1"/>
  <c r="F51" i="184"/>
  <c r="B12" i="232"/>
  <c r="D12" i="232" s="1"/>
  <c r="H51" i="184"/>
  <c r="B14" i="232"/>
  <c r="D14" i="232" s="1"/>
  <c r="J51" i="184"/>
  <c r="B16" i="232"/>
  <c r="D16" i="232" s="1"/>
  <c r="L51" i="184"/>
  <c r="B18" i="232"/>
  <c r="D18" i="232" s="1"/>
  <c r="N51" i="184"/>
  <c r="B20" i="232"/>
  <c r="D20" i="232" s="1"/>
  <c r="C52" i="184"/>
  <c r="B9" i="237"/>
  <c r="D9" i="237" s="1"/>
  <c r="B52" i="173"/>
  <c r="D52" i="171" s="1"/>
  <c r="E52" i="184"/>
  <c r="B11" i="237"/>
  <c r="D11" i="237" s="1"/>
  <c r="G52" i="184"/>
  <c r="B13" i="237"/>
  <c r="D13" i="237" s="1"/>
  <c r="I52" i="184"/>
  <c r="B15" i="237"/>
  <c r="D15" i="237" s="1"/>
  <c r="K52" i="184"/>
  <c r="B17" i="237"/>
  <c r="D17" i="237" s="1"/>
  <c r="M52" i="184"/>
  <c r="B19" i="237"/>
  <c r="D19" i="237" s="1"/>
  <c r="B21" i="237"/>
  <c r="O52" i="184"/>
  <c r="D53" i="184"/>
  <c r="B10" i="236"/>
  <c r="D10" i="236" s="1"/>
  <c r="F53" i="184"/>
  <c r="B12" i="236"/>
  <c r="D12" i="236" s="1"/>
  <c r="H53" i="184"/>
  <c r="B14" i="236"/>
  <c r="D14" i="236" s="1"/>
  <c r="J53" i="184"/>
  <c r="B16" i="236"/>
  <c r="D16" i="236" s="1"/>
  <c r="L53" i="184"/>
  <c r="B18" i="236"/>
  <c r="D18" i="236" s="1"/>
  <c r="N53" i="184"/>
  <c r="B20" i="236"/>
  <c r="D20" i="236" s="1"/>
  <c r="C54" i="184"/>
  <c r="B9" i="235"/>
  <c r="D9" i="235" s="1"/>
  <c r="B54" i="173"/>
  <c r="D54" i="171" s="1"/>
  <c r="E54" i="184"/>
  <c r="B11" i="235"/>
  <c r="D11" i="235" s="1"/>
  <c r="G54" i="184"/>
  <c r="B13" i="235"/>
  <c r="D13" i="235" s="1"/>
  <c r="I54" i="184"/>
  <c r="B15" i="235"/>
  <c r="D15" i="235" s="1"/>
  <c r="K54" i="184"/>
  <c r="B17" i="235"/>
  <c r="D17" i="235" s="1"/>
  <c r="M54" i="184"/>
  <c r="B19" i="235"/>
  <c r="D19" i="235" s="1"/>
  <c r="B21" i="235"/>
  <c r="O54" i="184"/>
  <c r="D55" i="184"/>
  <c r="B10" i="234"/>
  <c r="D10" i="234" s="1"/>
  <c r="F55" i="184"/>
  <c r="B12" i="234"/>
  <c r="D12" i="234" s="1"/>
  <c r="H55" i="184"/>
  <c r="B14" i="234"/>
  <c r="D14" i="234" s="1"/>
  <c r="J55" i="184"/>
  <c r="B16" i="234"/>
  <c r="D16" i="234" s="1"/>
  <c r="L55" i="184"/>
  <c r="B18" i="234"/>
  <c r="D18" i="234" s="1"/>
  <c r="N55" i="184"/>
  <c r="B20" i="234"/>
  <c r="D20" i="234" s="1"/>
  <c r="C56" i="184"/>
  <c r="B9" i="233"/>
  <c r="D9" i="233" s="1"/>
  <c r="B56" i="173"/>
  <c r="D56" i="171" s="1"/>
  <c r="E56" i="184"/>
  <c r="B11" i="233"/>
  <c r="D11" i="233" s="1"/>
  <c r="G56" i="184"/>
  <c r="B13" i="233"/>
  <c r="D13" i="233" s="1"/>
  <c r="I56" i="184"/>
  <c r="B15" i="233"/>
  <c r="D15" i="233" s="1"/>
  <c r="K56" i="184"/>
  <c r="B17" i="233"/>
  <c r="D17" i="233" s="1"/>
  <c r="M56" i="184"/>
  <c r="B19" i="233"/>
  <c r="D19" i="233" s="1"/>
  <c r="B21" i="233"/>
  <c r="O56" i="184"/>
  <c r="C19" i="184"/>
  <c r="B9" i="201"/>
  <c r="D9" i="201" s="1"/>
  <c r="B19" i="173"/>
  <c r="E19" i="184"/>
  <c r="B11" i="201"/>
  <c r="D11" i="201" s="1"/>
  <c r="G19" i="184"/>
  <c r="B13" i="201"/>
  <c r="D13" i="201" s="1"/>
  <c r="I19" i="184"/>
  <c r="B15" i="201"/>
  <c r="D15" i="201" s="1"/>
  <c r="K19" i="184"/>
  <c r="B17" i="201"/>
  <c r="D17" i="201" s="1"/>
  <c r="M19" i="184"/>
  <c r="B19" i="201"/>
  <c r="D19" i="201" s="1"/>
  <c r="B21" i="201"/>
  <c r="D21" i="201" s="1"/>
  <c r="O19" i="184"/>
  <c r="D20" i="184"/>
  <c r="B10" i="202"/>
  <c r="D10" i="202" s="1"/>
  <c r="F20" i="184"/>
  <c r="B12" i="202"/>
  <c r="D12" i="202" s="1"/>
  <c r="H20" i="184"/>
  <c r="B14" i="202"/>
  <c r="D14" i="202" s="1"/>
  <c r="J20" i="184"/>
  <c r="B16" i="202"/>
  <c r="D16" i="202" s="1"/>
  <c r="L20" i="184"/>
  <c r="B18" i="202"/>
  <c r="D18" i="202" s="1"/>
  <c r="N20" i="184"/>
  <c r="B20" i="202"/>
  <c r="D20" i="202" s="1"/>
  <c r="C21" i="184"/>
  <c r="B9" i="203"/>
  <c r="D9" i="203" s="1"/>
  <c r="B21" i="173"/>
  <c r="E21" i="184"/>
  <c r="B11" i="203"/>
  <c r="D11" i="203" s="1"/>
  <c r="G21" i="184"/>
  <c r="B13" i="203"/>
  <c r="D13" i="203" s="1"/>
  <c r="I21" i="184"/>
  <c r="B15" i="203"/>
  <c r="D15" i="203" s="1"/>
  <c r="K21" i="184"/>
  <c r="B17" i="203"/>
  <c r="D17" i="203" s="1"/>
  <c r="M21" i="184"/>
  <c r="B19" i="203"/>
  <c r="D19" i="203" s="1"/>
  <c r="B21" i="203"/>
  <c r="D21" i="203" s="1"/>
  <c r="O21" i="184"/>
  <c r="D22" i="184"/>
  <c r="B10" i="204"/>
  <c r="D10" i="204" s="1"/>
  <c r="F22" i="184"/>
  <c r="B12" i="204"/>
  <c r="D12" i="204" s="1"/>
  <c r="H22" i="184"/>
  <c r="B14" i="204"/>
  <c r="D14" i="204" s="1"/>
  <c r="J22" i="184"/>
  <c r="B16" i="204"/>
  <c r="D16" i="204" s="1"/>
  <c r="L22" i="184"/>
  <c r="B18" i="204"/>
  <c r="D18" i="204" s="1"/>
  <c r="N22" i="184"/>
  <c r="B20" i="204"/>
  <c r="D20" i="204" s="1"/>
  <c r="C23" i="184"/>
  <c r="B9" i="205"/>
  <c r="D9" i="205" s="1"/>
  <c r="B23" i="173"/>
  <c r="E23" i="184"/>
  <c r="B11" i="205"/>
  <c r="D11" i="205" s="1"/>
  <c r="G23" i="184"/>
  <c r="B13" i="205"/>
  <c r="D13" i="205" s="1"/>
  <c r="I23" i="184"/>
  <c r="B15" i="205"/>
  <c r="D15" i="205" s="1"/>
  <c r="K23" i="184"/>
  <c r="B17" i="205"/>
  <c r="D17" i="205" s="1"/>
  <c r="M23" i="184"/>
  <c r="B19" i="205"/>
  <c r="D19" i="205" s="1"/>
  <c r="B21" i="205"/>
  <c r="D21" i="205" s="1"/>
  <c r="O23" i="184"/>
  <c r="D24" i="184"/>
  <c r="B10" i="215"/>
  <c r="D10" i="215" s="1"/>
  <c r="F24" i="184"/>
  <c r="B12" i="215"/>
  <c r="D12" i="215" s="1"/>
  <c r="H24" i="184"/>
  <c r="B14" i="215"/>
  <c r="D14" i="215" s="1"/>
  <c r="J24" i="184"/>
  <c r="B16" i="215"/>
  <c r="D16" i="215" s="1"/>
  <c r="L24" i="184"/>
  <c r="B18" i="215"/>
  <c r="D18" i="215" s="1"/>
  <c r="N24" i="184"/>
  <c r="B20" i="215"/>
  <c r="D20" i="215" s="1"/>
  <c r="B25" i="173"/>
  <c r="D25" i="171" s="1"/>
  <c r="B9" i="214"/>
  <c r="D9" i="214" s="1"/>
  <c r="C25" i="184"/>
  <c r="E25" i="184"/>
  <c r="B11" i="214"/>
  <c r="D11" i="214" s="1"/>
  <c r="G25" i="184"/>
  <c r="B13" i="214"/>
  <c r="D13" i="214" s="1"/>
  <c r="I25" i="184"/>
  <c r="B15" i="214"/>
  <c r="K25" i="184"/>
  <c r="B17" i="214"/>
  <c r="D17" i="214" s="1"/>
  <c r="M25" i="184"/>
  <c r="B19" i="214"/>
  <c r="D19" i="214" s="1"/>
  <c r="B21" i="214"/>
  <c r="D21" i="214" s="1"/>
  <c r="O25" i="184"/>
  <c r="D26" i="184"/>
  <c r="B10" i="213"/>
  <c r="D10" i="213" s="1"/>
  <c r="F26" i="184"/>
  <c r="B12" i="213"/>
  <c r="D12" i="213" s="1"/>
  <c r="H26" i="184"/>
  <c r="B14" i="213"/>
  <c r="D14" i="213" s="1"/>
  <c r="J26" i="184"/>
  <c r="B16" i="213"/>
  <c r="D16" i="213" s="1"/>
  <c r="L26" i="184"/>
  <c r="B18" i="213"/>
  <c r="D18" i="213" s="1"/>
  <c r="N26" i="184"/>
  <c r="B20" i="213"/>
  <c r="D20" i="213" s="1"/>
  <c r="C27" i="184"/>
  <c r="B9" i="212"/>
  <c r="D9" i="212" s="1"/>
  <c r="B27" i="173"/>
  <c r="E27" i="184"/>
  <c r="B11" i="212"/>
  <c r="D11" i="212" s="1"/>
  <c r="G27" i="184"/>
  <c r="B13" i="212"/>
  <c r="D13" i="212" s="1"/>
  <c r="I27" i="184"/>
  <c r="B15" i="212"/>
  <c r="D15" i="212" s="1"/>
  <c r="K27" i="184"/>
  <c r="B17" i="212"/>
  <c r="D17" i="212" s="1"/>
  <c r="M27" i="184"/>
  <c r="B19" i="212"/>
  <c r="D19" i="212" s="1"/>
  <c r="B21" i="212"/>
  <c r="D21" i="212" s="1"/>
  <c r="O27" i="184"/>
  <c r="D28" i="184"/>
  <c r="B10" i="211"/>
  <c r="D10" i="211" s="1"/>
  <c r="F28" i="184"/>
  <c r="B12" i="211"/>
  <c r="D12" i="211" s="1"/>
  <c r="H28" i="184"/>
  <c r="B14" i="211"/>
  <c r="D14" i="211" s="1"/>
  <c r="J28" i="184"/>
  <c r="B16" i="211"/>
  <c r="D16" i="211" s="1"/>
  <c r="L28" i="184"/>
  <c r="B18" i="211"/>
  <c r="D18" i="211" s="1"/>
  <c r="N28" i="184"/>
  <c r="B20" i="211"/>
  <c r="D20" i="211" s="1"/>
  <c r="C29" i="184"/>
  <c r="B9" i="210"/>
  <c r="D9" i="210" s="1"/>
  <c r="B29" i="173"/>
  <c r="E29" i="184"/>
  <c r="B11" i="210"/>
  <c r="D11" i="210" s="1"/>
  <c r="G29" i="184"/>
  <c r="B13" i="210"/>
  <c r="D13" i="210" s="1"/>
  <c r="I29" i="184"/>
  <c r="B15" i="210"/>
  <c r="D15" i="210" s="1"/>
  <c r="K29" i="184"/>
  <c r="B17" i="210"/>
  <c r="D17" i="210" s="1"/>
  <c r="M29" i="184"/>
  <c r="B19" i="210"/>
  <c r="D19" i="210" s="1"/>
  <c r="B21" i="210"/>
  <c r="D21" i="210" s="1"/>
  <c r="O29" i="184"/>
  <c r="D30" i="184"/>
  <c r="B10" i="209"/>
  <c r="D10" i="209" s="1"/>
  <c r="F30" i="184"/>
  <c r="B12" i="209"/>
  <c r="D12" i="209" s="1"/>
  <c r="H30" i="184"/>
  <c r="B14" i="209"/>
  <c r="D14" i="209" s="1"/>
  <c r="J30" i="184"/>
  <c r="B16" i="209"/>
  <c r="D16" i="209" s="1"/>
  <c r="L30" i="184"/>
  <c r="B18" i="209"/>
  <c r="D18" i="209" s="1"/>
  <c r="N30" i="184"/>
  <c r="B20" i="209"/>
  <c r="D20" i="209" s="1"/>
  <c r="C31" i="184"/>
  <c r="B9" i="208"/>
  <c r="D9" i="208" s="1"/>
  <c r="B31" i="173"/>
  <c r="D31" i="171" s="1"/>
  <c r="E31" i="184"/>
  <c r="B11" i="208"/>
  <c r="D11" i="208" s="1"/>
  <c r="G31" i="184"/>
  <c r="B13" i="208"/>
  <c r="D13" i="208" s="1"/>
  <c r="I31" i="184"/>
  <c r="B15" i="208"/>
  <c r="D15" i="208" s="1"/>
  <c r="K31" i="184"/>
  <c r="B17" i="208"/>
  <c r="D17" i="208" s="1"/>
  <c r="M31" i="184"/>
  <c r="B19" i="208"/>
  <c r="D19" i="208" s="1"/>
  <c r="B21" i="208"/>
  <c r="O31" i="184"/>
  <c r="D32" i="184"/>
  <c r="B10" i="207"/>
  <c r="D10" i="207" s="1"/>
  <c r="F32" i="184"/>
  <c r="B12" i="207"/>
  <c r="D12" i="207" s="1"/>
  <c r="H32" i="184"/>
  <c r="B14" i="207"/>
  <c r="D14" i="207" s="1"/>
  <c r="J32" i="184"/>
  <c r="B16" i="207"/>
  <c r="D16" i="207" s="1"/>
  <c r="L32" i="184"/>
  <c r="B18" i="207"/>
  <c r="D18" i="207" s="1"/>
  <c r="N32" i="184"/>
  <c r="B20" i="207"/>
  <c r="D20" i="207" s="1"/>
  <c r="C33" i="184"/>
  <c r="B9" i="206"/>
  <c r="D9" i="206" s="1"/>
  <c r="B33" i="173"/>
  <c r="D33" i="171" s="1"/>
  <c r="E33" i="184"/>
  <c r="B11" i="206"/>
  <c r="D11" i="206" s="1"/>
  <c r="G33" i="184"/>
  <c r="B13" i="206"/>
  <c r="D13" i="206" s="1"/>
  <c r="I33" i="184"/>
  <c r="B15" i="206"/>
  <c r="D15" i="206" s="1"/>
  <c r="K33" i="184"/>
  <c r="B17" i="206"/>
  <c r="D17" i="206" s="1"/>
  <c r="M33" i="184"/>
  <c r="B19" i="206"/>
  <c r="D19" i="206" s="1"/>
  <c r="B21" i="206"/>
  <c r="O33" i="184"/>
  <c r="D34" i="184"/>
  <c r="B10" i="216"/>
  <c r="D10" i="216" s="1"/>
  <c r="F34" i="184"/>
  <c r="B12" i="216"/>
  <c r="D12" i="216" s="1"/>
  <c r="H34" i="184"/>
  <c r="B14" i="216"/>
  <c r="D14" i="216" s="1"/>
  <c r="J34" i="184"/>
  <c r="B16" i="216"/>
  <c r="D16" i="216" s="1"/>
  <c r="L34" i="184"/>
  <c r="B18" i="216"/>
  <c r="D18" i="216" s="1"/>
  <c r="N34" i="184"/>
  <c r="B20" i="216"/>
  <c r="D20" i="216" s="1"/>
  <c r="C35" i="184"/>
  <c r="B9" i="217"/>
  <c r="D9" i="217" s="1"/>
  <c r="B35" i="173"/>
  <c r="D35" i="171" s="1"/>
  <c r="E35" i="184"/>
  <c r="B11" i="217"/>
  <c r="D11" i="217" s="1"/>
  <c r="G35" i="184"/>
  <c r="B13" i="217"/>
  <c r="D13" i="217" s="1"/>
  <c r="I35" i="184"/>
  <c r="B15" i="217"/>
  <c r="D15" i="217" s="1"/>
  <c r="K35" i="184"/>
  <c r="B17" i="217"/>
  <c r="D17" i="217" s="1"/>
  <c r="M35" i="184"/>
  <c r="B19" i="217"/>
  <c r="D19" i="217" s="1"/>
  <c r="B21" i="217"/>
  <c r="O35" i="184"/>
  <c r="D36" i="184"/>
  <c r="B10" i="218"/>
  <c r="D10" i="218" s="1"/>
  <c r="F36" i="184"/>
  <c r="B12" i="218"/>
  <c r="D12" i="218" s="1"/>
  <c r="H36" i="184"/>
  <c r="B14" i="218"/>
  <c r="D14" i="218" s="1"/>
  <c r="J36" i="184"/>
  <c r="B16" i="218"/>
  <c r="D16" i="218" s="1"/>
  <c r="L36" i="184"/>
  <c r="B18" i="218"/>
  <c r="D18" i="218" s="1"/>
  <c r="N36" i="184"/>
  <c r="B20" i="218"/>
  <c r="D20" i="218" s="1"/>
  <c r="C37" i="184"/>
  <c r="B9" i="219"/>
  <c r="D9" i="219" s="1"/>
  <c r="B37" i="173"/>
  <c r="D37" i="171" s="1"/>
  <c r="E37" i="184"/>
  <c r="B11" i="219"/>
  <c r="D11" i="219" s="1"/>
  <c r="G37" i="184"/>
  <c r="B13" i="219"/>
  <c r="D13" i="219" s="1"/>
  <c r="I37" i="184"/>
  <c r="B15" i="219"/>
  <c r="D15" i="219" s="1"/>
  <c r="K37" i="184"/>
  <c r="B17" i="219"/>
  <c r="D17" i="219" s="1"/>
  <c r="M37" i="184"/>
  <c r="B19" i="219"/>
  <c r="D19" i="219" s="1"/>
  <c r="B21" i="219"/>
  <c r="O37" i="184"/>
  <c r="D38" i="184"/>
  <c r="B10" i="238"/>
  <c r="D10" i="238" s="1"/>
  <c r="F38" i="184"/>
  <c r="B12" i="238"/>
  <c r="D12" i="238" s="1"/>
  <c r="H38" i="184"/>
  <c r="B14" i="238"/>
  <c r="D14" i="238" s="1"/>
  <c r="J38" i="184"/>
  <c r="B16" i="238"/>
  <c r="D16" i="238" s="1"/>
  <c r="L38" i="184"/>
  <c r="B18" i="238"/>
  <c r="D18" i="238" s="1"/>
  <c r="N38" i="184"/>
  <c r="B20" i="238"/>
  <c r="D20" i="238" s="1"/>
  <c r="C39" i="184"/>
  <c r="B9" i="220"/>
  <c r="D9" i="220" s="1"/>
  <c r="B39" i="173"/>
  <c r="D39" i="171" s="1"/>
  <c r="E39" i="184"/>
  <c r="B11" i="220"/>
  <c r="D11" i="220" s="1"/>
  <c r="G39" i="184"/>
  <c r="B13" i="220"/>
  <c r="D13" i="220" s="1"/>
  <c r="I39" i="184"/>
  <c r="B15" i="220"/>
  <c r="D15" i="220" s="1"/>
  <c r="K39" i="184"/>
  <c r="B17" i="220"/>
  <c r="D17" i="220" s="1"/>
  <c r="M39" i="184"/>
  <c r="B19" i="220"/>
  <c r="D19" i="220" s="1"/>
  <c r="B21" i="220"/>
  <c r="O39" i="184"/>
  <c r="D40" i="184"/>
  <c r="B10" i="221"/>
  <c r="D10" i="221" s="1"/>
  <c r="F40" i="184"/>
  <c r="B12" i="221"/>
  <c r="D12" i="221" s="1"/>
  <c r="H40" i="184"/>
  <c r="B14" i="221"/>
  <c r="D14" i="221" s="1"/>
  <c r="J40" i="184"/>
  <c r="B16" i="221"/>
  <c r="D16" i="221" s="1"/>
  <c r="L40" i="184"/>
  <c r="B18" i="221"/>
  <c r="D18" i="221" s="1"/>
  <c r="N40" i="184"/>
  <c r="B20" i="221"/>
  <c r="D20" i="221" s="1"/>
  <c r="C41" i="184"/>
  <c r="B9" i="231"/>
  <c r="D9" i="231" s="1"/>
  <c r="B41" i="173"/>
  <c r="E41" i="184"/>
  <c r="B11" i="231"/>
  <c r="D11" i="231" s="1"/>
  <c r="G41" i="184"/>
  <c r="B13" i="231"/>
  <c r="D13" i="231" s="1"/>
  <c r="I41" i="184"/>
  <c r="B15" i="231"/>
  <c r="D15" i="231" s="1"/>
  <c r="K41" i="184"/>
  <c r="B17" i="231"/>
  <c r="D17" i="231" s="1"/>
  <c r="M41" i="184"/>
  <c r="B19" i="231"/>
  <c r="D19" i="231" s="1"/>
  <c r="B21" i="231"/>
  <c r="D21" i="231" s="1"/>
  <c r="O41" i="184"/>
  <c r="D42" i="184"/>
  <c r="B10" i="222"/>
  <c r="D10" i="222" s="1"/>
  <c r="F42" i="184"/>
  <c r="B12" i="222"/>
  <c r="D12" i="222" s="1"/>
  <c r="H42" i="184"/>
  <c r="B14" i="222"/>
  <c r="D14" i="222" s="1"/>
  <c r="J42" i="184"/>
  <c r="B16" i="222"/>
  <c r="D16" i="222" s="1"/>
  <c r="L42" i="184"/>
  <c r="B18" i="222"/>
  <c r="D18" i="222" s="1"/>
  <c r="N42" i="184"/>
  <c r="B20" i="222"/>
  <c r="D20" i="222" s="1"/>
  <c r="C43" i="184"/>
  <c r="B9" i="230"/>
  <c r="D9" i="230" s="1"/>
  <c r="B43" i="173"/>
  <c r="D43" i="171" s="1"/>
  <c r="E43" i="184"/>
  <c r="B11" i="230"/>
  <c r="D11" i="230" s="1"/>
  <c r="G43" i="184"/>
  <c r="B13" i="230"/>
  <c r="D13" i="230" s="1"/>
  <c r="I43" i="184"/>
  <c r="B15" i="230"/>
  <c r="D15" i="230" s="1"/>
  <c r="K43" i="184"/>
  <c r="B17" i="230"/>
  <c r="D17" i="230" s="1"/>
  <c r="M43" i="184"/>
  <c r="B19" i="230"/>
  <c r="D19" i="230" s="1"/>
  <c r="B21" i="230"/>
  <c r="O43" i="184"/>
  <c r="D44" i="184"/>
  <c r="B10" i="229"/>
  <c r="D10" i="229" s="1"/>
  <c r="F44" i="184"/>
  <c r="B12" i="229"/>
  <c r="D12" i="229" s="1"/>
  <c r="H44" i="184"/>
  <c r="B14" i="229"/>
  <c r="D14" i="229" s="1"/>
  <c r="J44" i="184"/>
  <c r="B16" i="229"/>
  <c r="D16" i="229" s="1"/>
  <c r="L44" i="184"/>
  <c r="B18" i="229"/>
  <c r="D18" i="229" s="1"/>
  <c r="N44" i="184"/>
  <c r="B20" i="229"/>
  <c r="D20" i="229" s="1"/>
  <c r="C45" i="184"/>
  <c r="B9" i="228"/>
  <c r="D9" i="228" s="1"/>
  <c r="B45" i="173"/>
  <c r="D45" i="171" s="1"/>
  <c r="E45" i="184"/>
  <c r="B11" i="228"/>
  <c r="D11" i="228" s="1"/>
  <c r="G45" i="184"/>
  <c r="B13" i="228"/>
  <c r="D13" i="228" s="1"/>
  <c r="I45" i="184"/>
  <c r="B15" i="228"/>
  <c r="D15" i="228" s="1"/>
  <c r="K45" i="184"/>
  <c r="B17" i="228"/>
  <c r="D17" i="228" s="1"/>
  <c r="M45" i="184"/>
  <c r="B19" i="228"/>
  <c r="D19" i="228" s="1"/>
  <c r="B21" i="228"/>
  <c r="O45" i="184"/>
  <c r="D46" i="184"/>
  <c r="B10" i="227"/>
  <c r="D10" i="227" s="1"/>
  <c r="F46" i="184"/>
  <c r="B12" i="227"/>
  <c r="D12" i="227" s="1"/>
  <c r="H46" i="184"/>
  <c r="B14" i="227"/>
  <c r="D14" i="227" s="1"/>
  <c r="J46" i="184"/>
  <c r="B16" i="227"/>
  <c r="D16" i="227" s="1"/>
  <c r="L46" i="184"/>
  <c r="B18" i="227"/>
  <c r="D18" i="227" s="1"/>
  <c r="N46" i="184"/>
  <c r="B20" i="227"/>
  <c r="D20" i="227" s="1"/>
  <c r="C47" i="184"/>
  <c r="B9" i="226"/>
  <c r="D9" i="226" s="1"/>
  <c r="B47" i="173"/>
  <c r="D47" i="171" s="1"/>
  <c r="E47" i="184"/>
  <c r="B11" i="226"/>
  <c r="D11" i="226" s="1"/>
  <c r="G47" i="184"/>
  <c r="B13" i="226"/>
  <c r="D13" i="226" s="1"/>
  <c r="I47" i="184"/>
  <c r="B15" i="226"/>
  <c r="D15" i="226" s="1"/>
  <c r="K47" i="184"/>
  <c r="B17" i="226"/>
  <c r="D17" i="226" s="1"/>
  <c r="M47" i="184"/>
  <c r="B19" i="226"/>
  <c r="D19" i="226" s="1"/>
  <c r="B21" i="226"/>
  <c r="O47" i="184"/>
  <c r="D48" i="184"/>
  <c r="B10" i="225"/>
  <c r="D10" i="225" s="1"/>
  <c r="F48" i="184"/>
  <c r="B12" i="225"/>
  <c r="D12" i="225" s="1"/>
  <c r="H48" i="184"/>
  <c r="B14" i="225"/>
  <c r="D14" i="225" s="1"/>
  <c r="J48" i="184"/>
  <c r="B16" i="225"/>
  <c r="D16" i="225" s="1"/>
  <c r="L48" i="184"/>
  <c r="B18" i="225"/>
  <c r="D18" i="225" s="1"/>
  <c r="N48" i="184"/>
  <c r="B20" i="225"/>
  <c r="D20" i="225" s="1"/>
  <c r="C49" i="184"/>
  <c r="B9" i="224"/>
  <c r="D9" i="224" s="1"/>
  <c r="B49" i="173"/>
  <c r="D49" i="171" s="1"/>
  <c r="E49" i="184"/>
  <c r="B11" i="224"/>
  <c r="D11" i="224" s="1"/>
  <c r="G49" i="184"/>
  <c r="B13" i="224"/>
  <c r="D13" i="224" s="1"/>
  <c r="I49" i="184"/>
  <c r="B15" i="224"/>
  <c r="D15" i="224" s="1"/>
  <c r="K49" i="184"/>
  <c r="B17" i="224"/>
  <c r="D17" i="224" s="1"/>
  <c r="M49" i="184"/>
  <c r="B19" i="224"/>
  <c r="D19" i="224" s="1"/>
  <c r="B21" i="224"/>
  <c r="O49" i="184"/>
  <c r="D50" i="184"/>
  <c r="B10" i="223"/>
  <c r="D10" i="223" s="1"/>
  <c r="F50" i="184"/>
  <c r="B12" i="223"/>
  <c r="D12" i="223" s="1"/>
  <c r="H50" i="184"/>
  <c r="B14" i="223"/>
  <c r="D14" i="223" s="1"/>
  <c r="J50" i="184"/>
  <c r="B16" i="223"/>
  <c r="D16" i="223" s="1"/>
  <c r="L50" i="184"/>
  <c r="B18" i="223"/>
  <c r="D18" i="223" s="1"/>
  <c r="N50" i="184"/>
  <c r="B20" i="223"/>
  <c r="D20" i="223" s="1"/>
  <c r="C51" i="184"/>
  <c r="B9" i="232"/>
  <c r="D9" i="232" s="1"/>
  <c r="B51" i="173"/>
  <c r="D51" i="171" s="1"/>
  <c r="E51" i="184"/>
  <c r="B11" i="232"/>
  <c r="D11" i="232" s="1"/>
  <c r="G51" i="184"/>
  <c r="B13" i="232"/>
  <c r="D13" i="232" s="1"/>
  <c r="I51" i="184"/>
  <c r="B15" i="232"/>
  <c r="D15" i="232" s="1"/>
  <c r="K51" i="184"/>
  <c r="B17" i="232"/>
  <c r="D17" i="232" s="1"/>
  <c r="M51" i="184"/>
  <c r="B19" i="232"/>
  <c r="D19" i="232" s="1"/>
  <c r="B21" i="232"/>
  <c r="O51" i="184"/>
  <c r="D52" i="184"/>
  <c r="B10" i="237"/>
  <c r="D10" i="237" s="1"/>
  <c r="F52" i="184"/>
  <c r="B12" i="237"/>
  <c r="D12" i="237" s="1"/>
  <c r="H52" i="184"/>
  <c r="B14" i="237"/>
  <c r="D14" i="237" s="1"/>
  <c r="J52" i="184"/>
  <c r="B16" i="237"/>
  <c r="D16" i="237" s="1"/>
  <c r="L52" i="184"/>
  <c r="B18" i="237"/>
  <c r="D18" i="237" s="1"/>
  <c r="N52" i="184"/>
  <c r="B20" i="237"/>
  <c r="D20" i="237" s="1"/>
  <c r="C53" i="184"/>
  <c r="B9" i="236"/>
  <c r="D9" i="236" s="1"/>
  <c r="B53" i="173"/>
  <c r="D53" i="171" s="1"/>
  <c r="E53" i="184"/>
  <c r="B11" i="236"/>
  <c r="D11" i="236" s="1"/>
  <c r="G53" i="184"/>
  <c r="B13" i="236"/>
  <c r="D13" i="236" s="1"/>
  <c r="I53" i="184"/>
  <c r="B15" i="236"/>
  <c r="D15" i="236" s="1"/>
  <c r="K53" i="184"/>
  <c r="B17" i="236"/>
  <c r="D17" i="236" s="1"/>
  <c r="M53" i="184"/>
  <c r="B19" i="236"/>
  <c r="D19" i="236" s="1"/>
  <c r="B21" i="236"/>
  <c r="O53" i="184"/>
  <c r="D54" i="184"/>
  <c r="B10" i="235"/>
  <c r="D10" i="235" s="1"/>
  <c r="F54" i="184"/>
  <c r="B12" i="235"/>
  <c r="D12" i="235" s="1"/>
  <c r="H54" i="184"/>
  <c r="B14" i="235"/>
  <c r="D14" i="235" s="1"/>
  <c r="J54" i="184"/>
  <c r="B16" i="235"/>
  <c r="D16" i="235" s="1"/>
  <c r="L54" i="184"/>
  <c r="B18" i="235"/>
  <c r="D18" i="235" s="1"/>
  <c r="N54" i="184"/>
  <c r="B20" i="235"/>
  <c r="D20" i="235" s="1"/>
  <c r="C55" i="184"/>
  <c r="B9" i="234"/>
  <c r="D9" i="234" s="1"/>
  <c r="B55" i="173"/>
  <c r="D55" i="171" s="1"/>
  <c r="E55" i="184"/>
  <c r="B11" i="234"/>
  <c r="D11" i="234" s="1"/>
  <c r="G55" i="184"/>
  <c r="B13" i="234"/>
  <c r="D13" i="234" s="1"/>
  <c r="I55" i="184"/>
  <c r="B15" i="234"/>
  <c r="D15" i="234" s="1"/>
  <c r="K55" i="184"/>
  <c r="B17" i="234"/>
  <c r="D17" i="234" s="1"/>
  <c r="M55" i="184"/>
  <c r="B19" i="234"/>
  <c r="D19" i="234" s="1"/>
  <c r="B21" i="234"/>
  <c r="O55" i="184"/>
  <c r="D56" i="184"/>
  <c r="B10" i="233"/>
  <c r="D10" i="233" s="1"/>
  <c r="F56" i="184"/>
  <c r="B12" i="233"/>
  <c r="D12" i="233" s="1"/>
  <c r="H56" i="184"/>
  <c r="B14" i="233"/>
  <c r="D14" i="233" s="1"/>
  <c r="J56" i="184"/>
  <c r="B16" i="233"/>
  <c r="D16" i="233" s="1"/>
  <c r="L56" i="184"/>
  <c r="B18" i="233"/>
  <c r="D18" i="233" s="1"/>
  <c r="N56" i="184"/>
  <c r="B20" i="233"/>
  <c r="D20" i="233" s="1"/>
  <c r="B8" i="169"/>
  <c r="C8" i="185"/>
  <c r="B8" i="185" s="1"/>
  <c r="B10" i="169"/>
  <c r="C10" i="185"/>
  <c r="B10" i="185" s="1"/>
  <c r="B12" i="169"/>
  <c r="C12" i="185"/>
  <c r="B12" i="185" s="1"/>
  <c r="B16" i="169"/>
  <c r="C16" i="185"/>
  <c r="B16" i="185" s="1"/>
  <c r="B18" i="169"/>
  <c r="C18" i="185"/>
  <c r="B18" i="185" s="1"/>
  <c r="B20" i="169"/>
  <c r="C20" i="185"/>
  <c r="B20" i="185" s="1"/>
  <c r="B22" i="169"/>
  <c r="C22" i="185"/>
  <c r="B22" i="185" s="1"/>
  <c r="B24" i="169"/>
  <c r="C24" i="185"/>
  <c r="B24" i="185" s="1"/>
  <c r="B26" i="169"/>
  <c r="C26" i="185"/>
  <c r="B26" i="185" s="1"/>
  <c r="B28" i="169"/>
  <c r="C28" i="185"/>
  <c r="B28" i="185" s="1"/>
  <c r="B30" i="169"/>
  <c r="C30" i="185"/>
  <c r="B30" i="185" s="1"/>
  <c r="B32" i="169"/>
  <c r="C32" i="185"/>
  <c r="B32" i="185" s="1"/>
  <c r="B34" i="169"/>
  <c r="C34" i="185"/>
  <c r="B34" i="185" s="1"/>
  <c r="B36" i="169"/>
  <c r="C36" i="185"/>
  <c r="B36" i="185" s="1"/>
  <c r="B38" i="169"/>
  <c r="C38" i="185"/>
  <c r="B38" i="185" s="1"/>
  <c r="B40" i="169"/>
  <c r="C40" i="185"/>
  <c r="B40" i="185" s="1"/>
  <c r="B42" i="169"/>
  <c r="C42" i="185"/>
  <c r="B42" i="185" s="1"/>
  <c r="B44" i="169"/>
  <c r="C44" i="185"/>
  <c r="B44" i="185" s="1"/>
  <c r="B46" i="169"/>
  <c r="C46" i="185"/>
  <c r="B46" i="185" s="1"/>
  <c r="B48" i="169"/>
  <c r="C48" i="185"/>
  <c r="B48" i="185" s="1"/>
  <c r="B50" i="169"/>
  <c r="C50" i="185"/>
  <c r="B50" i="185" s="1"/>
  <c r="B52" i="169"/>
  <c r="C52" i="185"/>
  <c r="B52" i="185" s="1"/>
  <c r="B54" i="169"/>
  <c r="C54" i="185"/>
  <c r="B54" i="185" s="1"/>
  <c r="B56" i="169"/>
  <c r="C56" i="185"/>
  <c r="B56" i="185" s="1"/>
  <c r="B9" i="169"/>
  <c r="C9" i="185"/>
  <c r="B9" i="185" s="1"/>
  <c r="B13" i="169"/>
  <c r="C13" i="185"/>
  <c r="B13" i="185" s="1"/>
  <c r="B15" i="169"/>
  <c r="C15" i="185"/>
  <c r="B15" i="185" s="1"/>
  <c r="B7" i="172"/>
  <c r="C7" i="183"/>
  <c r="B8" i="172"/>
  <c r="C8" i="183"/>
  <c r="B9" i="172"/>
  <c r="C9" i="183"/>
  <c r="B10" i="172"/>
  <c r="C10" i="183"/>
  <c r="B11" i="172"/>
  <c r="C11" i="183"/>
  <c r="B12" i="172"/>
  <c r="C12" i="183"/>
  <c r="B13" i="172"/>
  <c r="C13" i="183"/>
  <c r="B14" i="172"/>
  <c r="C14" i="183"/>
  <c r="B15" i="172"/>
  <c r="C15" i="183"/>
  <c r="B16" i="172"/>
  <c r="C16" i="183"/>
  <c r="B17" i="172"/>
  <c r="C17" i="183"/>
  <c r="B18" i="172"/>
  <c r="C18" i="183"/>
  <c r="B19" i="172"/>
  <c r="C19" i="183"/>
  <c r="B20" i="172"/>
  <c r="C20" i="183"/>
  <c r="B21" i="172"/>
  <c r="C21" i="183"/>
  <c r="B22" i="172"/>
  <c r="C22" i="183"/>
  <c r="B23" i="172"/>
  <c r="C23" i="183"/>
  <c r="B24" i="172"/>
  <c r="C24" i="171" s="1"/>
  <c r="C24" i="183"/>
  <c r="B25" i="172"/>
  <c r="C25" i="171" s="1"/>
  <c r="C25" i="183"/>
  <c r="B26" i="172"/>
  <c r="C26" i="183"/>
  <c r="B27" i="172"/>
  <c r="C27" i="183"/>
  <c r="B28" i="172"/>
  <c r="C28" i="183"/>
  <c r="B29" i="172"/>
  <c r="C29" i="183"/>
  <c r="B30" i="172"/>
  <c r="C30" i="183"/>
  <c r="B31" i="172"/>
  <c r="C31" i="183"/>
  <c r="B32" i="172"/>
  <c r="C32" i="183"/>
  <c r="B33" i="172"/>
  <c r="C33" i="183"/>
  <c r="B34" i="172"/>
  <c r="C34" i="183"/>
  <c r="B35" i="172"/>
  <c r="C35" i="183"/>
  <c r="B36" i="172"/>
  <c r="C36" i="183"/>
  <c r="B37" i="172"/>
  <c r="C37" i="183"/>
  <c r="B38" i="172"/>
  <c r="C38" i="183"/>
  <c r="B39" i="172"/>
  <c r="C39" i="183"/>
  <c r="B40" i="172"/>
  <c r="C40" i="183"/>
  <c r="B41" i="172"/>
  <c r="C41" i="183"/>
  <c r="B42" i="172"/>
  <c r="C42" i="183"/>
  <c r="B43" i="172"/>
  <c r="C43" i="183"/>
  <c r="B44" i="172"/>
  <c r="C44" i="183"/>
  <c r="B5" i="188"/>
  <c r="D5" i="188" s="1"/>
  <c r="D6" i="183"/>
  <c r="B7" i="188"/>
  <c r="D7" i="188" s="1"/>
  <c r="F6" i="183"/>
  <c r="D4" i="188"/>
  <c r="C6" i="183"/>
  <c r="B6" i="188"/>
  <c r="D6" i="188" s="1"/>
  <c r="E6" i="183"/>
  <c r="B14" i="169"/>
  <c r="F6" i="169"/>
  <c r="B7" i="169"/>
  <c r="B11" i="169"/>
  <c r="F16" i="169"/>
  <c r="B17" i="169"/>
  <c r="F18" i="169"/>
  <c r="B19" i="169"/>
  <c r="F20" i="169"/>
  <c r="B21" i="169"/>
  <c r="F22" i="169"/>
  <c r="B23" i="169"/>
  <c r="F24" i="169"/>
  <c r="B25" i="169"/>
  <c r="F26" i="169"/>
  <c r="B27" i="169"/>
  <c r="F28" i="169"/>
  <c r="B29" i="169"/>
  <c r="F30" i="169"/>
  <c r="B31" i="169"/>
  <c r="F32" i="169"/>
  <c r="B33" i="169"/>
  <c r="F34" i="169"/>
  <c r="B35" i="169"/>
  <c r="F36" i="169"/>
  <c r="B37" i="169"/>
  <c r="F38" i="169"/>
  <c r="B39" i="169"/>
  <c r="F40" i="169"/>
  <c r="B41" i="169"/>
  <c r="F42" i="169"/>
  <c r="B43" i="169"/>
  <c r="F44" i="169"/>
  <c r="B45" i="169"/>
  <c r="F46" i="169"/>
  <c r="B47" i="169"/>
  <c r="F48" i="169"/>
  <c r="B49" i="169"/>
  <c r="F50" i="169"/>
  <c r="B51" i="169"/>
  <c r="F52" i="169"/>
  <c r="B53" i="169"/>
  <c r="F54" i="169"/>
  <c r="B55" i="169"/>
  <c r="F56" i="169"/>
  <c r="B6" i="169"/>
  <c r="B45" i="172"/>
  <c r="B46" i="172"/>
  <c r="B47" i="172"/>
  <c r="B48" i="172"/>
  <c r="B49" i="172"/>
  <c r="B50" i="172"/>
  <c r="B51" i="172"/>
  <c r="B52" i="172"/>
  <c r="B53" i="172"/>
  <c r="B54" i="172"/>
  <c r="B55" i="172"/>
  <c r="B56" i="172"/>
  <c r="B6" i="172"/>
  <c r="B23" i="183" l="1"/>
  <c r="C23" i="182" s="1"/>
  <c r="B21" i="183"/>
  <c r="C21" i="182" s="1"/>
  <c r="B19" i="183"/>
  <c r="C19" i="182" s="1"/>
  <c r="B17" i="183"/>
  <c r="C17" i="182" s="1"/>
  <c r="B15" i="183"/>
  <c r="C15" i="182" s="1"/>
  <c r="B13" i="183"/>
  <c r="C13" i="182" s="1"/>
  <c r="B11" i="183"/>
  <c r="C11" i="182" s="1"/>
  <c r="B9" i="183"/>
  <c r="C9" i="182" s="1"/>
  <c r="B7" i="183"/>
  <c r="C7" i="182" s="1"/>
  <c r="B5" i="169"/>
  <c r="C4" i="157"/>
  <c r="G4" i="157"/>
  <c r="B24" i="183"/>
  <c r="C24" i="182" s="1"/>
  <c r="B22" i="183"/>
  <c r="C22" i="182" s="1"/>
  <c r="B20" i="183"/>
  <c r="C20" i="182" s="1"/>
  <c r="B18" i="183"/>
  <c r="C18" i="182" s="1"/>
  <c r="B16" i="183"/>
  <c r="C16" i="182" s="1"/>
  <c r="B14" i="183"/>
  <c r="C14" i="182" s="1"/>
  <c r="B12" i="183"/>
  <c r="C12" i="182" s="1"/>
  <c r="B10" i="183"/>
  <c r="C10" i="182" s="1"/>
  <c r="B8" i="183"/>
  <c r="C8" i="182" s="1"/>
  <c r="B44" i="183"/>
  <c r="C44" i="182" s="1"/>
  <c r="B43" i="183"/>
  <c r="C43" i="182" s="1"/>
  <c r="B42" i="183"/>
  <c r="C42" i="182" s="1"/>
  <c r="B41" i="183"/>
  <c r="C41" i="182" s="1"/>
  <c r="B40" i="183"/>
  <c r="C40" i="182" s="1"/>
  <c r="B39" i="183"/>
  <c r="C39" i="182" s="1"/>
  <c r="B38" i="183"/>
  <c r="C38" i="182" s="1"/>
  <c r="B37" i="183"/>
  <c r="C37" i="182" s="1"/>
  <c r="B36" i="183"/>
  <c r="C36" i="182" s="1"/>
  <c r="B35" i="183"/>
  <c r="C35" i="182" s="1"/>
  <c r="B34" i="183"/>
  <c r="C34" i="182" s="1"/>
  <c r="B33" i="183"/>
  <c r="C33" i="182" s="1"/>
  <c r="B32" i="183"/>
  <c r="C32" i="182" s="1"/>
  <c r="B31" i="183"/>
  <c r="C31" i="182" s="1"/>
  <c r="B30" i="183"/>
  <c r="C30" i="182" s="1"/>
  <c r="B29" i="183"/>
  <c r="C29" i="182" s="1"/>
  <c r="B28" i="183"/>
  <c r="C28" i="182" s="1"/>
  <c r="B27" i="183"/>
  <c r="C27" i="182" s="1"/>
  <c r="B26" i="183"/>
  <c r="C26" i="182" s="1"/>
  <c r="B25" i="183"/>
  <c r="C25" i="182" s="1"/>
  <c r="F5" i="169"/>
  <c r="B25" i="171"/>
  <c r="H25" i="179" s="1"/>
  <c r="B5" i="173"/>
  <c r="B3" i="188"/>
  <c r="D3" i="188" s="1"/>
  <c r="B5" i="172"/>
  <c r="C54" i="171"/>
  <c r="B3" i="235"/>
  <c r="D3" i="235" s="1"/>
  <c r="C50" i="171"/>
  <c r="B3" i="223"/>
  <c r="D3" i="223" s="1"/>
  <c r="C46" i="171"/>
  <c r="B3" i="227"/>
  <c r="D3" i="227" s="1"/>
  <c r="B56" i="183"/>
  <c r="C56" i="182" s="1"/>
  <c r="B55" i="183"/>
  <c r="C55" i="182" s="1"/>
  <c r="B54" i="183"/>
  <c r="C54" i="182" s="1"/>
  <c r="B53" i="183"/>
  <c r="C53" i="182" s="1"/>
  <c r="B52" i="183"/>
  <c r="C52" i="182" s="1"/>
  <c r="B51" i="183"/>
  <c r="C51" i="182" s="1"/>
  <c r="B50" i="183"/>
  <c r="C50" i="182" s="1"/>
  <c r="B49" i="183"/>
  <c r="C49" i="182" s="1"/>
  <c r="B48" i="183"/>
  <c r="C48" i="182" s="1"/>
  <c r="B47" i="183"/>
  <c r="C47" i="182" s="1"/>
  <c r="B46" i="183"/>
  <c r="C46" i="182" s="1"/>
  <c r="B45" i="183"/>
  <c r="C45" i="182" s="1"/>
  <c r="B3" i="214"/>
  <c r="D3" i="214" s="1"/>
  <c r="C56" i="171"/>
  <c r="B3" i="233"/>
  <c r="D3" i="233" s="1"/>
  <c r="C52" i="171"/>
  <c r="B52" i="171" s="1"/>
  <c r="B3" i="237"/>
  <c r="D3" i="237" s="1"/>
  <c r="C48" i="171"/>
  <c r="B3" i="225"/>
  <c r="D3" i="225" s="1"/>
  <c r="C55" i="171"/>
  <c r="B55" i="171" s="1"/>
  <c r="B3" i="234"/>
  <c r="D3" i="234" s="1"/>
  <c r="C53" i="171"/>
  <c r="B3" i="236"/>
  <c r="D3" i="236" s="1"/>
  <c r="C51" i="171"/>
  <c r="B3" i="232"/>
  <c r="D3" i="232" s="1"/>
  <c r="C49" i="171"/>
  <c r="B49" i="171" s="1"/>
  <c r="B3" i="224"/>
  <c r="D3" i="224" s="1"/>
  <c r="C47" i="171"/>
  <c r="B47" i="171" s="1"/>
  <c r="B3" i="226"/>
  <c r="D3" i="226" s="1"/>
  <c r="C45" i="171"/>
  <c r="B3" i="228"/>
  <c r="D3" i="228" s="1"/>
  <c r="C44" i="171"/>
  <c r="B44" i="171" s="1"/>
  <c r="B3" i="229"/>
  <c r="D3" i="229" s="1"/>
  <c r="C43" i="171"/>
  <c r="B3" i="230"/>
  <c r="D3" i="230" s="1"/>
  <c r="C42" i="171"/>
  <c r="B42" i="171" s="1"/>
  <c r="B3" i="222"/>
  <c r="D3" i="222" s="1"/>
  <c r="C41" i="171"/>
  <c r="B3" i="231"/>
  <c r="D3" i="231" s="1"/>
  <c r="C40" i="171"/>
  <c r="B3" i="221"/>
  <c r="D3" i="221" s="1"/>
  <c r="C39" i="171"/>
  <c r="B39" i="171" s="1"/>
  <c r="B3" i="220"/>
  <c r="D3" i="220" s="1"/>
  <c r="C38" i="171"/>
  <c r="B3" i="238"/>
  <c r="D3" i="238" s="1"/>
  <c r="C37" i="171"/>
  <c r="B37" i="171" s="1"/>
  <c r="B3" i="219"/>
  <c r="D3" i="219" s="1"/>
  <c r="C36" i="171"/>
  <c r="B36" i="171" s="1"/>
  <c r="B3" i="218"/>
  <c r="D3" i="218" s="1"/>
  <c r="C35" i="171"/>
  <c r="B3" i="217"/>
  <c r="D3" i="217" s="1"/>
  <c r="C34" i="171"/>
  <c r="B34" i="171" s="1"/>
  <c r="B3" i="216"/>
  <c r="D3" i="216" s="1"/>
  <c r="C33" i="171"/>
  <c r="B3" i="206"/>
  <c r="D3" i="206" s="1"/>
  <c r="C32" i="171"/>
  <c r="B3" i="207"/>
  <c r="D3" i="207" s="1"/>
  <c r="C31" i="171"/>
  <c r="B31" i="171" s="1"/>
  <c r="B3" i="208"/>
  <c r="D3" i="208" s="1"/>
  <c r="C30" i="171"/>
  <c r="B3" i="209"/>
  <c r="D3" i="209" s="1"/>
  <c r="C29" i="171"/>
  <c r="B3" i="210"/>
  <c r="D3" i="210" s="1"/>
  <c r="C28" i="171"/>
  <c r="B3" i="211"/>
  <c r="D3" i="211" s="1"/>
  <c r="C27" i="171"/>
  <c r="B3" i="212"/>
  <c r="D3" i="212" s="1"/>
  <c r="C26" i="171"/>
  <c r="B3" i="213"/>
  <c r="D3" i="213" s="1"/>
  <c r="C23" i="171"/>
  <c r="B3" i="205"/>
  <c r="D3" i="205" s="1"/>
  <c r="C22" i="171"/>
  <c r="B3" i="204"/>
  <c r="D3" i="204" s="1"/>
  <c r="C21" i="171"/>
  <c r="B3" i="203"/>
  <c r="D3" i="203" s="1"/>
  <c r="C20" i="171"/>
  <c r="B3" i="202"/>
  <c r="D3" i="202" s="1"/>
  <c r="C19" i="171"/>
  <c r="B3" i="201"/>
  <c r="D3" i="201" s="1"/>
  <c r="C18" i="171"/>
  <c r="B3" i="200"/>
  <c r="D3" i="200" s="1"/>
  <c r="C17" i="171"/>
  <c r="B17" i="171" s="1"/>
  <c r="B3" i="199"/>
  <c r="D3" i="199" s="1"/>
  <c r="C16" i="171"/>
  <c r="B3" i="198"/>
  <c r="D3" i="198" s="1"/>
  <c r="C15" i="171"/>
  <c r="B3" i="197"/>
  <c r="D3" i="197" s="1"/>
  <c r="C14" i="171"/>
  <c r="B3" i="196"/>
  <c r="D3" i="196" s="1"/>
  <c r="C13" i="171"/>
  <c r="B3" i="195"/>
  <c r="D3" i="195" s="1"/>
  <c r="C12" i="171"/>
  <c r="B3" i="194"/>
  <c r="D3" i="194" s="1"/>
  <c r="C11" i="171"/>
  <c r="B3" i="193"/>
  <c r="D3" i="193" s="1"/>
  <c r="C10" i="171"/>
  <c r="B3" i="192"/>
  <c r="D3" i="192" s="1"/>
  <c r="C9" i="171"/>
  <c r="B3" i="191"/>
  <c r="D3" i="191" s="1"/>
  <c r="C8" i="171"/>
  <c r="B3" i="190"/>
  <c r="D3" i="190" s="1"/>
  <c r="C7" i="171"/>
  <c r="B3" i="189"/>
  <c r="D3" i="189" s="1"/>
  <c r="B3" i="215"/>
  <c r="D3" i="215" s="1"/>
  <c r="D6" i="215"/>
  <c r="D51" i="179"/>
  <c r="G51" i="179" s="1"/>
  <c r="D43" i="179"/>
  <c r="G43" i="179" s="1"/>
  <c r="D35" i="179"/>
  <c r="G35" i="179" s="1"/>
  <c r="D27" i="179"/>
  <c r="G27" i="179" s="1"/>
  <c r="D23" i="179"/>
  <c r="G23" i="179" s="1"/>
  <c r="D15" i="179"/>
  <c r="G15" i="179" s="1"/>
  <c r="D11" i="179"/>
  <c r="G11" i="179" s="1"/>
  <c r="D6" i="179"/>
  <c r="G6" i="179" s="1"/>
  <c r="D53" i="179"/>
  <c r="G53" i="179" s="1"/>
  <c r="D49" i="179"/>
  <c r="G49" i="179" s="1"/>
  <c r="D45" i="179"/>
  <c r="G45" i="179" s="1"/>
  <c r="D41" i="179"/>
  <c r="G41" i="179" s="1"/>
  <c r="D37" i="179"/>
  <c r="G37" i="179" s="1"/>
  <c r="D33" i="179"/>
  <c r="G33" i="179" s="1"/>
  <c r="D29" i="179"/>
  <c r="G29" i="179" s="1"/>
  <c r="D25" i="179"/>
  <c r="G25" i="179" s="1"/>
  <c r="D21" i="179"/>
  <c r="G21" i="179" s="1"/>
  <c r="D17" i="179"/>
  <c r="G17" i="179" s="1"/>
  <c r="D13" i="179"/>
  <c r="G13" i="179" s="1"/>
  <c r="D9" i="179"/>
  <c r="G9" i="179" s="1"/>
  <c r="D4" i="177"/>
  <c r="E4" i="177" s="1"/>
  <c r="D55" i="179"/>
  <c r="G55" i="179" s="1"/>
  <c r="D47" i="179"/>
  <c r="G47" i="179" s="1"/>
  <c r="D39" i="179"/>
  <c r="G39" i="179" s="1"/>
  <c r="D31" i="179"/>
  <c r="G31" i="179" s="1"/>
  <c r="D19" i="179"/>
  <c r="G19" i="179" s="1"/>
  <c r="C28" i="176"/>
  <c r="D27" i="174"/>
  <c r="C29" i="176"/>
  <c r="D28" i="174"/>
  <c r="B8" i="236"/>
  <c r="D21" i="236"/>
  <c r="B8" i="224"/>
  <c r="D21" i="224"/>
  <c r="B8" i="228"/>
  <c r="D21" i="228"/>
  <c r="B8" i="219"/>
  <c r="D21" i="219"/>
  <c r="B8" i="206"/>
  <c r="D21" i="206"/>
  <c r="D27" i="171"/>
  <c r="B27" i="171" s="1"/>
  <c r="H27" i="179" s="1"/>
  <c r="B8" i="212"/>
  <c r="D23" i="171"/>
  <c r="B8" i="205"/>
  <c r="D19" i="171"/>
  <c r="B19" i="171" s="1"/>
  <c r="H19" i="179" s="1"/>
  <c r="B8" i="201"/>
  <c r="B8" i="233"/>
  <c r="D21" i="233"/>
  <c r="B8" i="237"/>
  <c r="D21" i="237"/>
  <c r="B8" i="225"/>
  <c r="D21" i="225"/>
  <c r="B8" i="229"/>
  <c r="D21" i="229"/>
  <c r="B8" i="221"/>
  <c r="D21" i="221"/>
  <c r="B8" i="218"/>
  <c r="D21" i="218"/>
  <c r="B8" i="207"/>
  <c r="D21" i="207"/>
  <c r="D26" i="171"/>
  <c r="B8" i="213"/>
  <c r="D22" i="171"/>
  <c r="B22" i="171" s="1"/>
  <c r="H22" i="179" s="1"/>
  <c r="B8" i="204"/>
  <c r="D18" i="171"/>
  <c r="B8" i="200"/>
  <c r="D15" i="171"/>
  <c r="B8" i="197"/>
  <c r="D11" i="171"/>
  <c r="B11" i="171" s="1"/>
  <c r="H11" i="179" s="1"/>
  <c r="B8" i="193"/>
  <c r="D7" i="171"/>
  <c r="B8" i="189"/>
  <c r="D14" i="171"/>
  <c r="B8" i="196"/>
  <c r="D10" i="171"/>
  <c r="B10" i="171" s="1"/>
  <c r="H10" i="179" s="1"/>
  <c r="B8" i="192"/>
  <c r="B55" i="184"/>
  <c r="D55" i="182" s="1"/>
  <c r="B55" i="182" s="1"/>
  <c r="B51" i="184"/>
  <c r="D51" i="182" s="1"/>
  <c r="B47" i="184"/>
  <c r="D47" i="182" s="1"/>
  <c r="B43" i="184"/>
  <c r="D43" i="182" s="1"/>
  <c r="B39" i="184"/>
  <c r="D39" i="182" s="1"/>
  <c r="B35" i="184"/>
  <c r="D35" i="182" s="1"/>
  <c r="B31" i="184"/>
  <c r="D31" i="182" s="1"/>
  <c r="B27" i="184"/>
  <c r="D27" i="182" s="1"/>
  <c r="B23" i="184"/>
  <c r="D23" i="182" s="1"/>
  <c r="B19" i="184"/>
  <c r="D19" i="182" s="1"/>
  <c r="B19" i="182" s="1"/>
  <c r="B54" i="184"/>
  <c r="D54" i="182" s="1"/>
  <c r="B50" i="184"/>
  <c r="D50" i="182" s="1"/>
  <c r="B46" i="184"/>
  <c r="D46" i="182" s="1"/>
  <c r="B42" i="184"/>
  <c r="D42" i="182" s="1"/>
  <c r="B38" i="184"/>
  <c r="D38" i="182" s="1"/>
  <c r="B38" i="182" s="1"/>
  <c r="B34" i="184"/>
  <c r="D34" i="182" s="1"/>
  <c r="B30" i="184"/>
  <c r="D30" i="182" s="1"/>
  <c r="B26" i="184"/>
  <c r="D26" i="182" s="1"/>
  <c r="B22" i="184"/>
  <c r="D22" i="182" s="1"/>
  <c r="B18" i="184"/>
  <c r="D18" i="182" s="1"/>
  <c r="B15" i="184"/>
  <c r="D15" i="182" s="1"/>
  <c r="B11" i="184"/>
  <c r="D11" i="182" s="1"/>
  <c r="B11" i="182" s="1"/>
  <c r="B7" i="184"/>
  <c r="D7" i="182" s="1"/>
  <c r="B14" i="184"/>
  <c r="D14" i="182" s="1"/>
  <c r="B10" i="184"/>
  <c r="D10" i="182" s="1"/>
  <c r="B6" i="184"/>
  <c r="D6" i="182" s="1"/>
  <c r="B8" i="234"/>
  <c r="D21" i="234"/>
  <c r="B8" i="232"/>
  <c r="D21" i="232"/>
  <c r="B8" i="226"/>
  <c r="D21" i="226"/>
  <c r="B8" i="230"/>
  <c r="D21" i="230"/>
  <c r="D41" i="171"/>
  <c r="B8" i="231"/>
  <c r="B8" i="220"/>
  <c r="D21" i="220"/>
  <c r="B8" i="217"/>
  <c r="D21" i="217"/>
  <c r="B8" i="208"/>
  <c r="D21" i="208"/>
  <c r="D29" i="171"/>
  <c r="B8" i="210"/>
  <c r="B8" i="214"/>
  <c r="D15" i="214"/>
  <c r="D21" i="171"/>
  <c r="B8" i="203"/>
  <c r="B8" i="235"/>
  <c r="D21" i="235"/>
  <c r="B8" i="223"/>
  <c r="D21" i="223"/>
  <c r="B8" i="227"/>
  <c r="D21" i="227"/>
  <c r="B8" i="222"/>
  <c r="D21" i="222"/>
  <c r="B8" i="238"/>
  <c r="D21" i="238"/>
  <c r="B8" i="216"/>
  <c r="D21" i="216"/>
  <c r="B8" i="209"/>
  <c r="D21" i="209"/>
  <c r="D28" i="171"/>
  <c r="B8" i="211"/>
  <c r="D24" i="171"/>
  <c r="B8" i="215"/>
  <c r="D20" i="171"/>
  <c r="B8" i="202"/>
  <c r="B8" i="199"/>
  <c r="D19" i="199"/>
  <c r="D13" i="171"/>
  <c r="B8" i="195"/>
  <c r="D9" i="171"/>
  <c r="B8" i="191"/>
  <c r="D16" i="171"/>
  <c r="B16" i="171" s="1"/>
  <c r="H16" i="179" s="1"/>
  <c r="B8" i="198"/>
  <c r="D12" i="171"/>
  <c r="B8" i="194"/>
  <c r="D8" i="171"/>
  <c r="B8" i="171" s="1"/>
  <c r="H8" i="179" s="1"/>
  <c r="B8" i="190"/>
  <c r="D6" i="171"/>
  <c r="B8" i="188"/>
  <c r="D8" i="188" s="1"/>
  <c r="B53" i="184"/>
  <c r="D53" i="182" s="1"/>
  <c r="B53" i="182" s="1"/>
  <c r="B49" i="184"/>
  <c r="D49" i="182" s="1"/>
  <c r="B45" i="184"/>
  <c r="D45" i="182" s="1"/>
  <c r="B41" i="184"/>
  <c r="D41" i="182" s="1"/>
  <c r="B37" i="184"/>
  <c r="D37" i="182" s="1"/>
  <c r="B33" i="184"/>
  <c r="D33" i="182" s="1"/>
  <c r="B29" i="184"/>
  <c r="D29" i="182" s="1"/>
  <c r="B25" i="184"/>
  <c r="D25" i="182" s="1"/>
  <c r="B21" i="184"/>
  <c r="D21" i="182" s="1"/>
  <c r="B56" i="184"/>
  <c r="D56" i="182" s="1"/>
  <c r="B52" i="184"/>
  <c r="D52" i="182" s="1"/>
  <c r="B48" i="184"/>
  <c r="D48" i="182" s="1"/>
  <c r="B44" i="184"/>
  <c r="D44" i="182" s="1"/>
  <c r="B40" i="184"/>
  <c r="D40" i="182" s="1"/>
  <c r="B36" i="184"/>
  <c r="D36" i="182" s="1"/>
  <c r="B32" i="184"/>
  <c r="D32" i="182" s="1"/>
  <c r="B28" i="184"/>
  <c r="D28" i="182" s="1"/>
  <c r="B24" i="184"/>
  <c r="D24" i="182" s="1"/>
  <c r="B20" i="184"/>
  <c r="D20" i="182" s="1"/>
  <c r="B17" i="184"/>
  <c r="D17" i="182" s="1"/>
  <c r="B13" i="184"/>
  <c r="D13" i="182" s="1"/>
  <c r="B9" i="184"/>
  <c r="D9" i="182" s="1"/>
  <c r="B16" i="184"/>
  <c r="D16" i="182" s="1"/>
  <c r="B12" i="184"/>
  <c r="D12" i="182" s="1"/>
  <c r="B8" i="184"/>
  <c r="D8" i="182" s="1"/>
  <c r="B6" i="183"/>
  <c r="C6" i="182" s="1"/>
  <c r="C6" i="171"/>
  <c r="B7" i="174"/>
  <c r="B6" i="174"/>
  <c r="B5" i="174"/>
  <c r="B4" i="174"/>
  <c r="B7" i="182" l="1"/>
  <c r="B15" i="182"/>
  <c r="B23" i="182"/>
  <c r="B6" i="182"/>
  <c r="B22" i="188"/>
  <c r="D22" i="188" s="1"/>
  <c r="B9" i="182"/>
  <c r="B17" i="182"/>
  <c r="B13" i="182"/>
  <c r="B21" i="182"/>
  <c r="B40" i="182"/>
  <c r="B18" i="182"/>
  <c r="B34" i="182"/>
  <c r="B12" i="171"/>
  <c r="H12" i="179" s="1"/>
  <c r="B20" i="182"/>
  <c r="B8" i="182"/>
  <c r="B28" i="182"/>
  <c r="B14" i="182"/>
  <c r="B32" i="182"/>
  <c r="B21" i="171"/>
  <c r="H21" i="179" s="1"/>
  <c r="B29" i="171"/>
  <c r="H29" i="179" s="1"/>
  <c r="B22" i="182"/>
  <c r="B47" i="182"/>
  <c r="B7" i="171"/>
  <c r="H7" i="179" s="1"/>
  <c r="B15" i="171"/>
  <c r="H15" i="179" s="1"/>
  <c r="B23" i="171"/>
  <c r="H23" i="179" s="1"/>
  <c r="B44" i="182"/>
  <c r="B36" i="182"/>
  <c r="B51" i="182"/>
  <c r="B46" i="182"/>
  <c r="B39" i="182"/>
  <c r="B12" i="182"/>
  <c r="B54" i="182"/>
  <c r="B31" i="182"/>
  <c r="B48" i="182"/>
  <c r="B41" i="182"/>
  <c r="B16" i="182"/>
  <c r="B45" i="182"/>
  <c r="B26" i="182"/>
  <c r="B42" i="182"/>
  <c r="B25" i="182"/>
  <c r="B24" i="182"/>
  <c r="B56" i="182"/>
  <c r="B33" i="182"/>
  <c r="B49" i="182"/>
  <c r="B10" i="182"/>
  <c r="B30" i="182"/>
  <c r="B14" i="171"/>
  <c r="H14" i="179" s="1"/>
  <c r="B18" i="171"/>
  <c r="H18" i="179" s="1"/>
  <c r="B26" i="171"/>
  <c r="H26" i="179" s="1"/>
  <c r="B52" i="182"/>
  <c r="B29" i="182"/>
  <c r="B37" i="182"/>
  <c r="B50" i="182"/>
  <c r="B27" i="182"/>
  <c r="B35" i="182"/>
  <c r="B43" i="182"/>
  <c r="B50" i="171"/>
  <c r="H50" i="179" s="1"/>
  <c r="H17" i="179"/>
  <c r="H31" i="179"/>
  <c r="H34" i="179"/>
  <c r="H36" i="179"/>
  <c r="H37" i="179"/>
  <c r="H39" i="179"/>
  <c r="H42" i="179"/>
  <c r="H44" i="179"/>
  <c r="H47" i="179"/>
  <c r="H49" i="179"/>
  <c r="H55" i="179"/>
  <c r="H52" i="179"/>
  <c r="B32" i="171"/>
  <c r="H32" i="179" s="1"/>
  <c r="B40" i="171"/>
  <c r="H40" i="179" s="1"/>
  <c r="B48" i="171"/>
  <c r="H48" i="179" s="1"/>
  <c r="B56" i="171"/>
  <c r="H56" i="179" s="1"/>
  <c r="B33" i="171"/>
  <c r="H33" i="179" s="1"/>
  <c r="B45" i="171"/>
  <c r="H45" i="179" s="1"/>
  <c r="B53" i="171"/>
  <c r="H53" i="179" s="1"/>
  <c r="B30" i="171"/>
  <c r="H30" i="179" s="1"/>
  <c r="B38" i="171"/>
  <c r="H38" i="179" s="1"/>
  <c r="B46" i="171"/>
  <c r="H46" i="179" s="1"/>
  <c r="B54" i="171"/>
  <c r="H54" i="179" s="1"/>
  <c r="B35" i="171"/>
  <c r="H35" i="179" s="1"/>
  <c r="B43" i="171"/>
  <c r="H43" i="179" s="1"/>
  <c r="B51" i="171"/>
  <c r="H51" i="179" s="1"/>
  <c r="D5" i="171"/>
  <c r="B6" i="171"/>
  <c r="H6" i="179" s="1"/>
  <c r="B9" i="171"/>
  <c r="H9" i="179" s="1"/>
  <c r="B13" i="171"/>
  <c r="H13" i="179" s="1"/>
  <c r="B20" i="171"/>
  <c r="H20" i="179" s="1"/>
  <c r="B24" i="171"/>
  <c r="H24" i="179" s="1"/>
  <c r="B28" i="171"/>
  <c r="H28" i="179" s="1"/>
  <c r="B41" i="171"/>
  <c r="H41" i="179" s="1"/>
  <c r="C5" i="177"/>
  <c r="D5" i="177" s="1"/>
  <c r="E5" i="177" s="1"/>
  <c r="D3" i="177"/>
  <c r="E3" i="177" s="1"/>
  <c r="G29" i="176"/>
  <c r="G28" i="176"/>
  <c r="B9" i="174"/>
  <c r="B11" i="174"/>
  <c r="B13" i="174"/>
  <c r="B15" i="174"/>
  <c r="B17" i="174"/>
  <c r="B19" i="174"/>
  <c r="B21" i="174"/>
  <c r="D8" i="199"/>
  <c r="B22" i="199"/>
  <c r="D8" i="209"/>
  <c r="B22" i="209"/>
  <c r="D8" i="216"/>
  <c r="B22" i="216"/>
  <c r="B22" i="238"/>
  <c r="D8" i="238"/>
  <c r="D8" i="222"/>
  <c r="B22" i="222"/>
  <c r="D8" i="227"/>
  <c r="B22" i="227"/>
  <c r="B22" i="223"/>
  <c r="D8" i="223"/>
  <c r="D8" i="235"/>
  <c r="B22" i="235"/>
  <c r="B22" i="214"/>
  <c r="D8" i="214"/>
  <c r="D8" i="208"/>
  <c r="B22" i="208"/>
  <c r="D8" i="217"/>
  <c r="B22" i="217"/>
  <c r="B22" i="220"/>
  <c r="D8" i="220"/>
  <c r="D8" i="230"/>
  <c r="B22" i="230"/>
  <c r="D8" i="226"/>
  <c r="B22" i="226"/>
  <c r="D8" i="232"/>
  <c r="B22" i="232"/>
  <c r="D8" i="234"/>
  <c r="B22" i="234"/>
  <c r="D8" i="207"/>
  <c r="B22" i="207"/>
  <c r="D8" i="218"/>
  <c r="B22" i="218"/>
  <c r="B22" i="221"/>
  <c r="D8" i="221"/>
  <c r="B22" i="229"/>
  <c r="D8" i="229"/>
  <c r="D8" i="225"/>
  <c r="B22" i="225"/>
  <c r="D8" i="237"/>
  <c r="B22" i="237"/>
  <c r="B22" i="233"/>
  <c r="D8" i="233"/>
  <c r="D8" i="206"/>
  <c r="B22" i="206"/>
  <c r="B22" i="219"/>
  <c r="D8" i="219"/>
  <c r="B22" i="228"/>
  <c r="D8" i="228"/>
  <c r="D8" i="224"/>
  <c r="B22" i="224"/>
  <c r="D8" i="236"/>
  <c r="B22" i="236"/>
  <c r="B10" i="174"/>
  <c r="B12" i="174"/>
  <c r="B14" i="174"/>
  <c r="B16" i="174"/>
  <c r="B18" i="174"/>
  <c r="B20" i="174"/>
  <c r="N5" i="184"/>
  <c r="C21" i="177" s="1"/>
  <c r="D21" i="177" s="1"/>
  <c r="E21" i="177" s="1"/>
  <c r="B22" i="190"/>
  <c r="D8" i="190"/>
  <c r="B22" i="194"/>
  <c r="D8" i="194"/>
  <c r="B22" i="198"/>
  <c r="D8" i="198"/>
  <c r="B22" i="191"/>
  <c r="D8" i="191"/>
  <c r="B22" i="195"/>
  <c r="D8" i="195"/>
  <c r="D8" i="202"/>
  <c r="B22" i="202"/>
  <c r="B22" i="215"/>
  <c r="D8" i="215"/>
  <c r="B22" i="211"/>
  <c r="D8" i="211"/>
  <c r="B22" i="203"/>
  <c r="D8" i="203"/>
  <c r="B22" i="210"/>
  <c r="D8" i="210"/>
  <c r="D8" i="231"/>
  <c r="B22" i="231"/>
  <c r="B22" i="192"/>
  <c r="D8" i="192"/>
  <c r="B22" i="196"/>
  <c r="D8" i="196"/>
  <c r="D8" i="189"/>
  <c r="B22" i="189"/>
  <c r="B22" i="193"/>
  <c r="D8" i="193"/>
  <c r="B22" i="197"/>
  <c r="D8" i="197"/>
  <c r="B22" i="200"/>
  <c r="D8" i="200"/>
  <c r="B22" i="213"/>
  <c r="D8" i="213"/>
  <c r="B22" i="201"/>
  <c r="D8" i="201"/>
  <c r="D8" i="205"/>
  <c r="B22" i="205"/>
  <c r="D8" i="212"/>
  <c r="B22" i="212"/>
  <c r="F5" i="183"/>
  <c r="C20" i="177" s="1"/>
  <c r="C8" i="176"/>
  <c r="D7" i="174"/>
  <c r="C5" i="176"/>
  <c r="B3" i="174"/>
  <c r="C7" i="176"/>
  <c r="C5" i="171"/>
  <c r="C6" i="176"/>
  <c r="B4" i="35"/>
  <c r="B26" i="188" l="1"/>
  <c r="D26" i="188" s="1"/>
  <c r="E17" i="188" s="1"/>
  <c r="B5" i="171"/>
  <c r="H5" i="179" s="1"/>
  <c r="B5" i="185"/>
  <c r="D22" i="213"/>
  <c r="B26" i="213"/>
  <c r="D26" i="213" s="1"/>
  <c r="E8" i="213" s="1"/>
  <c r="D22" i="200"/>
  <c r="B26" i="200"/>
  <c r="D26" i="200" s="1"/>
  <c r="E8" i="200" s="1"/>
  <c r="D22" i="193"/>
  <c r="B26" i="193"/>
  <c r="D26" i="193" s="1"/>
  <c r="E8" i="193" s="1"/>
  <c r="D22" i="196"/>
  <c r="B26" i="196"/>
  <c r="D26" i="196" s="1"/>
  <c r="E8" i="196" s="1"/>
  <c r="D22" i="192"/>
  <c r="B26" i="192"/>
  <c r="D26" i="192" s="1"/>
  <c r="E8" i="192" s="1"/>
  <c r="D22" i="210"/>
  <c r="B26" i="210"/>
  <c r="D26" i="210" s="1"/>
  <c r="E8" i="210" s="1"/>
  <c r="D22" i="211"/>
  <c r="B26" i="211"/>
  <c r="D26" i="211" s="1"/>
  <c r="E8" i="211" s="1"/>
  <c r="D22" i="215"/>
  <c r="B26" i="215"/>
  <c r="D26" i="215" s="1"/>
  <c r="E8" i="215" s="1"/>
  <c r="D22" i="195"/>
  <c r="B26" i="195"/>
  <c r="D26" i="195" s="1"/>
  <c r="E8" i="195" s="1"/>
  <c r="D22" i="191"/>
  <c r="B26" i="191"/>
  <c r="D26" i="191" s="1"/>
  <c r="E8" i="191" s="1"/>
  <c r="D22" i="198"/>
  <c r="B26" i="198"/>
  <c r="D26" i="198" s="1"/>
  <c r="E8" i="198" s="1"/>
  <c r="D22" i="194"/>
  <c r="B26" i="194"/>
  <c r="D26" i="194" s="1"/>
  <c r="E8" i="194" s="1"/>
  <c r="D22" i="190"/>
  <c r="B26" i="190"/>
  <c r="D26" i="190" s="1"/>
  <c r="E8" i="190" s="1"/>
  <c r="C19" i="176"/>
  <c r="C15" i="176"/>
  <c r="C13" i="176"/>
  <c r="D22" i="228"/>
  <c r="B26" i="228"/>
  <c r="D26" i="228" s="1"/>
  <c r="E8" i="228" s="1"/>
  <c r="D22" i="219"/>
  <c r="B26" i="219"/>
  <c r="D26" i="219" s="1"/>
  <c r="E8" i="219" s="1"/>
  <c r="D22" i="233"/>
  <c r="B26" i="233"/>
  <c r="D26" i="233" s="1"/>
  <c r="E8" i="233" s="1"/>
  <c r="D22" i="221"/>
  <c r="B26" i="221"/>
  <c r="D26" i="221" s="1"/>
  <c r="E8" i="221" s="1"/>
  <c r="D22" i="220"/>
  <c r="B26" i="220"/>
  <c r="D26" i="220" s="1"/>
  <c r="E8" i="220" s="1"/>
  <c r="B26" i="214"/>
  <c r="D26" i="214" s="1"/>
  <c r="E8" i="214" s="1"/>
  <c r="D22" i="214"/>
  <c r="D22" i="223"/>
  <c r="B26" i="223"/>
  <c r="D26" i="223" s="1"/>
  <c r="E8" i="223" s="1"/>
  <c r="D22" i="238"/>
  <c r="B26" i="238"/>
  <c r="D26" i="238" s="1"/>
  <c r="E8" i="238" s="1"/>
  <c r="C22" i="176"/>
  <c r="C20" i="176"/>
  <c r="C18" i="176"/>
  <c r="C16" i="176"/>
  <c r="C14" i="176"/>
  <c r="C12" i="176"/>
  <c r="C10" i="176"/>
  <c r="B26" i="201"/>
  <c r="D26" i="201" s="1"/>
  <c r="E8" i="201" s="1"/>
  <c r="D22" i="201"/>
  <c r="D22" i="197"/>
  <c r="B26" i="197"/>
  <c r="D26" i="197" s="1"/>
  <c r="E8" i="197" s="1"/>
  <c r="D22" i="203"/>
  <c r="B26" i="203"/>
  <c r="D26" i="203" s="1"/>
  <c r="E8" i="203" s="1"/>
  <c r="C21" i="176"/>
  <c r="D20" i="174"/>
  <c r="C17" i="176"/>
  <c r="C11" i="176"/>
  <c r="D22" i="229"/>
  <c r="B26" i="229"/>
  <c r="D26" i="229" s="1"/>
  <c r="E8" i="229" s="1"/>
  <c r="B8" i="174"/>
  <c r="B22" i="174" s="1"/>
  <c r="D22" i="212"/>
  <c r="B26" i="212"/>
  <c r="D26" i="212" s="1"/>
  <c r="E8" i="212" s="1"/>
  <c r="D22" i="205"/>
  <c r="B26" i="205"/>
  <c r="D26" i="205" s="1"/>
  <c r="E8" i="205" s="1"/>
  <c r="B26" i="189"/>
  <c r="D26" i="189" s="1"/>
  <c r="D22" i="189"/>
  <c r="D22" i="231"/>
  <c r="B26" i="231"/>
  <c r="D26" i="231" s="1"/>
  <c r="E8" i="231" s="1"/>
  <c r="D22" i="202"/>
  <c r="B26" i="202"/>
  <c r="D26" i="202" s="1"/>
  <c r="D22" i="236"/>
  <c r="B26" i="236"/>
  <c r="D26" i="236" s="1"/>
  <c r="B26" i="224"/>
  <c r="D26" i="224" s="1"/>
  <c r="E8" i="224" s="1"/>
  <c r="D22" i="224"/>
  <c r="B26" i="206"/>
  <c r="D26" i="206" s="1"/>
  <c r="E8" i="206" s="1"/>
  <c r="D22" i="206"/>
  <c r="B26" i="237"/>
  <c r="D26" i="237" s="1"/>
  <c r="D22" i="237"/>
  <c r="D22" i="225"/>
  <c r="B26" i="225"/>
  <c r="D26" i="225" s="1"/>
  <c r="D22" i="218"/>
  <c r="B26" i="218"/>
  <c r="D26" i="218" s="1"/>
  <c r="E8" i="218" s="1"/>
  <c r="D22" i="207"/>
  <c r="B26" i="207"/>
  <c r="D26" i="207" s="1"/>
  <c r="B26" i="234"/>
  <c r="D26" i="234" s="1"/>
  <c r="D22" i="234"/>
  <c r="D22" i="232"/>
  <c r="B26" i="232"/>
  <c r="D26" i="232" s="1"/>
  <c r="D22" i="226"/>
  <c r="B26" i="226"/>
  <c r="D26" i="226" s="1"/>
  <c r="E8" i="226" s="1"/>
  <c r="B26" i="230"/>
  <c r="D26" i="230" s="1"/>
  <c r="E8" i="230" s="1"/>
  <c r="D22" i="230"/>
  <c r="B26" i="217"/>
  <c r="D26" i="217" s="1"/>
  <c r="D22" i="217"/>
  <c r="D22" i="208"/>
  <c r="B26" i="208"/>
  <c r="D26" i="208" s="1"/>
  <c r="D22" i="235"/>
  <c r="B26" i="235"/>
  <c r="D26" i="235" s="1"/>
  <c r="E8" i="235" s="1"/>
  <c r="D22" i="227"/>
  <c r="B26" i="227"/>
  <c r="D26" i="227" s="1"/>
  <c r="D22" i="222"/>
  <c r="B26" i="222"/>
  <c r="D26" i="222" s="1"/>
  <c r="E8" i="222" s="1"/>
  <c r="D22" i="216"/>
  <c r="B26" i="216"/>
  <c r="D26" i="216" s="1"/>
  <c r="D22" i="209"/>
  <c r="B26" i="209"/>
  <c r="D26" i="209" s="1"/>
  <c r="D22" i="199"/>
  <c r="B26" i="199"/>
  <c r="D26" i="199" s="1"/>
  <c r="E8" i="189"/>
  <c r="E8" i="202"/>
  <c r="C19" i="177"/>
  <c r="D19" i="177" s="1"/>
  <c r="E19" i="177" s="1"/>
  <c r="D20" i="177"/>
  <c r="E20" i="177" s="1"/>
  <c r="C4" i="176"/>
  <c r="G8" i="176"/>
  <c r="C6" i="43"/>
  <c r="G6" i="43"/>
  <c r="E6" i="43"/>
  <c r="B5" i="12"/>
  <c r="C5" i="12"/>
  <c r="D5" i="12"/>
  <c r="E5" i="12"/>
  <c r="B5" i="13"/>
  <c r="C5" i="13"/>
  <c r="D5" i="13"/>
  <c r="E5" i="13"/>
  <c r="F5" i="13"/>
  <c r="G5" i="13"/>
  <c r="H5" i="13"/>
  <c r="I5" i="13"/>
  <c r="J5" i="13"/>
  <c r="K5" i="13"/>
  <c r="L5" i="13"/>
  <c r="M5" i="13"/>
  <c r="O5" i="13"/>
  <c r="F4" i="14"/>
  <c r="F4" i="35" s="1"/>
  <c r="G4" i="14"/>
  <c r="H4" i="14"/>
  <c r="E3" i="188" l="1"/>
  <c r="E6" i="188"/>
  <c r="E12" i="188"/>
  <c r="E11" i="188"/>
  <c r="E14" i="188"/>
  <c r="E13" i="188"/>
  <c r="E7" i="188"/>
  <c r="E25" i="188"/>
  <c r="E20" i="188"/>
  <c r="E21" i="188"/>
  <c r="E10" i="188"/>
  <c r="E9" i="188"/>
  <c r="E4" i="188"/>
  <c r="E8" i="188"/>
  <c r="E19" i="188"/>
  <c r="E24" i="188"/>
  <c r="E23" i="188"/>
  <c r="E22" i="188"/>
  <c r="E5" i="188"/>
  <c r="E16" i="188"/>
  <c r="E15" i="188"/>
  <c r="E18" i="188"/>
  <c r="B5" i="11"/>
  <c r="B4" i="27" s="1"/>
  <c r="C3" i="157" s="1"/>
  <c r="F5" i="185"/>
  <c r="E22" i="214"/>
  <c r="E22" i="217"/>
  <c r="E22" i="230"/>
  <c r="E22" i="234"/>
  <c r="E22" i="237"/>
  <c r="E22" i="206"/>
  <c r="E22" i="224"/>
  <c r="E22" i="189"/>
  <c r="E22" i="201"/>
  <c r="E25" i="209"/>
  <c r="E4" i="209"/>
  <c r="E24" i="209"/>
  <c r="E7" i="209"/>
  <c r="E23" i="209"/>
  <c r="E6" i="209"/>
  <c r="E5" i="209"/>
  <c r="E3" i="209"/>
  <c r="E17" i="209"/>
  <c r="E13" i="209"/>
  <c r="E18" i="209"/>
  <c r="E14" i="209"/>
  <c r="E10" i="209"/>
  <c r="E19" i="209"/>
  <c r="E15" i="209"/>
  <c r="E11" i="209"/>
  <c r="E20" i="209"/>
  <c r="E16" i="209"/>
  <c r="E12" i="209"/>
  <c r="E9" i="209"/>
  <c r="E21" i="209"/>
  <c r="E6" i="227"/>
  <c r="E4" i="227"/>
  <c r="E23" i="227"/>
  <c r="E25" i="227"/>
  <c r="E3" i="227"/>
  <c r="E5" i="227"/>
  <c r="E24" i="227"/>
  <c r="E7" i="227"/>
  <c r="E17" i="227"/>
  <c r="E13" i="227"/>
  <c r="E18" i="227"/>
  <c r="E14" i="227"/>
  <c r="E10" i="227"/>
  <c r="E19" i="227"/>
  <c r="E15" i="227"/>
  <c r="E11" i="227"/>
  <c r="E20" i="227"/>
  <c r="E16" i="227"/>
  <c r="E12" i="227"/>
  <c r="E9" i="227"/>
  <c r="E21" i="227"/>
  <c r="E6" i="217"/>
  <c r="E4" i="217"/>
  <c r="E23" i="217"/>
  <c r="E7" i="217"/>
  <c r="E25" i="217"/>
  <c r="E3" i="217"/>
  <c r="E5" i="217"/>
  <c r="E24" i="217"/>
  <c r="E17" i="217"/>
  <c r="E13" i="217"/>
  <c r="E20" i="217"/>
  <c r="E16" i="217"/>
  <c r="E12" i="217"/>
  <c r="E19" i="217"/>
  <c r="E15" i="217"/>
  <c r="E11" i="217"/>
  <c r="E18" i="217"/>
  <c r="E14" i="217"/>
  <c r="E10" i="217"/>
  <c r="E9" i="217"/>
  <c r="E21" i="217"/>
  <c r="E21" i="230"/>
  <c r="E4" i="230"/>
  <c r="E6" i="230"/>
  <c r="E23" i="230"/>
  <c r="E5" i="230"/>
  <c r="E3" i="230"/>
  <c r="E24" i="230"/>
  <c r="E7" i="230"/>
  <c r="E25" i="230"/>
  <c r="E19" i="230"/>
  <c r="E15" i="230"/>
  <c r="E11" i="230"/>
  <c r="E20" i="230"/>
  <c r="E16" i="230"/>
  <c r="E12" i="230"/>
  <c r="E17" i="230"/>
  <c r="E13" i="230"/>
  <c r="E18" i="230"/>
  <c r="E14" i="230"/>
  <c r="E10" i="230"/>
  <c r="E9" i="230"/>
  <c r="E21" i="234"/>
  <c r="E4" i="234"/>
  <c r="E23" i="234"/>
  <c r="E6" i="234"/>
  <c r="E3" i="234"/>
  <c r="E5" i="234"/>
  <c r="E24" i="234"/>
  <c r="E7" i="234"/>
  <c r="E25" i="234"/>
  <c r="E17" i="234"/>
  <c r="E13" i="234"/>
  <c r="E18" i="234"/>
  <c r="E14" i="234"/>
  <c r="E10" i="234"/>
  <c r="E9" i="234"/>
  <c r="E19" i="234"/>
  <c r="E15" i="234"/>
  <c r="E11" i="234"/>
  <c r="E20" i="234"/>
  <c r="E16" i="234"/>
  <c r="E12" i="234"/>
  <c r="E6" i="237"/>
  <c r="E4" i="237"/>
  <c r="E23" i="237"/>
  <c r="E7" i="237"/>
  <c r="E25" i="237"/>
  <c r="E3" i="237"/>
  <c r="E5" i="237"/>
  <c r="E24" i="237"/>
  <c r="E20" i="237"/>
  <c r="E16" i="237"/>
  <c r="E12" i="237"/>
  <c r="E19" i="237"/>
  <c r="E15" i="237"/>
  <c r="E11" i="237"/>
  <c r="E18" i="237"/>
  <c r="E14" i="237"/>
  <c r="E10" i="237"/>
  <c r="E9" i="237"/>
  <c r="E17" i="237"/>
  <c r="E13" i="237"/>
  <c r="E21" i="237"/>
  <c r="E5" i="206"/>
  <c r="E4" i="206"/>
  <c r="E23" i="206"/>
  <c r="E6" i="206"/>
  <c r="E24" i="206"/>
  <c r="E7" i="206"/>
  <c r="E3" i="206"/>
  <c r="E25" i="206"/>
  <c r="E19" i="206"/>
  <c r="E15" i="206"/>
  <c r="E11" i="206"/>
  <c r="E18" i="206"/>
  <c r="E14" i="206"/>
  <c r="E10" i="206"/>
  <c r="E9" i="206"/>
  <c r="E17" i="206"/>
  <c r="E13" i="206"/>
  <c r="E20" i="206"/>
  <c r="E16" i="206"/>
  <c r="E12" i="206"/>
  <c r="E21" i="206"/>
  <c r="E21" i="224"/>
  <c r="E4" i="224"/>
  <c r="E23" i="224"/>
  <c r="E6" i="224"/>
  <c r="E3" i="224"/>
  <c r="E5" i="224"/>
  <c r="E24" i="224"/>
  <c r="E7" i="224"/>
  <c r="E25" i="224"/>
  <c r="E9" i="224"/>
  <c r="E19" i="224"/>
  <c r="E15" i="224"/>
  <c r="E11" i="224"/>
  <c r="E18" i="224"/>
  <c r="E14" i="224"/>
  <c r="E10" i="224"/>
  <c r="E17" i="224"/>
  <c r="E13" i="224"/>
  <c r="E20" i="224"/>
  <c r="E16" i="224"/>
  <c r="E12" i="224"/>
  <c r="E3" i="189"/>
  <c r="E5" i="189"/>
  <c r="E4" i="189"/>
  <c r="E7" i="189"/>
  <c r="E23" i="189"/>
  <c r="E6" i="189"/>
  <c r="E25" i="189"/>
  <c r="E24" i="189"/>
  <c r="E19" i="189"/>
  <c r="E15" i="189"/>
  <c r="E11" i="189"/>
  <c r="E20" i="189"/>
  <c r="E16" i="189"/>
  <c r="E12" i="189"/>
  <c r="E9" i="189"/>
  <c r="E17" i="189"/>
  <c r="E13" i="189"/>
  <c r="E18" i="189"/>
  <c r="E14" i="189"/>
  <c r="E10" i="189"/>
  <c r="E21" i="189"/>
  <c r="E3" i="201"/>
  <c r="E25" i="201"/>
  <c r="E4" i="201"/>
  <c r="E7" i="201"/>
  <c r="E6" i="201"/>
  <c r="E23" i="201"/>
  <c r="E5" i="201"/>
  <c r="E24" i="201"/>
  <c r="E19" i="201"/>
  <c r="E15" i="201"/>
  <c r="E11" i="201"/>
  <c r="E20" i="201"/>
  <c r="E16" i="201"/>
  <c r="E12" i="201"/>
  <c r="E9" i="201"/>
  <c r="E17" i="201"/>
  <c r="E13" i="201"/>
  <c r="E18" i="201"/>
  <c r="E14" i="201"/>
  <c r="E10" i="201"/>
  <c r="E21" i="201"/>
  <c r="E25" i="214"/>
  <c r="E4" i="214"/>
  <c r="E5" i="214"/>
  <c r="E3" i="214"/>
  <c r="E23" i="214"/>
  <c r="E24" i="214"/>
  <c r="E7" i="214"/>
  <c r="E6" i="214"/>
  <c r="E21" i="214"/>
  <c r="E19" i="214"/>
  <c r="E13" i="214"/>
  <c r="E20" i="214"/>
  <c r="E16" i="214"/>
  <c r="E12" i="214"/>
  <c r="E9" i="214"/>
  <c r="E17" i="214"/>
  <c r="E11" i="214"/>
  <c r="E18" i="214"/>
  <c r="E14" i="214"/>
  <c r="E10" i="214"/>
  <c r="E15" i="214"/>
  <c r="E22" i="199"/>
  <c r="E22" i="209"/>
  <c r="E22" i="216"/>
  <c r="E22" i="222"/>
  <c r="E22" i="227"/>
  <c r="E22" i="235"/>
  <c r="E22" i="208"/>
  <c r="E22" i="226"/>
  <c r="E22" i="232"/>
  <c r="E22" i="207"/>
  <c r="E22" i="218"/>
  <c r="E22" i="225"/>
  <c r="E22" i="236"/>
  <c r="E22" i="202"/>
  <c r="E22" i="205"/>
  <c r="E22" i="212"/>
  <c r="E22" i="229"/>
  <c r="G21" i="176"/>
  <c r="E22" i="203"/>
  <c r="E22" i="197"/>
  <c r="E8" i="209"/>
  <c r="E8" i="217"/>
  <c r="E8" i="234"/>
  <c r="E8" i="237"/>
  <c r="E22" i="238"/>
  <c r="E22" i="223"/>
  <c r="E22" i="220"/>
  <c r="E22" i="221"/>
  <c r="E22" i="233"/>
  <c r="E22" i="219"/>
  <c r="E22" i="228"/>
  <c r="E22" i="190"/>
  <c r="E22" i="194"/>
  <c r="E22" i="198"/>
  <c r="E22" i="191"/>
  <c r="E22" i="195"/>
  <c r="E22" i="215"/>
  <c r="E22" i="211"/>
  <c r="E22" i="210"/>
  <c r="E22" i="192"/>
  <c r="E22" i="196"/>
  <c r="E22" i="193"/>
  <c r="E22" i="200"/>
  <c r="E22" i="213"/>
  <c r="E3" i="199"/>
  <c r="E25" i="199"/>
  <c r="E5" i="199"/>
  <c r="E4" i="199"/>
  <c r="E24" i="199"/>
  <c r="E7" i="199"/>
  <c r="E23" i="199"/>
  <c r="E6" i="199"/>
  <c r="E21" i="199"/>
  <c r="E20" i="199"/>
  <c r="E17" i="199"/>
  <c r="E13" i="199"/>
  <c r="E14" i="199"/>
  <c r="E10" i="199"/>
  <c r="E9" i="199"/>
  <c r="E18" i="199"/>
  <c r="E15" i="199"/>
  <c r="E11" i="199"/>
  <c r="E16" i="199"/>
  <c r="E12" i="199"/>
  <c r="E19" i="199"/>
  <c r="E5" i="216"/>
  <c r="E6" i="216"/>
  <c r="E24" i="216"/>
  <c r="E4" i="216"/>
  <c r="E23" i="216"/>
  <c r="E7" i="216"/>
  <c r="E3" i="216"/>
  <c r="E25" i="216"/>
  <c r="E19" i="216"/>
  <c r="E15" i="216"/>
  <c r="E11" i="216"/>
  <c r="E20" i="216"/>
  <c r="E16" i="216"/>
  <c r="E12" i="216"/>
  <c r="E9" i="216"/>
  <c r="E17" i="216"/>
  <c r="E13" i="216"/>
  <c r="E18" i="216"/>
  <c r="E14" i="216"/>
  <c r="E10" i="216"/>
  <c r="E21" i="216"/>
  <c r="E21" i="222"/>
  <c r="E6" i="222"/>
  <c r="E4" i="222"/>
  <c r="E23" i="222"/>
  <c r="E25" i="222"/>
  <c r="E3" i="222"/>
  <c r="E5" i="222"/>
  <c r="E24" i="222"/>
  <c r="E7" i="222"/>
  <c r="E19" i="222"/>
  <c r="E15" i="222"/>
  <c r="E11" i="222"/>
  <c r="E20" i="222"/>
  <c r="E16" i="222"/>
  <c r="E12" i="222"/>
  <c r="E9" i="222"/>
  <c r="E17" i="222"/>
  <c r="E13" i="222"/>
  <c r="E18" i="222"/>
  <c r="E14" i="222"/>
  <c r="E10" i="222"/>
  <c r="E21" i="235"/>
  <c r="E6" i="235"/>
  <c r="E4" i="235"/>
  <c r="E23" i="235"/>
  <c r="E25" i="235"/>
  <c r="E3" i="235"/>
  <c r="E5" i="235"/>
  <c r="E24" i="235"/>
  <c r="E7" i="235"/>
  <c r="E17" i="235"/>
  <c r="E13" i="235"/>
  <c r="E18" i="235"/>
  <c r="E14" i="235"/>
  <c r="E10" i="235"/>
  <c r="E19" i="235"/>
  <c r="E15" i="235"/>
  <c r="E11" i="235"/>
  <c r="E20" i="235"/>
  <c r="E16" i="235"/>
  <c r="E12" i="235"/>
  <c r="E9" i="235"/>
  <c r="E3" i="208"/>
  <c r="E4" i="208"/>
  <c r="E24" i="208"/>
  <c r="E7" i="208"/>
  <c r="E25" i="208"/>
  <c r="E23" i="208"/>
  <c r="E6" i="208"/>
  <c r="E5" i="208"/>
  <c r="E19" i="208"/>
  <c r="E15" i="208"/>
  <c r="E11" i="208"/>
  <c r="E18" i="208"/>
  <c r="E14" i="208"/>
  <c r="E10" i="208"/>
  <c r="E9" i="208"/>
  <c r="E17" i="208"/>
  <c r="E13" i="208"/>
  <c r="E20" i="208"/>
  <c r="E16" i="208"/>
  <c r="E12" i="208"/>
  <c r="E21" i="208"/>
  <c r="E3" i="226"/>
  <c r="E4" i="226"/>
  <c r="E24" i="226"/>
  <c r="E7" i="226"/>
  <c r="E25" i="226"/>
  <c r="E23" i="226"/>
  <c r="E6" i="226"/>
  <c r="E5" i="226"/>
  <c r="E17" i="226"/>
  <c r="E13" i="226"/>
  <c r="E18" i="226"/>
  <c r="E14" i="226"/>
  <c r="E10" i="226"/>
  <c r="E9" i="226"/>
  <c r="E19" i="226"/>
  <c r="E15" i="226"/>
  <c r="E11" i="226"/>
  <c r="E20" i="226"/>
  <c r="E16" i="226"/>
  <c r="E12" i="226"/>
  <c r="E21" i="226"/>
  <c r="E5" i="232"/>
  <c r="E6" i="232"/>
  <c r="E24" i="232"/>
  <c r="E4" i="232"/>
  <c r="E23" i="232"/>
  <c r="E7" i="232"/>
  <c r="E3" i="232"/>
  <c r="E25" i="232"/>
  <c r="E19" i="232"/>
  <c r="E15" i="232"/>
  <c r="E11" i="232"/>
  <c r="E20" i="232"/>
  <c r="E16" i="232"/>
  <c r="E12" i="232"/>
  <c r="E17" i="232"/>
  <c r="E13" i="232"/>
  <c r="E18" i="232"/>
  <c r="E14" i="232"/>
  <c r="E10" i="232"/>
  <c r="E9" i="232"/>
  <c r="E21" i="232"/>
  <c r="E3" i="207"/>
  <c r="E25" i="207"/>
  <c r="E23" i="207"/>
  <c r="E6" i="207"/>
  <c r="E5" i="207"/>
  <c r="E4" i="207"/>
  <c r="E24" i="207"/>
  <c r="E7" i="207"/>
  <c r="E20" i="207"/>
  <c r="E16" i="207"/>
  <c r="E12" i="207"/>
  <c r="E9" i="207"/>
  <c r="E17" i="207"/>
  <c r="E13" i="207"/>
  <c r="E18" i="207"/>
  <c r="E14" i="207"/>
  <c r="E10" i="207"/>
  <c r="E19" i="207"/>
  <c r="E15" i="207"/>
  <c r="E11" i="207"/>
  <c r="E21" i="207"/>
  <c r="E3" i="218"/>
  <c r="E25" i="218"/>
  <c r="E24" i="218"/>
  <c r="E6" i="218"/>
  <c r="E23" i="218"/>
  <c r="E5" i="218"/>
  <c r="E4" i="218"/>
  <c r="E7" i="218"/>
  <c r="E18" i="218"/>
  <c r="E14" i="218"/>
  <c r="E10" i="218"/>
  <c r="E19" i="218"/>
  <c r="E15" i="218"/>
  <c r="E11" i="218"/>
  <c r="E20" i="218"/>
  <c r="E16" i="218"/>
  <c r="E12" i="218"/>
  <c r="E9" i="218"/>
  <c r="E17" i="218"/>
  <c r="E13" i="218"/>
  <c r="E21" i="218"/>
  <c r="E3" i="225"/>
  <c r="E25" i="225"/>
  <c r="E23" i="225"/>
  <c r="E6" i="225"/>
  <c r="E5" i="225"/>
  <c r="E4" i="225"/>
  <c r="E24" i="225"/>
  <c r="E7" i="225"/>
  <c r="E18" i="225"/>
  <c r="E14" i="225"/>
  <c r="E10" i="225"/>
  <c r="E9" i="225"/>
  <c r="E17" i="225"/>
  <c r="E13" i="225"/>
  <c r="E20" i="225"/>
  <c r="E16" i="225"/>
  <c r="E12" i="225"/>
  <c r="E19" i="225"/>
  <c r="E15" i="225"/>
  <c r="E11" i="225"/>
  <c r="E21" i="225"/>
  <c r="E21" i="236"/>
  <c r="E3" i="236"/>
  <c r="E25" i="236"/>
  <c r="E7" i="236"/>
  <c r="E4" i="236"/>
  <c r="E23" i="236"/>
  <c r="E5" i="236"/>
  <c r="E24" i="236"/>
  <c r="E6" i="236"/>
  <c r="E17" i="236"/>
  <c r="E13" i="236"/>
  <c r="E20" i="236"/>
  <c r="E16" i="236"/>
  <c r="E12" i="236"/>
  <c r="E9" i="236"/>
  <c r="E19" i="236"/>
  <c r="E15" i="236"/>
  <c r="E11" i="236"/>
  <c r="E18" i="236"/>
  <c r="E14" i="236"/>
  <c r="E10" i="236"/>
  <c r="E25" i="202"/>
  <c r="E6" i="202"/>
  <c r="E24" i="202"/>
  <c r="E7" i="202"/>
  <c r="E4" i="202"/>
  <c r="E3" i="202"/>
  <c r="E5" i="202"/>
  <c r="E23" i="202"/>
  <c r="E20" i="202"/>
  <c r="E16" i="202"/>
  <c r="E12" i="202"/>
  <c r="E21" i="202"/>
  <c r="E19" i="202"/>
  <c r="E15" i="202"/>
  <c r="E11" i="202"/>
  <c r="E18" i="202"/>
  <c r="E14" i="202"/>
  <c r="E10" i="202"/>
  <c r="E9" i="202"/>
  <c r="E17" i="202"/>
  <c r="E13" i="202"/>
  <c r="E22" i="231"/>
  <c r="E3" i="231"/>
  <c r="E4" i="231"/>
  <c r="E23" i="231"/>
  <c r="E5" i="231"/>
  <c r="E24" i="231"/>
  <c r="E6" i="231"/>
  <c r="E7" i="231"/>
  <c r="E25" i="231"/>
  <c r="E26" i="231" s="1"/>
  <c r="E21" i="231"/>
  <c r="E19" i="231"/>
  <c r="E15" i="231"/>
  <c r="E11" i="231"/>
  <c r="E18" i="231"/>
  <c r="E14" i="231"/>
  <c r="E10" i="231"/>
  <c r="E9" i="231"/>
  <c r="E17" i="231"/>
  <c r="E13" i="231"/>
  <c r="E20" i="231"/>
  <c r="E16" i="231"/>
  <c r="E12" i="231"/>
  <c r="E4" i="205"/>
  <c r="E6" i="205"/>
  <c r="E7" i="205"/>
  <c r="E23" i="205"/>
  <c r="E24" i="205"/>
  <c r="E3" i="205"/>
  <c r="E25" i="205"/>
  <c r="E5" i="205"/>
  <c r="E19" i="205"/>
  <c r="E15" i="205"/>
  <c r="E11" i="205"/>
  <c r="E18" i="205"/>
  <c r="E14" i="205"/>
  <c r="E10" i="205"/>
  <c r="E9" i="205"/>
  <c r="E17" i="205"/>
  <c r="E13" i="205"/>
  <c r="E20" i="205"/>
  <c r="E16" i="205"/>
  <c r="E12" i="205"/>
  <c r="E21" i="205"/>
  <c r="E21" i="212"/>
  <c r="E3" i="212"/>
  <c r="E25" i="212"/>
  <c r="E7" i="212"/>
  <c r="E4" i="212"/>
  <c r="E23" i="212"/>
  <c r="E5" i="212"/>
  <c r="E24" i="212"/>
  <c r="E6" i="212"/>
  <c r="E19" i="212"/>
  <c r="E15" i="212"/>
  <c r="E11" i="212"/>
  <c r="E18" i="212"/>
  <c r="E14" i="212"/>
  <c r="E10" i="212"/>
  <c r="E17" i="212"/>
  <c r="E13" i="212"/>
  <c r="E20" i="212"/>
  <c r="E16" i="212"/>
  <c r="E12" i="212"/>
  <c r="E9" i="212"/>
  <c r="C9" i="176"/>
  <c r="E3" i="229"/>
  <c r="E25" i="229"/>
  <c r="E5" i="229"/>
  <c r="E23" i="229"/>
  <c r="E4" i="229"/>
  <c r="E7" i="229"/>
  <c r="E24" i="229"/>
  <c r="E6" i="229"/>
  <c r="E20" i="229"/>
  <c r="E16" i="229"/>
  <c r="E12" i="229"/>
  <c r="E19" i="229"/>
  <c r="E15" i="229"/>
  <c r="E11" i="229"/>
  <c r="E18" i="229"/>
  <c r="E14" i="229"/>
  <c r="E10" i="229"/>
  <c r="E9" i="229"/>
  <c r="E17" i="229"/>
  <c r="E13" i="229"/>
  <c r="E21" i="229"/>
  <c r="E7" i="203"/>
  <c r="E5" i="203"/>
  <c r="E25" i="203"/>
  <c r="E6" i="203"/>
  <c r="E23" i="203"/>
  <c r="E24" i="203"/>
  <c r="E3" i="203"/>
  <c r="E4" i="203"/>
  <c r="E21" i="203"/>
  <c r="E17" i="203"/>
  <c r="E13" i="203"/>
  <c r="E20" i="203"/>
  <c r="E16" i="203"/>
  <c r="E12" i="203"/>
  <c r="E9" i="203"/>
  <c r="E19" i="203"/>
  <c r="E15" i="203"/>
  <c r="E11" i="203"/>
  <c r="E18" i="203"/>
  <c r="E14" i="203"/>
  <c r="E10" i="203"/>
  <c r="E25" i="197"/>
  <c r="E4" i="197"/>
  <c r="E24" i="197"/>
  <c r="E7" i="197"/>
  <c r="E6" i="197"/>
  <c r="E3" i="197"/>
  <c r="E5" i="197"/>
  <c r="E23" i="197"/>
  <c r="E19" i="197"/>
  <c r="E15" i="197"/>
  <c r="E11" i="197"/>
  <c r="E20" i="197"/>
  <c r="E16" i="197"/>
  <c r="E12" i="197"/>
  <c r="E9" i="197"/>
  <c r="E17" i="197"/>
  <c r="E13" i="197"/>
  <c r="E18" i="197"/>
  <c r="E14" i="197"/>
  <c r="E10" i="197"/>
  <c r="E21" i="197"/>
  <c r="E3" i="238"/>
  <c r="E4" i="238"/>
  <c r="E24" i="238"/>
  <c r="E7" i="238"/>
  <c r="E25" i="238"/>
  <c r="E23" i="238"/>
  <c r="E6" i="238"/>
  <c r="E5" i="238"/>
  <c r="E17" i="238"/>
  <c r="E13" i="238"/>
  <c r="E18" i="238"/>
  <c r="E14" i="238"/>
  <c r="E10" i="238"/>
  <c r="E19" i="238"/>
  <c r="E15" i="238"/>
  <c r="E11" i="238"/>
  <c r="E20" i="238"/>
  <c r="E16" i="238"/>
  <c r="E12" i="238"/>
  <c r="E9" i="238"/>
  <c r="E21" i="238"/>
  <c r="E3" i="223"/>
  <c r="E4" i="223"/>
  <c r="E24" i="223"/>
  <c r="E7" i="223"/>
  <c r="E25" i="223"/>
  <c r="E23" i="223"/>
  <c r="E6" i="223"/>
  <c r="E5" i="223"/>
  <c r="E19" i="223"/>
  <c r="E15" i="223"/>
  <c r="E11" i="223"/>
  <c r="E20" i="223"/>
  <c r="E16" i="223"/>
  <c r="E12" i="223"/>
  <c r="E9" i="223"/>
  <c r="E17" i="223"/>
  <c r="E13" i="223"/>
  <c r="E18" i="223"/>
  <c r="E14" i="223"/>
  <c r="E10" i="223"/>
  <c r="E21" i="223"/>
  <c r="E3" i="220"/>
  <c r="E25" i="220"/>
  <c r="E23" i="220"/>
  <c r="E6" i="220"/>
  <c r="E5" i="220"/>
  <c r="E4" i="220"/>
  <c r="E24" i="220"/>
  <c r="E7" i="220"/>
  <c r="E19" i="220"/>
  <c r="E15" i="220"/>
  <c r="E11" i="220"/>
  <c r="E18" i="220"/>
  <c r="E14" i="220"/>
  <c r="E10" i="220"/>
  <c r="E9" i="220"/>
  <c r="E17" i="220"/>
  <c r="E13" i="220"/>
  <c r="E20" i="220"/>
  <c r="E16" i="220"/>
  <c r="E12" i="220"/>
  <c r="E21" i="220"/>
  <c r="E3" i="221"/>
  <c r="E4" i="221"/>
  <c r="E24" i="221"/>
  <c r="E7" i="221"/>
  <c r="E25" i="221"/>
  <c r="E23" i="221"/>
  <c r="E6" i="221"/>
  <c r="E5" i="221"/>
  <c r="E20" i="221"/>
  <c r="E16" i="221"/>
  <c r="E12" i="221"/>
  <c r="E9" i="221"/>
  <c r="E17" i="221"/>
  <c r="E13" i="221"/>
  <c r="E18" i="221"/>
  <c r="E14" i="221"/>
  <c r="E10" i="221"/>
  <c r="E19" i="221"/>
  <c r="E15" i="221"/>
  <c r="E11" i="221"/>
  <c r="E21" i="221"/>
  <c r="E3" i="233"/>
  <c r="E25" i="233"/>
  <c r="E23" i="233"/>
  <c r="E6" i="233"/>
  <c r="E5" i="233"/>
  <c r="E4" i="233"/>
  <c r="E24" i="233"/>
  <c r="E7" i="233"/>
  <c r="E18" i="233"/>
  <c r="E14" i="233"/>
  <c r="E10" i="233"/>
  <c r="E9" i="233"/>
  <c r="E17" i="233"/>
  <c r="E13" i="233"/>
  <c r="E20" i="233"/>
  <c r="E16" i="233"/>
  <c r="E12" i="233"/>
  <c r="E19" i="233"/>
  <c r="E15" i="233"/>
  <c r="E11" i="233"/>
  <c r="E21" i="233"/>
  <c r="E3" i="219"/>
  <c r="E25" i="219"/>
  <c r="E4" i="219"/>
  <c r="E24" i="219"/>
  <c r="E7" i="219"/>
  <c r="E23" i="219"/>
  <c r="E6" i="219"/>
  <c r="E5" i="219"/>
  <c r="E9" i="219"/>
  <c r="E17" i="219"/>
  <c r="E13" i="219"/>
  <c r="E20" i="219"/>
  <c r="E16" i="219"/>
  <c r="E12" i="219"/>
  <c r="E19" i="219"/>
  <c r="E15" i="219"/>
  <c r="E11" i="219"/>
  <c r="E18" i="219"/>
  <c r="E14" i="219"/>
  <c r="E10" i="219"/>
  <c r="E21" i="219"/>
  <c r="E3" i="228"/>
  <c r="E4" i="228"/>
  <c r="E24" i="228"/>
  <c r="E7" i="228"/>
  <c r="E25" i="228"/>
  <c r="E23" i="228"/>
  <c r="E6" i="228"/>
  <c r="E5" i="228"/>
  <c r="E17" i="228"/>
  <c r="E13" i="228"/>
  <c r="E20" i="228"/>
  <c r="E16" i="228"/>
  <c r="E12" i="228"/>
  <c r="E9" i="228"/>
  <c r="E19" i="228"/>
  <c r="E15" i="228"/>
  <c r="E11" i="228"/>
  <c r="E18" i="228"/>
  <c r="E14" i="228"/>
  <c r="E10" i="228"/>
  <c r="E21" i="228"/>
  <c r="E25" i="190"/>
  <c r="E5" i="190"/>
  <c r="E6" i="190"/>
  <c r="E3" i="190"/>
  <c r="E23" i="190"/>
  <c r="E7" i="190"/>
  <c r="E24" i="190"/>
  <c r="E4" i="190"/>
  <c r="E20" i="190"/>
  <c r="E16" i="190"/>
  <c r="E12" i="190"/>
  <c r="E21" i="190"/>
  <c r="E17" i="190"/>
  <c r="E13" i="190"/>
  <c r="E18" i="190"/>
  <c r="E14" i="190"/>
  <c r="E10" i="190"/>
  <c r="E9" i="190"/>
  <c r="E19" i="190"/>
  <c r="E15" i="190"/>
  <c r="E11" i="190"/>
  <c r="E25" i="194"/>
  <c r="E5" i="194"/>
  <c r="E23" i="194"/>
  <c r="E6" i="194"/>
  <c r="E3" i="194"/>
  <c r="E24" i="194"/>
  <c r="E7" i="194"/>
  <c r="E4" i="194"/>
  <c r="E20" i="194"/>
  <c r="E16" i="194"/>
  <c r="E12" i="194"/>
  <c r="E21" i="194"/>
  <c r="E17" i="194"/>
  <c r="E13" i="194"/>
  <c r="E18" i="194"/>
  <c r="E14" i="194"/>
  <c r="E10" i="194"/>
  <c r="E9" i="194"/>
  <c r="E19" i="194"/>
  <c r="E15" i="194"/>
  <c r="E11" i="194"/>
  <c r="E25" i="198"/>
  <c r="E6" i="198"/>
  <c r="E24" i="198"/>
  <c r="E7" i="198"/>
  <c r="E4" i="198"/>
  <c r="E3" i="198"/>
  <c r="E5" i="198"/>
  <c r="E23" i="198"/>
  <c r="E20" i="198"/>
  <c r="E16" i="198"/>
  <c r="E12" i="198"/>
  <c r="E21" i="198"/>
  <c r="E17" i="198"/>
  <c r="E13" i="198"/>
  <c r="E18" i="198"/>
  <c r="E14" i="198"/>
  <c r="E10" i="198"/>
  <c r="E9" i="198"/>
  <c r="E19" i="198"/>
  <c r="E15" i="198"/>
  <c r="E11" i="198"/>
  <c r="E25" i="191"/>
  <c r="E3" i="191"/>
  <c r="E24" i="191"/>
  <c r="E7" i="191"/>
  <c r="E4" i="191"/>
  <c r="E5" i="191"/>
  <c r="E23" i="191"/>
  <c r="E6" i="191"/>
  <c r="E21" i="191"/>
  <c r="E17" i="191"/>
  <c r="E13" i="191"/>
  <c r="E18" i="191"/>
  <c r="E14" i="191"/>
  <c r="E10" i="191"/>
  <c r="E9" i="191"/>
  <c r="E19" i="191"/>
  <c r="E15" i="191"/>
  <c r="E11" i="191"/>
  <c r="E20" i="191"/>
  <c r="E16" i="191"/>
  <c r="E12" i="191"/>
  <c r="E25" i="195"/>
  <c r="E5" i="195"/>
  <c r="E23" i="195"/>
  <c r="E6" i="195"/>
  <c r="E3" i="195"/>
  <c r="E24" i="195"/>
  <c r="E7" i="195"/>
  <c r="E4" i="195"/>
  <c r="E21" i="195"/>
  <c r="E17" i="195"/>
  <c r="E13" i="195"/>
  <c r="E18" i="195"/>
  <c r="E14" i="195"/>
  <c r="E10" i="195"/>
  <c r="E9" i="195"/>
  <c r="E19" i="195"/>
  <c r="E15" i="195"/>
  <c r="E11" i="195"/>
  <c r="E20" i="195"/>
  <c r="E16" i="195"/>
  <c r="E12" i="195"/>
  <c r="E3" i="215"/>
  <c r="E23" i="215"/>
  <c r="E5" i="215"/>
  <c r="E6" i="215"/>
  <c r="E25" i="215"/>
  <c r="E4" i="215"/>
  <c r="E24" i="215"/>
  <c r="E7" i="215"/>
  <c r="E20" i="215"/>
  <c r="E16" i="215"/>
  <c r="E12" i="215"/>
  <c r="E9" i="215"/>
  <c r="E19" i="215"/>
  <c r="E15" i="215"/>
  <c r="E11" i="215"/>
  <c r="E18" i="215"/>
  <c r="E14" i="215"/>
  <c r="E10" i="215"/>
  <c r="E21" i="215"/>
  <c r="E17" i="215"/>
  <c r="E13" i="215"/>
  <c r="E3" i="211"/>
  <c r="E25" i="211"/>
  <c r="E4" i="211"/>
  <c r="E24" i="211"/>
  <c r="E7" i="211"/>
  <c r="E23" i="211"/>
  <c r="E6" i="211"/>
  <c r="E5" i="211"/>
  <c r="E20" i="211"/>
  <c r="E16" i="211"/>
  <c r="E12" i="211"/>
  <c r="E9" i="211"/>
  <c r="E19" i="211"/>
  <c r="E15" i="211"/>
  <c r="E11" i="211"/>
  <c r="E18" i="211"/>
  <c r="E14" i="211"/>
  <c r="E10" i="211"/>
  <c r="E21" i="211"/>
  <c r="E17" i="211"/>
  <c r="E13" i="211"/>
  <c r="E3" i="210"/>
  <c r="E25" i="210"/>
  <c r="E4" i="210"/>
  <c r="E5" i="210"/>
  <c r="E23" i="210"/>
  <c r="E6" i="210"/>
  <c r="E24" i="210"/>
  <c r="E7" i="210"/>
  <c r="E21" i="210"/>
  <c r="E17" i="210"/>
  <c r="E13" i="210"/>
  <c r="E20" i="210"/>
  <c r="E16" i="210"/>
  <c r="E12" i="210"/>
  <c r="E9" i="210"/>
  <c r="E19" i="210"/>
  <c r="E15" i="210"/>
  <c r="E11" i="210"/>
  <c r="E18" i="210"/>
  <c r="E14" i="210"/>
  <c r="E10" i="210"/>
  <c r="E25" i="192"/>
  <c r="E3" i="192"/>
  <c r="E7" i="192"/>
  <c r="E23" i="192"/>
  <c r="E5" i="192"/>
  <c r="E6" i="192"/>
  <c r="E24" i="192"/>
  <c r="E4" i="192"/>
  <c r="E19" i="192"/>
  <c r="E15" i="192"/>
  <c r="E11" i="192"/>
  <c r="E18" i="192"/>
  <c r="E14" i="192"/>
  <c r="E10" i="192"/>
  <c r="E9" i="192"/>
  <c r="E17" i="192"/>
  <c r="E13" i="192"/>
  <c r="E20" i="192"/>
  <c r="E16" i="192"/>
  <c r="E12" i="192"/>
  <c r="E21" i="192"/>
  <c r="E25" i="196"/>
  <c r="E3" i="196"/>
  <c r="E5" i="196"/>
  <c r="E23" i="196"/>
  <c r="E4" i="196"/>
  <c r="E24" i="196"/>
  <c r="E7" i="196"/>
  <c r="E6" i="196"/>
  <c r="E19" i="196"/>
  <c r="E15" i="196"/>
  <c r="E11" i="196"/>
  <c r="E18" i="196"/>
  <c r="E14" i="196"/>
  <c r="E10" i="196"/>
  <c r="E9" i="196"/>
  <c r="E17" i="196"/>
  <c r="E13" i="196"/>
  <c r="E20" i="196"/>
  <c r="E16" i="196"/>
  <c r="E12" i="196"/>
  <c r="E21" i="196"/>
  <c r="E25" i="193"/>
  <c r="E3" i="193"/>
  <c r="E24" i="193"/>
  <c r="E7" i="193"/>
  <c r="E4" i="193"/>
  <c r="E5" i="193"/>
  <c r="E23" i="193"/>
  <c r="E6" i="193"/>
  <c r="E19" i="193"/>
  <c r="E15" i="193"/>
  <c r="E11" i="193"/>
  <c r="E20" i="193"/>
  <c r="E16" i="193"/>
  <c r="E12" i="193"/>
  <c r="E9" i="193"/>
  <c r="E17" i="193"/>
  <c r="E13" i="193"/>
  <c r="E18" i="193"/>
  <c r="E14" i="193"/>
  <c r="E10" i="193"/>
  <c r="E21" i="193"/>
  <c r="E3" i="200"/>
  <c r="E25" i="200"/>
  <c r="E5" i="200"/>
  <c r="E4" i="200"/>
  <c r="E24" i="200"/>
  <c r="E7" i="200"/>
  <c r="E23" i="200"/>
  <c r="E6" i="200"/>
  <c r="E19" i="200"/>
  <c r="E15" i="200"/>
  <c r="E11" i="200"/>
  <c r="E21" i="200"/>
  <c r="E20" i="200"/>
  <c r="E16" i="200"/>
  <c r="E12" i="200"/>
  <c r="E17" i="200"/>
  <c r="E13" i="200"/>
  <c r="E9" i="200"/>
  <c r="E18" i="200"/>
  <c r="E14" i="200"/>
  <c r="E10" i="200"/>
  <c r="E25" i="213"/>
  <c r="E4" i="213"/>
  <c r="E24" i="213"/>
  <c r="E7" i="213"/>
  <c r="E23" i="213"/>
  <c r="E6" i="213"/>
  <c r="E5" i="213"/>
  <c r="E3" i="213"/>
  <c r="E17" i="213"/>
  <c r="E13" i="213"/>
  <c r="E20" i="213"/>
  <c r="E16" i="213"/>
  <c r="E12" i="213"/>
  <c r="E21" i="213"/>
  <c r="E19" i="213"/>
  <c r="E15" i="213"/>
  <c r="E11" i="213"/>
  <c r="E18" i="213"/>
  <c r="E14" i="213"/>
  <c r="E10" i="213"/>
  <c r="E9" i="213"/>
  <c r="E8" i="199"/>
  <c r="E8" i="216"/>
  <c r="E8" i="227"/>
  <c r="E8" i="208"/>
  <c r="E8" i="232"/>
  <c r="E8" i="207"/>
  <c r="E8" i="225"/>
  <c r="E8" i="236"/>
  <c r="C23" i="176"/>
  <c r="B26" i="174"/>
  <c r="D4" i="35"/>
  <c r="D5" i="185" s="1"/>
  <c r="C24" i="177" s="1"/>
  <c r="D24" i="177" s="1"/>
  <c r="E24" i="177" s="1"/>
  <c r="M5" i="34"/>
  <c r="E5" i="33"/>
  <c r="O5" i="34"/>
  <c r="L5" i="34"/>
  <c r="H5" i="34"/>
  <c r="C5" i="33"/>
  <c r="D5" i="33"/>
  <c r="J5" i="34"/>
  <c r="F5" i="34"/>
  <c r="D5" i="34"/>
  <c r="G4" i="35"/>
  <c r="G5" i="185" s="1"/>
  <c r="B5" i="34"/>
  <c r="K5" i="34"/>
  <c r="I5" i="34"/>
  <c r="G5" i="34"/>
  <c r="E5" i="34"/>
  <c r="B5" i="33"/>
  <c r="C4" i="35"/>
  <c r="C5" i="185" s="1"/>
  <c r="C23" i="177" s="1"/>
  <c r="H4" i="35"/>
  <c r="H5" i="185" s="1"/>
  <c r="C5" i="34"/>
  <c r="E4" i="35"/>
  <c r="E5" i="185" s="1"/>
  <c r="C25" i="177" s="1"/>
  <c r="D25" i="177" s="1"/>
  <c r="E25" i="177" s="1"/>
  <c r="E26" i="188" l="1"/>
  <c r="E26" i="200"/>
  <c r="E26" i="210"/>
  <c r="E26" i="230"/>
  <c r="B6" i="43"/>
  <c r="F6" i="43" s="1"/>
  <c r="E26" i="237"/>
  <c r="E26" i="227"/>
  <c r="E26" i="235"/>
  <c r="E26" i="214"/>
  <c r="E26" i="201"/>
  <c r="E26" i="217"/>
  <c r="E26" i="206"/>
  <c r="E26" i="226"/>
  <c r="E26" i="208"/>
  <c r="E26" i="216"/>
  <c r="E26" i="234"/>
  <c r="E26" i="225"/>
  <c r="E26" i="213"/>
  <c r="E26" i="193"/>
  <c r="E26" i="192"/>
  <c r="E26" i="195"/>
  <c r="E26" i="198"/>
  <c r="E26" i="190"/>
  <c r="E26" i="221"/>
  <c r="E26" i="212"/>
  <c r="E26" i="202"/>
  <c r="E26" i="220"/>
  <c r="E26" i="229"/>
  <c r="E26" i="205"/>
  <c r="E26" i="236"/>
  <c r="E26" i="218"/>
  <c r="E26" i="233"/>
  <c r="E26" i="207"/>
  <c r="E26" i="211"/>
  <c r="E26" i="219"/>
  <c r="E26" i="223"/>
  <c r="E26" i="197"/>
  <c r="E26" i="224"/>
  <c r="E26" i="196"/>
  <c r="E26" i="215"/>
  <c r="E26" i="191"/>
  <c r="E26" i="194"/>
  <c r="E26" i="228"/>
  <c r="E26" i="238"/>
  <c r="E26" i="203"/>
  <c r="E26" i="232"/>
  <c r="E26" i="189"/>
  <c r="E26" i="222"/>
  <c r="E26" i="199"/>
  <c r="B5" i="183"/>
  <c r="C13" i="174"/>
  <c r="G5" i="184"/>
  <c r="C17" i="174"/>
  <c r="K5" i="184"/>
  <c r="C30" i="177" s="1"/>
  <c r="D30" i="177" s="1"/>
  <c r="E30" i="177" s="1"/>
  <c r="C12" i="174"/>
  <c r="F5" i="184"/>
  <c r="C26" i="177" s="1"/>
  <c r="D26" i="177" s="1"/>
  <c r="E26" i="177" s="1"/>
  <c r="C5" i="174"/>
  <c r="D5" i="183"/>
  <c r="C14" i="174"/>
  <c r="H5" i="184"/>
  <c r="C21" i="174"/>
  <c r="O5" i="184"/>
  <c r="C32" i="177" s="1"/>
  <c r="D32" i="177" s="1"/>
  <c r="E32" i="177" s="1"/>
  <c r="C19" i="174"/>
  <c r="M5" i="184"/>
  <c r="C9" i="174"/>
  <c r="C5" i="184"/>
  <c r="D23" i="177"/>
  <c r="E23" i="177" s="1"/>
  <c r="C22" i="177"/>
  <c r="D22" i="177" s="1"/>
  <c r="E22" i="177" s="1"/>
  <c r="C11" i="174"/>
  <c r="E5" i="184"/>
  <c r="C15" i="174"/>
  <c r="I5" i="184"/>
  <c r="C28" i="177" s="1"/>
  <c r="D28" i="177" s="1"/>
  <c r="E28" i="177" s="1"/>
  <c r="B5" i="184"/>
  <c r="D5" i="182" s="1"/>
  <c r="C10" i="174"/>
  <c r="D5" i="184"/>
  <c r="C16" i="174"/>
  <c r="J5" i="184"/>
  <c r="C29" i="177" s="1"/>
  <c r="D29" i="177" s="1"/>
  <c r="E29" i="177" s="1"/>
  <c r="C4" i="174"/>
  <c r="C5" i="183"/>
  <c r="C13" i="177" s="1"/>
  <c r="D13" i="177" s="1"/>
  <c r="E13" i="177" s="1"/>
  <c r="C18" i="174"/>
  <c r="L5" i="184"/>
  <c r="C6" i="174"/>
  <c r="E5" i="183"/>
  <c r="E26" i="209"/>
  <c r="C27" i="176"/>
  <c r="F7" i="43"/>
  <c r="D7" i="43"/>
  <c r="H7" i="43"/>
  <c r="D11" i="157"/>
  <c r="D23" i="157"/>
  <c r="D26" i="157"/>
  <c r="D53" i="157"/>
  <c r="D37" i="157"/>
  <c r="D21" i="157"/>
  <c r="D5" i="157"/>
  <c r="D54" i="157"/>
  <c r="D22" i="157"/>
  <c r="D48" i="157"/>
  <c r="D32" i="157"/>
  <c r="D16" i="157"/>
  <c r="D35" i="157"/>
  <c r="D47" i="157"/>
  <c r="D15" i="157"/>
  <c r="D34" i="157"/>
  <c r="D49" i="157"/>
  <c r="D33" i="157"/>
  <c r="D17" i="157"/>
  <c r="D51" i="157"/>
  <c r="D46" i="157"/>
  <c r="D14" i="157"/>
  <c r="D44" i="157"/>
  <c r="D36" i="157"/>
  <c r="D20" i="157"/>
  <c r="D4" i="157"/>
  <c r="D7" i="157"/>
  <c r="D41" i="157"/>
  <c r="D25" i="157"/>
  <c r="D9" i="157"/>
  <c r="D3" i="157"/>
  <c r="D30" i="157"/>
  <c r="D52" i="157"/>
  <c r="D28" i="157"/>
  <c r="D12" i="157"/>
  <c r="D27" i="157"/>
  <c r="D39" i="157"/>
  <c r="D42" i="157"/>
  <c r="D10" i="157"/>
  <c r="D45" i="157"/>
  <c r="D29" i="157"/>
  <c r="D13" i="157"/>
  <c r="D43" i="157"/>
  <c r="D38" i="157"/>
  <c r="D6" i="157"/>
  <c r="D40" i="157"/>
  <c r="D24" i="157"/>
  <c r="D8" i="157"/>
  <c r="D19" i="157"/>
  <c r="D31" i="157"/>
  <c r="D50" i="157"/>
  <c r="D18" i="157"/>
  <c r="D6" i="43" l="1"/>
  <c r="H6" i="43"/>
  <c r="C31" i="177"/>
  <c r="D31" i="177" s="1"/>
  <c r="E31" i="177" s="1"/>
  <c r="C3" i="174"/>
  <c r="E20" i="176"/>
  <c r="D19" i="174"/>
  <c r="E22" i="176"/>
  <c r="D21" i="174"/>
  <c r="E15" i="176"/>
  <c r="D14" i="174"/>
  <c r="E6" i="176"/>
  <c r="D5" i="174"/>
  <c r="E13" i="176"/>
  <c r="D12" i="174"/>
  <c r="E18" i="176"/>
  <c r="D17" i="174"/>
  <c r="E14" i="176"/>
  <c r="D13" i="174"/>
  <c r="C18" i="177"/>
  <c r="D18" i="177" s="1"/>
  <c r="E18" i="177" s="1"/>
  <c r="E7" i="176"/>
  <c r="D6" i="174"/>
  <c r="E19" i="176"/>
  <c r="D18" i="174"/>
  <c r="E5" i="176"/>
  <c r="D4" i="174"/>
  <c r="E17" i="176"/>
  <c r="D16" i="174"/>
  <c r="E11" i="176"/>
  <c r="D10" i="174"/>
  <c r="E16" i="176"/>
  <c r="D15" i="174"/>
  <c r="E12" i="176"/>
  <c r="D11" i="174"/>
  <c r="E10" i="176"/>
  <c r="D9" i="174"/>
  <c r="C5" i="182"/>
  <c r="B5" i="182"/>
  <c r="C7" i="177" s="1"/>
  <c r="C8" i="174"/>
  <c r="C15" i="177"/>
  <c r="C27" i="177"/>
  <c r="D27" i="177" s="1"/>
  <c r="E27" i="177" s="1"/>
  <c r="F56" i="43"/>
  <c r="F48" i="43"/>
  <c r="F40" i="43"/>
  <c r="F32" i="43"/>
  <c r="H51" i="43"/>
  <c r="H43" i="43"/>
  <c r="H35" i="43"/>
  <c r="H27" i="43"/>
  <c r="H19" i="43"/>
  <c r="H11" i="43"/>
  <c r="F50" i="43"/>
  <c r="F42" i="43"/>
  <c r="F34" i="43"/>
  <c r="H53" i="43"/>
  <c r="H45" i="43"/>
  <c r="H37" i="43"/>
  <c r="H29" i="43"/>
  <c r="H21" i="43"/>
  <c r="H13" i="43"/>
  <c r="F52" i="43"/>
  <c r="F44" i="43"/>
  <c r="F36" i="43"/>
  <c r="F28" i="43"/>
  <c r="H55" i="43"/>
  <c r="H47" i="43"/>
  <c r="H39" i="43"/>
  <c r="H31" i="43"/>
  <c r="H23" i="43"/>
  <c r="H15" i="43"/>
  <c r="H54" i="43"/>
  <c r="D46" i="43"/>
  <c r="H38" i="43"/>
  <c r="D30" i="43"/>
  <c r="D57" i="43"/>
  <c r="F49" i="43"/>
  <c r="D41" i="43"/>
  <c r="F33" i="43"/>
  <c r="F25" i="43"/>
  <c r="F17" i="43"/>
  <c r="D9" i="43"/>
  <c r="F24" i="43"/>
  <c r="H16" i="43"/>
  <c r="D8" i="43"/>
  <c r="D26" i="43"/>
  <c r="H18" i="43"/>
  <c r="F10" i="43"/>
  <c r="H20" i="43"/>
  <c r="D12" i="43"/>
  <c r="H22" i="43"/>
  <c r="D14" i="43"/>
  <c r="E4" i="176" l="1"/>
  <c r="C22" i="174"/>
  <c r="D22" i="174" s="1"/>
  <c r="D3" i="174"/>
  <c r="G14" i="176"/>
  <c r="G18" i="176"/>
  <c r="G13" i="176"/>
  <c r="G6" i="176"/>
  <c r="G15" i="176"/>
  <c r="G22" i="176"/>
  <c r="G20" i="176"/>
  <c r="E9" i="176"/>
  <c r="D8" i="174"/>
  <c r="G10" i="176"/>
  <c r="G12" i="176"/>
  <c r="G16" i="176"/>
  <c r="G11" i="176"/>
  <c r="G17" i="176"/>
  <c r="G5" i="176"/>
  <c r="G19" i="176"/>
  <c r="G7" i="176"/>
  <c r="C14" i="177"/>
  <c r="D14" i="177" s="1"/>
  <c r="E14" i="177" s="1"/>
  <c r="D15" i="177"/>
  <c r="E15" i="177" s="1"/>
  <c r="D7" i="177"/>
  <c r="E7" i="177" s="1"/>
  <c r="C10" i="177"/>
  <c r="D10" i="177" s="1"/>
  <c r="E10" i="177" s="1"/>
  <c r="D20" i="43"/>
  <c r="F8" i="43"/>
  <c r="D22" i="43"/>
  <c r="D18" i="43"/>
  <c r="F9" i="43"/>
  <c r="S13" i="245"/>
  <c r="D13" i="245" s="1"/>
  <c r="S21" i="245"/>
  <c r="D21" i="245" s="1"/>
  <c r="S9" i="245"/>
  <c r="D9" i="245" s="1"/>
  <c r="S17" i="245"/>
  <c r="D17" i="245" s="1"/>
  <c r="S23" i="245"/>
  <c r="D23" i="245" s="1"/>
  <c r="S8" i="245"/>
  <c r="D8" i="245" s="1"/>
  <c r="S11" i="245"/>
  <c r="D11" i="245" s="1"/>
  <c r="S19" i="245"/>
  <c r="D19" i="245" s="1"/>
  <c r="S25" i="245"/>
  <c r="D25" i="245" s="1"/>
  <c r="R5" i="245"/>
  <c r="C5" i="245" s="1"/>
  <c r="S7" i="245"/>
  <c r="D7" i="245" s="1"/>
  <c r="S16" i="245"/>
  <c r="D16" i="245" s="1"/>
  <c r="S24" i="245"/>
  <c r="D24" i="245" s="1"/>
  <c r="S32" i="245"/>
  <c r="D32" i="245" s="1"/>
  <c r="S40" i="245"/>
  <c r="D40" i="245" s="1"/>
  <c r="S48" i="245"/>
  <c r="D48" i="245" s="1"/>
  <c r="S56" i="245"/>
  <c r="D56" i="245" s="1"/>
  <c r="S29" i="245"/>
  <c r="D29" i="245" s="1"/>
  <c r="S37" i="245"/>
  <c r="D37" i="245" s="1"/>
  <c r="S45" i="245"/>
  <c r="D45" i="245" s="1"/>
  <c r="S53" i="245"/>
  <c r="D53" i="245" s="1"/>
  <c r="S14" i="245"/>
  <c r="D14" i="245" s="1"/>
  <c r="S22" i="245"/>
  <c r="D22" i="245" s="1"/>
  <c r="S30" i="245"/>
  <c r="D30" i="245" s="1"/>
  <c r="S38" i="245"/>
  <c r="D38" i="245" s="1"/>
  <c r="S46" i="245"/>
  <c r="D46" i="245" s="1"/>
  <c r="S54" i="245"/>
  <c r="D54" i="245" s="1"/>
  <c r="S27" i="245"/>
  <c r="D27" i="245" s="1"/>
  <c r="S35" i="245"/>
  <c r="D35" i="245" s="1"/>
  <c r="S43" i="245"/>
  <c r="D43" i="245" s="1"/>
  <c r="S51" i="245"/>
  <c r="D51" i="245" s="1"/>
  <c r="S12" i="245"/>
  <c r="D12" i="245" s="1"/>
  <c r="S20" i="245"/>
  <c r="D20" i="245" s="1"/>
  <c r="S28" i="245"/>
  <c r="D28" i="245" s="1"/>
  <c r="S36" i="245"/>
  <c r="D36" i="245" s="1"/>
  <c r="S44" i="245"/>
  <c r="D44" i="245" s="1"/>
  <c r="S52" i="245"/>
  <c r="D52" i="245" s="1"/>
  <c r="S33" i="245"/>
  <c r="D33" i="245" s="1"/>
  <c r="S41" i="245"/>
  <c r="D41" i="245" s="1"/>
  <c r="S49" i="245"/>
  <c r="D49" i="245" s="1"/>
  <c r="S10" i="245"/>
  <c r="D10" i="245" s="1"/>
  <c r="S18" i="245"/>
  <c r="D18" i="245" s="1"/>
  <c r="S26" i="245"/>
  <c r="D26" i="245" s="1"/>
  <c r="S34" i="245"/>
  <c r="D34" i="245" s="1"/>
  <c r="S42" i="245"/>
  <c r="D42" i="245" s="1"/>
  <c r="S50" i="245"/>
  <c r="D50" i="245" s="1"/>
  <c r="S31" i="245"/>
  <c r="D31" i="245" s="1"/>
  <c r="S39" i="245"/>
  <c r="D39" i="245" s="1"/>
  <c r="S47" i="245"/>
  <c r="D47" i="245" s="1"/>
  <c r="S55" i="245"/>
  <c r="D55" i="245" s="1"/>
  <c r="S15" i="245"/>
  <c r="D15" i="245" s="1"/>
  <c r="H14" i="43"/>
  <c r="H12" i="43"/>
  <c r="H10" i="43"/>
  <c r="D10" i="43"/>
  <c r="H26" i="43"/>
  <c r="F16" i="43"/>
  <c r="F14" i="43"/>
  <c r="F22" i="43"/>
  <c r="F12" i="43"/>
  <c r="F20" i="43"/>
  <c r="F18" i="43"/>
  <c r="F26" i="43"/>
  <c r="H8" i="43"/>
  <c r="D16" i="43"/>
  <c r="H9" i="43"/>
  <c r="D24" i="43"/>
  <c r="D17" i="43"/>
  <c r="H17" i="43"/>
  <c r="D25" i="43"/>
  <c r="D33" i="43"/>
  <c r="H33" i="43"/>
  <c r="H41" i="43"/>
  <c r="D49" i="43"/>
  <c r="H49" i="43"/>
  <c r="H57" i="43"/>
  <c r="H30" i="43"/>
  <c r="F30" i="43"/>
  <c r="F38" i="43"/>
  <c r="H46" i="43"/>
  <c r="F46" i="43"/>
  <c r="F54" i="43"/>
  <c r="D15" i="43"/>
  <c r="F15" i="43"/>
  <c r="D23" i="43"/>
  <c r="F31" i="43"/>
  <c r="D31" i="43"/>
  <c r="F39" i="43"/>
  <c r="F47" i="43"/>
  <c r="D47" i="43"/>
  <c r="F55" i="43"/>
  <c r="D28" i="43"/>
  <c r="H28" i="43"/>
  <c r="D36" i="43"/>
  <c r="D44" i="43"/>
  <c r="H44" i="43"/>
  <c r="D52" i="43"/>
  <c r="D13" i="43"/>
  <c r="F13" i="43"/>
  <c r="D21" i="43"/>
  <c r="F29" i="43"/>
  <c r="D29" i="43"/>
  <c r="F37" i="43"/>
  <c r="F45" i="43"/>
  <c r="D45" i="43"/>
  <c r="F53" i="43"/>
  <c r="D34" i="43"/>
  <c r="H34" i="43"/>
  <c r="D42" i="43"/>
  <c r="D50" i="43"/>
  <c r="H50" i="43"/>
  <c r="D11" i="43"/>
  <c r="D19" i="43"/>
  <c r="F19" i="43"/>
  <c r="F27" i="43"/>
  <c r="F35" i="43"/>
  <c r="D35" i="43"/>
  <c r="F43" i="43"/>
  <c r="F51" i="43"/>
  <c r="D51" i="43"/>
  <c r="D32" i="43"/>
  <c r="D40" i="43"/>
  <c r="H40" i="43"/>
  <c r="D48" i="43"/>
  <c r="D56" i="43"/>
  <c r="H56" i="43"/>
  <c r="H24" i="43"/>
  <c r="H25" i="43"/>
  <c r="F41" i="43"/>
  <c r="F57" i="43"/>
  <c r="D38" i="43"/>
  <c r="D54" i="43"/>
  <c r="F23" i="43"/>
  <c r="D39" i="43"/>
  <c r="D55" i="43"/>
  <c r="H36" i="43"/>
  <c r="H52" i="43"/>
  <c r="F21" i="43"/>
  <c r="D37" i="43"/>
  <c r="D53" i="43"/>
  <c r="H42" i="43"/>
  <c r="F11" i="43"/>
  <c r="D27" i="43"/>
  <c r="D43" i="43"/>
  <c r="H32" i="43"/>
  <c r="H48" i="43"/>
  <c r="C26" i="174" l="1"/>
  <c r="E27" i="176" s="1"/>
  <c r="G4" i="176"/>
  <c r="E23" i="176"/>
  <c r="G9" i="176"/>
  <c r="S5" i="245"/>
  <c r="D5" i="245" s="1"/>
  <c r="B22" i="204"/>
  <c r="B26" i="204" s="1"/>
  <c r="D26" i="204" s="1"/>
  <c r="D8" i="204"/>
  <c r="G23" i="176" l="1"/>
  <c r="D26" i="174"/>
  <c r="E8" i="204"/>
  <c r="E4" i="204"/>
  <c r="E12" i="204"/>
  <c r="E17" i="204"/>
  <c r="E5" i="204"/>
  <c r="E25" i="204"/>
  <c r="E14" i="204"/>
  <c r="E13" i="204"/>
  <c r="E3" i="204"/>
  <c r="E21" i="204"/>
  <c r="E19" i="204"/>
  <c r="E10" i="204"/>
  <c r="E7" i="204"/>
  <c r="E20" i="204"/>
  <c r="E16" i="204"/>
  <c r="E15" i="204"/>
  <c r="E24" i="204"/>
  <c r="E23" i="204"/>
  <c r="E9" i="204"/>
  <c r="E18" i="204"/>
  <c r="E11" i="204"/>
  <c r="E6" i="204"/>
  <c r="D22" i="204"/>
  <c r="E22" i="204" s="1"/>
  <c r="E26" i="174" l="1"/>
  <c r="E4" i="174"/>
  <c r="E9" i="174"/>
  <c r="E8" i="174"/>
  <c r="E3" i="174"/>
  <c r="E25" i="174"/>
  <c r="E14" i="174"/>
  <c r="E21" i="174"/>
  <c r="G27" i="176"/>
  <c r="I9" i="176" s="1"/>
  <c r="E6" i="174"/>
  <c r="E7" i="174"/>
  <c r="E20" i="174"/>
  <c r="E24" i="174"/>
  <c r="E12" i="174"/>
  <c r="E18" i="174"/>
  <c r="E10" i="174"/>
  <c r="E19" i="174"/>
  <c r="E5" i="174"/>
  <c r="E16" i="174"/>
  <c r="E22" i="174"/>
  <c r="E15" i="174"/>
  <c r="E11" i="174"/>
  <c r="E17" i="174"/>
  <c r="E23" i="174"/>
  <c r="E13" i="174"/>
  <c r="E26" i="204"/>
  <c r="I4" i="176" l="1"/>
  <c r="I22" i="176"/>
  <c r="I25" i="176"/>
  <c r="I10" i="176"/>
  <c r="I6" i="176"/>
  <c r="I8" i="176"/>
  <c r="I13" i="176"/>
  <c r="I7" i="176"/>
  <c r="I19" i="176"/>
  <c r="I17" i="176"/>
  <c r="I15" i="176"/>
  <c r="I16" i="176"/>
  <c r="I11" i="176"/>
  <c r="I20" i="176"/>
  <c r="I14" i="176"/>
  <c r="I12" i="176"/>
  <c r="I26" i="176"/>
  <c r="I18" i="176"/>
  <c r="I21" i="176"/>
  <c r="I27" i="176"/>
  <c r="I24" i="176"/>
  <c r="I5" i="176"/>
  <c r="I23" i="176"/>
  <c r="C5" i="246"/>
  <c r="C7" i="179"/>
  <c r="D7" i="179" s="1"/>
  <c r="G7" i="179" s="1"/>
  <c r="D7" i="246"/>
  <c r="C5" i="179" l="1"/>
  <c r="D5" i="179" s="1"/>
  <c r="G5" i="179" s="1"/>
  <c r="B9" i="178"/>
  <c r="B11" i="178" s="1"/>
  <c r="B13" i="178" s="1"/>
  <c r="D5" i="246"/>
</calcChain>
</file>

<file path=xl/sharedStrings.xml><?xml version="1.0" encoding="utf-8"?>
<sst xmlns="http://schemas.openxmlformats.org/spreadsheetml/2006/main" count="4088" uniqueCount="319">
  <si>
    <t>TOTAL ASSISTANCE AND NON-ASSISTANCE EXPENDITURES</t>
  </si>
  <si>
    <t xml:space="preserve">TOTAL ASSISTANCE AND NON-ASSISTANCE </t>
  </si>
  <si>
    <t>TOTAL STATE MOE EXPENDITURES</t>
  </si>
  <si>
    <t>STATE MOE AT 80%</t>
  </si>
  <si>
    <t>DIFFERENCE OF MOE AT 80% AND TOTAL STATE SPENDING</t>
  </si>
  <si>
    <t>DIFFERENCE OF MOE AT 75% AND TOTAL STATE SPENDING</t>
  </si>
  <si>
    <t>STATE MOE AT 75%</t>
  </si>
  <si>
    <t xml:space="preserve"> ASSISTANCE</t>
  </si>
  <si>
    <t xml:space="preserve">  NON-ASSISTANCE</t>
  </si>
  <si>
    <t>EXPENDITURES</t>
  </si>
  <si>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</si>
  <si>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</si>
  <si>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</si>
  <si>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</si>
  <si>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</si>
  <si>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</si>
  <si>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</si>
  <si>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</si>
  <si>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</si>
  <si>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</si>
  <si>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</si>
  <si>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</si>
  <si>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</si>
  <si>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</si>
  <si>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</si>
  <si>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</si>
  <si>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</si>
  <si>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</si>
  <si>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</si>
  <si>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</si>
  <si>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</si>
  <si>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</si>
  <si>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</si>
  <si>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</si>
  <si>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</si>
  <si>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</si>
  <si>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</si>
  <si>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</si>
  <si>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</si>
  <si>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</si>
  <si>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</si>
  <si>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</si>
  <si>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</si>
  <si>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</si>
  <si>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</si>
  <si>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</si>
  <si>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</si>
  <si>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</si>
  <si>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</si>
  <si>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</si>
  <si>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</si>
  <si>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</si>
  <si>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</si>
  <si>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</si>
  <si>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</si>
  <si>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</si>
  <si>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</si>
  <si>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</si>
  <si>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</si>
  <si>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</si>
  <si>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</si>
  <si>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</si>
  <si>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BASIC ASSISTANCE</t>
  </si>
  <si>
    <t>CHILD CARE</t>
  </si>
  <si>
    <t>TRANSPORTATION</t>
  </si>
  <si>
    <t>TOTAL EXPENDITURES ON NON-ASSISTANCE</t>
  </si>
  <si>
    <t>WORK RELATED ACTIVITIES</t>
  </si>
  <si>
    <t>REFUNDABLE EITC</t>
  </si>
  <si>
    <t>SYSTEMS</t>
  </si>
  <si>
    <t>OTHER</t>
  </si>
  <si>
    <t>JOB ACCESS</t>
  </si>
  <si>
    <t>WORK SUBSIDIES</t>
  </si>
  <si>
    <t>EDUCATION AND TRAINING</t>
  </si>
  <si>
    <t>OTHER WORK ACTIVITIES/ EXPENSES</t>
  </si>
  <si>
    <t>TOTAL EXPENDITURES ON ASSISTANCE</t>
  </si>
  <si>
    <t>TRANSPORTATION AND SUPPORTIVE SERVICES</t>
  </si>
  <si>
    <t xml:space="preserve">ASSISTANCE UNDER PRIOR LAW </t>
  </si>
  <si>
    <t>U.S. TOTAL</t>
  </si>
  <si>
    <t>WORK RELATED ACTIVITIES/ EXPENSES</t>
  </si>
  <si>
    <t>INDIVIDUAL DEVELOPMENT ACCOUNTS</t>
  </si>
  <si>
    <t>OTHER REFUNDABLE TAX CREDITS</t>
  </si>
  <si>
    <t>NON-RECURRENT SHORT-TERM BENEFITS</t>
  </si>
  <si>
    <t xml:space="preserve"> PREVENTION OF OUT OF WEDLOCK PREGNANCIES</t>
  </si>
  <si>
    <t>TOTAL</t>
  </si>
  <si>
    <t>STATE MOE AT 100%</t>
  </si>
  <si>
    <t>DIFFERENCE OF MOE AT 100% AND TOTAL STATE SPENDING</t>
  </si>
  <si>
    <t xml:space="preserve">NON-ASSISTANCE UNDER PRIOR LAW </t>
  </si>
  <si>
    <t xml:space="preserve">NON-ASSISTANCNE UNDER PRIOR LAW </t>
  </si>
  <si>
    <t>ADMINISTRATION</t>
  </si>
  <si>
    <t>TWO-PARENT FAMILY FORMATION AND MAINTENANCE</t>
  </si>
  <si>
    <t>TOTAL EMERGENCY CONTINGENCY FUNDS AVAILABLE</t>
  </si>
  <si>
    <t>TRANSFERS</t>
  </si>
  <si>
    <t>CARRYOVER FROM PREVIOUS FISCAL YEARS</t>
  </si>
  <si>
    <t>TRANSFERRED TO CHILD CARE DEVELOPMENT FUND</t>
  </si>
  <si>
    <t>TRANSFERRED TO SOCIAL SERVICES BLOCK GRANT</t>
  </si>
  <si>
    <t>UNLIQUIDATED OBLIGATIONS</t>
  </si>
  <si>
    <t>UNOBLIGATED BALANCE</t>
  </si>
  <si>
    <r>
      <t>TOTAL USED</t>
    </r>
    <r>
      <rPr>
        <sz val="7.5"/>
        <color indexed="8"/>
        <rFont val="Arial"/>
        <family val="2"/>
      </rPr>
      <t xml:space="preserve"> 
(Total Expenditures + Total Tranfers)</t>
    </r>
  </si>
  <si>
    <t>∆ Total MOE</t>
  </si>
  <si>
    <t>∆ MOE
Non-Assistance</t>
  </si>
  <si>
    <t>∆ MOE
 Assistance</t>
  </si>
  <si>
    <t>CARRYOVER 
FROM PREVIOUS FISCAL YEARS</t>
  </si>
  <si>
    <t>TOTAL CONTINGENCY FUNDS AVAILABLE</t>
  </si>
  <si>
    <t xml:space="preserve">NON- ASSISTANCE UNDER PRIOR LAW </t>
  </si>
  <si>
    <t>Spending Category</t>
  </si>
  <si>
    <t>All Federal Funds</t>
  </si>
  <si>
    <t>State MOE in TANF and Separate State Programs</t>
  </si>
  <si>
    <t>Total Funds</t>
  </si>
  <si>
    <t>Total Funds as a 
Percent of Total Funds Used</t>
  </si>
  <si>
    <t>TWO -PARENT FAMILY FORMATION AND MAINTENANCE</t>
  </si>
  <si>
    <t>NON-ASSISTANCE UNDER PRIOR LAW</t>
  </si>
  <si>
    <t>TRANSFERRED TO CHILD CARE DEVELOPMENT FUND (CCDF)</t>
  </si>
  <si>
    <t>TRANSFERRED TO SOCIAL SERVICES BLOCK GRANT (SSBG)</t>
  </si>
  <si>
    <t>TOTAL TRANSFERS</t>
  </si>
  <si>
    <t>TOTAL FUNDS 
USED</t>
  </si>
  <si>
    <t>TOTAL SFAG FUNDS AVAILABLE</t>
  </si>
  <si>
    <t>TOTAL EXPENDITURES</t>
  </si>
  <si>
    <t>CONTINGENCY FUNDS</t>
  </si>
  <si>
    <t>EMERGENCY CONTINGENCY FUNDS (ARRA)</t>
  </si>
  <si>
    <t>STATE MOE IN TANF</t>
  </si>
  <si>
    <t>STATE MOE IN SEPARATE STATE PROGRAMS</t>
  </si>
  <si>
    <t>ASSISTANCE</t>
  </si>
  <si>
    <t xml:space="preserve"> NON-ASSISTANCE</t>
  </si>
  <si>
    <t xml:space="preserve">TOTAL </t>
  </si>
  <si>
    <t>NON-ASSISTANCE</t>
  </si>
  <si>
    <t>NON- ASSISTANCE</t>
  </si>
  <si>
    <t>TRANSFERRED TO CHILD CARE DEVELOPMENT FUND (CCDF) DISCRETIONARY</t>
  </si>
  <si>
    <t>TOTAL FUNDS USED</t>
  </si>
  <si>
    <t>Change in $</t>
  </si>
  <si>
    <t>Change in %</t>
  </si>
  <si>
    <t>Unliquidated Obligations at End of Fiscal Year</t>
  </si>
  <si>
    <t>Unobligated Balance at End of Fiscal Year</t>
  </si>
  <si>
    <t>Total Unspent Funds at End of Fiscal Year</t>
  </si>
  <si>
    <t>Total Funds Spent</t>
  </si>
  <si>
    <t>Transferred to Child Care Development Fund (CCDF)</t>
  </si>
  <si>
    <t>Transferred to Social Services Block Grant (SSBG)</t>
  </si>
  <si>
    <t>Total Funds Used</t>
  </si>
  <si>
    <t>How Funds Were Used</t>
  </si>
  <si>
    <t>Basic Assistance</t>
  </si>
  <si>
    <t>Child Care Spent or Transferred</t>
  </si>
  <si>
    <t xml:space="preserve">          Spent Directly</t>
  </si>
  <si>
    <t xml:space="preserve">          Transferred to CCDF</t>
  </si>
  <si>
    <t>Transferred to SSBG</t>
  </si>
  <si>
    <t>Transportation and Supportive Services</t>
  </si>
  <si>
    <t>Authorized Under Prior Law</t>
  </si>
  <si>
    <t xml:space="preserve">         Assistance Under Prior Law</t>
  </si>
  <si>
    <t xml:space="preserve">         Non-Assistance Under Prior Law</t>
  </si>
  <si>
    <t>Work-Related Activities</t>
  </si>
  <si>
    <t xml:space="preserve">          Work Subsidies</t>
  </si>
  <si>
    <t xml:space="preserve">          Education and Training</t>
  </si>
  <si>
    <t xml:space="preserve">          Other Work Activities/Expenses</t>
  </si>
  <si>
    <t>Individual Development Accounts</t>
  </si>
  <si>
    <t>Refundable Earned Income Tax Credit or Other Refundable Tax Credit</t>
  </si>
  <si>
    <t>Non-Recurrent Short Term Benefits</t>
  </si>
  <si>
    <t>Prevention of Out of Wedlock Pregnancies</t>
  </si>
  <si>
    <t>Two-Parent Family Formation and Maintenance</t>
  </si>
  <si>
    <t>Administration and Systems</t>
  </si>
  <si>
    <t>Other Non-Assistance</t>
  </si>
  <si>
    <t>State Family Assistance Grant</t>
  </si>
  <si>
    <t>Contingency Funds</t>
  </si>
  <si>
    <t>Carryover from Prior Years</t>
  </si>
  <si>
    <t>Total Carryover</t>
  </si>
  <si>
    <t xml:space="preserve">Total Funds Available </t>
  </si>
  <si>
    <t>TOTAL FEDERAL FUNDS</t>
  </si>
  <si>
    <t>FEDERAL FUNDS AVAILABLE FOR TANF</t>
  </si>
  <si>
    <t>(Total Federal Funds minus Tranfers)</t>
  </si>
  <si>
    <t xml:space="preserve">TRANSPORTATION </t>
  </si>
  <si>
    <t>All Funds
Percent of Total Funds Used</t>
  </si>
  <si>
    <t>All Funds</t>
  </si>
  <si>
    <t>All Funds as a 
Percent of Total Funds Used</t>
  </si>
  <si>
    <t>Federal Funds</t>
  </si>
  <si>
    <t xml:space="preserve">WORK RELATED ACTIVITIES </t>
  </si>
  <si>
    <t>C.1.: Federal TANF Expenditures</t>
  </si>
  <si>
    <t>C.2.: State MOE Expenditures</t>
  </si>
  <si>
    <t>D: State Tables</t>
  </si>
  <si>
    <t>E.2.: State Family Assistance Grant (SFAG)</t>
  </si>
  <si>
    <t>E.3.: MOE in TANF</t>
  </si>
  <si>
    <t>E.4.: MOE in Separate State Programs</t>
  </si>
  <si>
    <t>E.5.: Contingency Funds</t>
  </si>
  <si>
    <t>E.6.: Emergency Contingency Funds (ARRA)</t>
  </si>
  <si>
    <t>E.7.: Supplemental Grants</t>
  </si>
  <si>
    <t xml:space="preserve">TOTAL FEDERAL EXPENDITURES </t>
  </si>
  <si>
    <t>(Assistance + 
Non-Assistance)</t>
  </si>
  <si>
    <t>Emergency Contingency Funds</t>
  </si>
  <si>
    <t>State Family Assistance Grant, Emergency Contingency Funds</t>
  </si>
  <si>
    <r>
      <t xml:space="preserve">STATE FAMILY ASSISTANCE GRANT 
</t>
    </r>
    <r>
      <rPr>
        <b/>
        <sz val="7.5"/>
        <rFont val="Arial"/>
        <family val="2"/>
      </rPr>
      <t xml:space="preserve">(Includes Supplementa Grants Prior Year Caryover) </t>
    </r>
  </si>
  <si>
    <t>FY 2013</t>
  </si>
  <si>
    <t>FY 2013 Total MOE</t>
  </si>
  <si>
    <t>FY 2013 MOE
Non-Assistance</t>
  </si>
  <si>
    <t>State Family Assistance Grants  [which include Supplemental Grant prior year carryover], 
Contingency Funds, Emergency Contingency Funds</t>
  </si>
  <si>
    <r>
      <t>Emergency Contingency Funds</t>
    </r>
    <r>
      <rPr>
        <vertAlign val="superscript"/>
        <sz val="11"/>
        <color theme="1"/>
        <rFont val="Arial"/>
        <family val="2"/>
      </rPr>
      <t>1</t>
    </r>
  </si>
  <si>
    <r>
      <t>State Family Assistance Grant (includes carried over Supplemental Grants funds)</t>
    </r>
    <r>
      <rPr>
        <vertAlign val="superscript"/>
        <sz val="11"/>
        <color theme="1"/>
        <rFont val="Arial"/>
        <family val="2"/>
      </rPr>
      <t>2</t>
    </r>
  </si>
  <si>
    <t>Footnote 3: The annual TANF expenditures are calculations in spending during the fiscal year from all of the open grant year reports. Current reporting may reflect adjustments for prior years. If negative adjustments exceed current year spending, a state may show negative expenditures for an expenditure category. If negative adjustments do not exceed current year spending, reported expenditures would understate actual expenditures. Conversely, if there are positive adjustments from prior periods, reported expenditures would exceed actual expenditures for the year.</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</si>
  <si>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r>
      <rPr>
        <vertAlign val="superscript"/>
        <sz val="12"/>
        <color indexed="8"/>
        <rFont val="Arial"/>
        <family val="2"/>
      </rPr>
      <t xml:space="preserve"> 3</t>
    </r>
  </si>
  <si>
    <r>
      <t>CARRYOVER 
FROM PREVIOUS FISCAL YEARS</t>
    </r>
    <r>
      <rPr>
        <b/>
        <vertAlign val="superscript"/>
        <sz val="11"/>
        <color indexed="8"/>
        <rFont val="Arial"/>
        <family val="2"/>
      </rPr>
      <t>4</t>
    </r>
    <r>
      <rPr>
        <b/>
        <sz val="10"/>
        <color indexed="8"/>
        <rFont val="Arial"/>
        <family val="2"/>
      </rPr>
      <t xml:space="preserve"> </t>
    </r>
    <r>
      <rPr>
        <b/>
        <sz val="8"/>
        <color indexed="8"/>
        <rFont val="Arial"/>
        <family val="2"/>
      </rPr>
      <t>[incldes SFAG and prior year Supplemental Grant carryover]</t>
    </r>
  </si>
  <si>
    <t xml:space="preserve">Footnote 5: 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</si>
  <si>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t>A: FY 2014 Overview Tables</t>
  </si>
  <si>
    <t>A.1.: Federal TANF and State MOE Expenditures Summary by ACF-196 Spending Category, FY 2014</t>
  </si>
  <si>
    <t>A.5.: Breakdown of Total TANF Federal Funds Available in FY 2014</t>
  </si>
  <si>
    <t>A.6.: Summary of Federal TANF Funds, FY 2014</t>
  </si>
  <si>
    <t>B: Total Expenditures in FY 2014</t>
  </si>
  <si>
    <t>B.1.: Summary of Federal TANF and State MOE Expenditures in FY 2014</t>
  </si>
  <si>
    <t>B.2.: Federal TANF and State MOE Expenditures on Assistance in FY 2014</t>
  </si>
  <si>
    <t>B.3.: Federal TANF and State MOE Expenditures on Non-Assistance in FY 2014</t>
  </si>
  <si>
    <t>B.4.: Federal TANF and State MOE Expenditures on Non-Assistance Sub Categories  in FY 2014</t>
  </si>
  <si>
    <t>C: FY 2014 Expenditures by Federal TANF and State MOE Funds</t>
  </si>
  <si>
    <t>C.1.a.: Summary of Federal TANF Expenditures in FY 2014</t>
  </si>
  <si>
    <t>C.1.b.: Federal TANF Expenditures on Assistance in FY 2014</t>
  </si>
  <si>
    <t>C.1.c.: Federal TANF Expenditures on Non-Assistance in FY 2014</t>
  </si>
  <si>
    <t>C.1.d.: Federal TANF Expenditures on Non-Assistance Sub Categories in FY 2014</t>
  </si>
  <si>
    <t>C.2.a.: Summary of State MOE Expenditures in FY 2014</t>
  </si>
  <si>
    <t>C.2.b.: State MOE Expenditures on Assistance in FY 2014</t>
  </si>
  <si>
    <t>C.2.c.: State MOE Expenditures on Non-Assistance in FY 2014</t>
  </si>
  <si>
    <t>C.2.d.: State MOE Expenditures on Non-Assistance Sub Categories in FY 2014</t>
  </si>
  <si>
    <t>C.2.e.: Analysis of State MOE Spending Levels in FY 2014</t>
  </si>
  <si>
    <t>E: FY 2014 Expenditures by Funding Stream</t>
  </si>
  <si>
    <t>E.1.: FY 2014 Federal TANF and State MOE Expenditures Summary by Funding Stream, by State</t>
  </si>
  <si>
    <t>E.2.a.: Summary of Expenditures using State Family Assistance Grant (SFAG) Funds, FY 2014</t>
  </si>
  <si>
    <t>E.2.b.: Expenditures on Assistance using State Family Assistance Grant Funds in FY 2014</t>
  </si>
  <si>
    <t>E.2.c.: Expenditures on Non-Assistance using State Family Assistance Grant Funds in FY 2014</t>
  </si>
  <si>
    <t>E.2.d.: Expenditures on Non-Assistance Sub Categories using State Family Assistance Grant Funds in FY 2014</t>
  </si>
  <si>
    <t>E.3.a.: Summary of Expenditures using MOE in TANF, FY 2014</t>
  </si>
  <si>
    <t>E.3.b.: Expenditures on Assistance using MOE in TANF in FY 2014</t>
  </si>
  <si>
    <t>E.3.c.: Expenditures on Non-Assistance using MOE in TANF in FY 2014</t>
  </si>
  <si>
    <t>E.3.d.: Expenditures on Non-Assistance Sub Categories using MOE in TANF in FY 2014</t>
  </si>
  <si>
    <t>E.4.a.: Summary of Expenditures using MOE in Separate State Programs, FY 2014</t>
  </si>
  <si>
    <t>E.4.b.: Expenditures on Assistance using MOE in Separate State Programs in FY 2014</t>
  </si>
  <si>
    <t>E.4.c.: Expenditures on Non-Assistance using MOE in Separate State Programs in FY 2014</t>
  </si>
  <si>
    <t>E.4.d.: Expenditures on Non-Assistance Sub Categories using TANF in Separate State Programs in FY 2014</t>
  </si>
  <si>
    <t>E.5.a.: Summary of Expenditures using Contingency Funds, FY 2014</t>
  </si>
  <si>
    <t>E.5.b.: Expenditures on Assistance using Contingency Funds in FY 2014</t>
  </si>
  <si>
    <t>E.5.c.: Expenditures on Non-Assistance using Contingency Funds in FY 2014</t>
  </si>
  <si>
    <t>E.5.d.: Expenditures on Non-Assistance Sub Categories using Contingency Funds in FY 2014</t>
  </si>
  <si>
    <t>E.6.a.: Summary of Expenditures using Emergency Contingency Funds (ARRA), FY 2014</t>
  </si>
  <si>
    <t>E.6.b.: Expenditures on Assistance using Emergency Contingency Funds (ARRA) in FY 2014</t>
  </si>
  <si>
    <t>E.6.c.: Expenditures on Non-Assistance using Emergency Contingency Funds (ARRA) in FY 2014</t>
  </si>
  <si>
    <t>E.6.d.: Expenditures on Non-Assistance Sub Categories using Emergency Contingency Funds (ARRA) in FY 2014</t>
  </si>
  <si>
    <t>E.7.a.: Summary of Expenditures using Supplemental Grants, FY 2014</t>
  </si>
  <si>
    <t>E.7.b.: Expenditures on Assistance using Supplemental Grants in FY 2014</t>
  </si>
  <si>
    <t>E.7.c.: Expenditures on Non-Assistance using Supplemental Grants in FY 2014</t>
  </si>
  <si>
    <t>E.7.d.: Expenditures on Non-Assistance Sub Categories using Supplemental Grants in FY 2014</t>
  </si>
  <si>
    <t>A.5.: Breakdown of Total Federal TANF Funds Available in FY 2014</t>
  </si>
  <si>
    <t>Total FY 2014 Federal Awards</t>
  </si>
  <si>
    <t xml:space="preserve">Footnote 1: Reflects adjustments (either downward or upward) made in FY 2014 to FY 2009 or FY 2010 award amounts. </t>
  </si>
  <si>
    <t>Footnote 2: Supplemental Grants were not appropriated by Congress in FY 2014</t>
  </si>
  <si>
    <t>FY 2014 Federal TANF Funds</t>
  </si>
  <si>
    <t>FY 2014
FEDERAL AWARDS</t>
  </si>
  <si>
    <t>FY 2014 Federal Awards+Carryover from 
Previous Fiscal Years</t>
  </si>
  <si>
    <t>B.1.:Summary of Federal TANF and State MOE Expenditures in FY 2014</t>
  </si>
  <si>
    <t>B.4.: Federal TANF and State MOE Expenditures on Non-Assistance Sub Categories in FY 2014</t>
  </si>
  <si>
    <t>C.1.a.:Summary of Federal TANF Expenditures in FY 2014</t>
  </si>
  <si>
    <t>C.1.b.:Federal TANF Expenditures on Assistance in FY 2014</t>
  </si>
  <si>
    <t>Alabama: Federal TANF and State MOE Expenditures Summary by ACF-196 Spending Category, FY 2014</t>
  </si>
  <si>
    <t>Alaska: Federal TANF and State MOE Expenditures Summary by ACF-196 Spending Category, FY 2014</t>
  </si>
  <si>
    <t>Arizona: Federal TANF and State MOE Expenditures Summary by ACF-196 Spending Category, FY 2014</t>
  </si>
  <si>
    <t>Arkansas: Federal TANF and State MOE Expenditures Summary by ACF-196 Spending Category, FY 2014</t>
  </si>
  <si>
    <t>California: Federal TANF and State MOE Expenditures Summary by ACF-196 Spending Category, FY 2014</t>
  </si>
  <si>
    <t>Colorado: Federal TANF and State MOE Expenditures Summary by ACF-196 Spending Category, FY 2014</t>
  </si>
  <si>
    <t>Connecticut: Federal TANF and State MOE Expenditures Summary by ACF-196 Spending Category, FY 2014</t>
  </si>
  <si>
    <t>Delaware: Federal TANF and State MOE Expenditures Summary by ACF-196 Spending Category, FY 2014</t>
  </si>
  <si>
    <t>District of Columbia: Federal TANF and State MOE Expenditures Summary by ACF-196 Spending Category, FY 2014</t>
  </si>
  <si>
    <t>Florida: Federal TANF and State MOE Expenditures Summary by ACF-196 Spending Category, FY 2014</t>
  </si>
  <si>
    <t>Georgia: Federal TANF and State MOE Expenditures Summary by ACF-196 Spending Category, FY 2014</t>
  </si>
  <si>
    <t>Hawaii: Federal TANF and State MOE Expenditures Summary by ACF-196 Spending Category, FY 2014</t>
  </si>
  <si>
    <t>Idaho: Federal TANF and State MOE Expenditures Summary by ACF-196 Spending Category, FY 2014</t>
  </si>
  <si>
    <t>Illinois: Federal TANF and State MOE Expenditures Summary by ACF-196 Spending Category, FY 2014</t>
  </si>
  <si>
    <t>Indiana: Federal TANF and State MOE Expenditures Summary by ACF-196 Spending Category, FY 2014</t>
  </si>
  <si>
    <t>Iowa: Federal TANF and State MOE Expenditures Summary by ACF-196 Spending Category, FY 2014</t>
  </si>
  <si>
    <t>Kansas: Federal TANF and State MOE Expenditures Summary by ACF-196 Spending Category, FY 2014</t>
  </si>
  <si>
    <t>Kentucky: Federal TANF and State MOE Expenditures Summary by ACF-196 Spending Category, FY 2014</t>
  </si>
  <si>
    <t>Louisiana: Federal TANF and State MOE Expenditures Summary by ACF-196 Spending Category, FY 2014</t>
  </si>
  <si>
    <t>Maine: Federal TANF and State MOE Expenditures Summary by ACF-196 Spending Category, FY 2014</t>
  </si>
  <si>
    <t>Maryland: Federal TANF and State MOE Expenditures Summary by ACF-196 Spending Category, FY 2014</t>
  </si>
  <si>
    <t>Massachusetts: Federal TANF and State MOE Expenditures Summary by ACF-196 Spending Category, FY 2014</t>
  </si>
  <si>
    <t>Michigan: Federal TANF and State MOE Expenditures Summary by ACF-196 Spending Category, FY 2014</t>
  </si>
  <si>
    <t>Minnesota: Federal TANF and State MOE Expenditures Summary by ACF-196 Spending Category, FY 2014</t>
  </si>
  <si>
    <t>Mississippi: Federal TANF and State MOE Expenditures Summary by ACF-196 Spending Category, FY 2014</t>
  </si>
  <si>
    <t>Missouri: Federal TANF and State MOE Expenditures Summary by ACF-196 Spending Category, FY 2014</t>
  </si>
  <si>
    <t>Montana: Federal TANF and State MOE Expenditures Summary by ACF-196 Spending Category, FY 2014</t>
  </si>
  <si>
    <t>Nebraska: Federal TANF and State MOE Expenditures Summary by ACF-196 Spending Category, FY 2014</t>
  </si>
  <si>
    <t>Nevada: Federal TANF and State MOE Expenditures Summary by ACF-196 Spending Category, FY 2014</t>
  </si>
  <si>
    <t>New Hampshire: Federal TANF and State MOE Expenditures Summary by ACF-196 Spending Category, FY 2014</t>
  </si>
  <si>
    <t>New Jersey: Federal TANF and State MOE Expenditures Summary by ACF-196 Spending Category, FY 2014</t>
  </si>
  <si>
    <t>New Mexico: Federal TANF and State MOE Expenditures Summary by ACF-196 Spending Category, FY 2014</t>
  </si>
  <si>
    <t>New York: Federal TANF and State MOE Expenditures Summary by ACF-196 Spending Category, FY 2014</t>
  </si>
  <si>
    <t>North Carolina: Federal TANF and State MOE Expenditures Summary by ACF-196 Spending Category, FY 2014</t>
  </si>
  <si>
    <t>North Dakota: Federal TANF and State MOE Expenditures Summary by ACF-196 Spending Category, FY 2014</t>
  </si>
  <si>
    <t>Ohio: Federal TANF and State MOE Expenditures Summary by ACF-196 Spending Category, FY 2014</t>
  </si>
  <si>
    <t>Oklahoma: Federal TANF and State MOE Expenditures Summary by ACF-196 Spending Category, FY 2014</t>
  </si>
  <si>
    <t>Oregon: Federal TANF and State MOE Expenditures Summary by ACF-196 Spending Category, FY 2014</t>
  </si>
  <si>
    <t>Pennsylvania: Federal TANF and State MOE Expenditures Summary by ACF-196 Spending Category, FY 2014</t>
  </si>
  <si>
    <t>Rhode Island: Federal TANF and State MOE Expenditures Summary by ACF-196 Spending Category, FY 2014</t>
  </si>
  <si>
    <t>South Carolina: Federal TANF and State MOE Expenditures Summary by ACF-196 Spending Category, FY 2014</t>
  </si>
  <si>
    <t>South Dakota: Federal TANF and State MOE Expenditures Summary by ACF-196 Spending Category, FY 2014</t>
  </si>
  <si>
    <t>Tennessee: Federal TANF and State MOE Expenditures Summary by ACF-196 Spending Category, FY 2014</t>
  </si>
  <si>
    <t>Texas: Federal TANF and State MOE Expenditures Summary by ACF-196 Spending Category, FY 2014</t>
  </si>
  <si>
    <t>Utah: Federal TANF and State MOE Expenditures Summary by ACF-196 Spending Category, FY 2014</t>
  </si>
  <si>
    <t>Vermont: Federal TANF and State MOE Expenditures Summary by ACF-196 Spending Category, FY 2014</t>
  </si>
  <si>
    <t>Virginia: Federal TANF and State MOE Expenditures Summary by ACF-196 Spending Category, FY 2014</t>
  </si>
  <si>
    <t>Washington: Federal TANF and State MOE Expenditures Summary by ACF-196 Spending Category, FY 2014</t>
  </si>
  <si>
    <t>West Virginia: Federal TANF and State MOE Expenditures Summary by ACF-196 Spending Category, FY 2014</t>
  </si>
  <si>
    <t>Wisconsin: Federal TANF and State MOE Expenditures Summary by ACF-196 Spending Category, FY 2014</t>
  </si>
  <si>
    <t>Wyoming: Federal TANF and State MOE Expenditures Summary by ACF-196 Spending Category, FY 2014</t>
  </si>
  <si>
    <t xml:space="preserve">FY 2014 SFAG </t>
  </si>
  <si>
    <t>Footnote 6: TANF Emergency Funds, which were awarded for fiscal years 2009 and 2010, are available until expended. This column reflects adjustments (either downward or upward) made to award amounts in FY 2014. See TANF-ACF-PI-2011-05 for more information.</t>
  </si>
  <si>
    <t>FY 2014</t>
  </si>
  <si>
    <t>FY 2014 Total MOE</t>
  </si>
  <si>
    <t>FY 2014 MOE Assistance</t>
  </si>
  <si>
    <t>FY 2014 MOE
Non-Assistance</t>
  </si>
  <si>
    <t>A.2.: Federal TANF and State MOE Expenditures by ACF-196 Spending Category: Comparisons between FY 2013 and FY 2014</t>
  </si>
  <si>
    <t>A.3.: Use of Federal TANF and State MOE Funds by Activity: Comparisons between FY 2013 and FY 2014</t>
  </si>
  <si>
    <t>A.4.:Comparisons of MOE Spending between FY 2013 and FY 2014</t>
  </si>
  <si>
    <t>A.2.: Federal TANF and State MOE Expenditures by ACF-196 Spending Category:
 Comparisons between FY 2013 and FY 2014</t>
  </si>
  <si>
    <t>A.3.: Use of Federal TANF and State MOE Funds by Activity: 
Comparisons between FY 2013 and FY 2014</t>
  </si>
  <si>
    <t>A.4: Comparisons of MOE Spending between FY 2013 and FY 2014</t>
  </si>
  <si>
    <t>FY 2013 MOE
 Assistance</t>
  </si>
  <si>
    <t>Footnote 4: In some cases, Carryover amounts differ from the sum of FY 2014 Unliquidated Obligations and Unobligated Balances due to reporting anomalies and rounding.</t>
  </si>
  <si>
    <r>
      <t>FY 2014 EMERGENCY CONTINGENCY FUNDS</t>
    </r>
    <r>
      <rPr>
        <b/>
        <vertAlign val="superscript"/>
        <sz val="11"/>
        <color indexed="8"/>
        <rFont val="Arial"/>
        <family val="2"/>
      </rPr>
      <t>6</t>
    </r>
  </si>
  <si>
    <r>
      <t>FY 2014 CONTINGENCY FUNDS</t>
    </r>
    <r>
      <rPr>
        <b/>
        <vertAlign val="superscript"/>
        <sz val="11"/>
        <color indexed="8"/>
        <rFont val="Arial"/>
        <family val="2"/>
      </rPr>
      <t>5</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</si>
</sst>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44" formatCode="_(&quot;$&quot;* #,##0.00_);_(&quot;$&quot;* \(#,##0.00\);_(&quot;$&quot;* &quot;-&quot;??_);_(@_)"/>
    <numFmt numFmtId="43" formatCode="_(* #,##0.00_);_(* \(#,##0.00\);_(* &quot;-&quot;??_);_(@_)"/>
    <numFmt numFmtId="164" formatCode="_(* #,##0_);_(* \(#,##0\);_(* &quot;-&quot;??_);_(@_)"/>
    <numFmt numFmtId="165" formatCode="&quot;$&quot;#,##0"/>
    <numFmt numFmtId="166" formatCode="0.0%"/>
    <numFmt numFmtId="167" formatCode="&quot;$&quot;#,##0.00"/>
  </numFmts>
  <fonts count="61">
    <font>
      <sz val="11"/>
      <color theme="1"/>
      <name val="Calibri"/>
      <family val="2"/>
      <scheme val="minor"/>
    </font>
    <font>
      <sz val="10"/>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b/>
      <sz val="7.5"/>
      <color indexed="8"/>
      <name val="Arial"/>
      <family val="2"/>
    </font>
    <font>
      <sz val="11"/>
      <color indexed="8"/>
      <name val="Arial"/>
      <family val="2"/>
    </font>
    <font>
      <sz val="9"/>
      <color indexed="8"/>
      <name val="Arial"/>
      <family val="2"/>
    </font>
    <font>
      <b/>
      <sz val="7.55"/>
      <color indexed="8"/>
      <name val="Arial"/>
      <family val="2"/>
    </font>
    <font>
      <sz val="8"/>
      <name val="Calibri"/>
      <family val="2"/>
    </font>
    <font>
      <sz val="11"/>
      <color indexed="8"/>
      <name val="Arial "/>
    </font>
    <font>
      <sz val="11"/>
      <color indexed="8"/>
      <name val="Arial"/>
      <family val="2"/>
    </font>
    <font>
      <sz val="7.5"/>
      <color indexed="8"/>
      <name val="Arial"/>
      <family val="2"/>
    </font>
    <font>
      <b/>
      <sz val="7.5"/>
      <color indexed="8"/>
      <name val="Arial"/>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6"/>
      <color theme="1"/>
      <name val="Arial"/>
      <family val="2"/>
    </font>
    <font>
      <sz val="14"/>
      <color rgb="FF000000"/>
      <name val="Arial"/>
      <family val="2"/>
    </font>
    <font>
      <sz val="12"/>
      <color rgb="FF000000"/>
      <name val="Arial"/>
      <family val="2"/>
    </font>
    <font>
      <sz val="9"/>
      <color rgb="FF000000"/>
      <name val="Arial"/>
      <family val="2"/>
    </font>
    <font>
      <i/>
      <sz val="7.5"/>
      <color rgb="FF000000"/>
      <name val="Arial"/>
      <family val="2"/>
    </font>
    <font>
      <i/>
      <sz val="11"/>
      <color rgb="FF000000"/>
      <name val="Arial"/>
      <family val="2"/>
    </font>
    <font>
      <b/>
      <sz val="10"/>
      <color rgb="FF000000"/>
      <name val="Arial"/>
      <family val="2"/>
    </font>
    <font>
      <b/>
      <sz val="11"/>
      <color rgb="FF000000"/>
      <name val="Arial"/>
      <family val="2"/>
    </font>
    <font>
      <b/>
      <sz val="12"/>
      <color rgb="FF000000"/>
      <name val="Arial"/>
      <family val="2"/>
    </font>
    <font>
      <sz val="11"/>
      <color theme="1"/>
      <name val="Calibri"/>
      <family val="2"/>
    </font>
    <font>
      <sz val="14"/>
      <color indexed="8"/>
      <name val="Arial"/>
      <family val="2"/>
    </font>
    <font>
      <sz val="14"/>
      <color theme="1"/>
      <name val="Calibri"/>
      <family val="2"/>
      <scheme val="minor"/>
    </font>
    <font>
      <i/>
      <sz val="7.5"/>
      <color indexed="8"/>
      <name val="Arial"/>
      <family val="2"/>
    </font>
    <font>
      <i/>
      <sz val="11"/>
      <color indexed="8"/>
      <name val="Arial"/>
      <family val="2"/>
    </font>
    <font>
      <i/>
      <sz val="11"/>
      <color theme="1"/>
      <name val="Arial"/>
      <family val="2"/>
    </font>
    <font>
      <b/>
      <sz val="10"/>
      <color indexed="8"/>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14"/>
      <color theme="1"/>
      <name val="Arial"/>
      <family val="2"/>
    </font>
    <font>
      <u/>
      <sz val="12"/>
      <color rgb="FF000000"/>
      <name val="Arial"/>
      <family val="2"/>
    </font>
    <font>
      <sz val="7.5"/>
      <name val="Arial"/>
      <family val="2"/>
    </font>
    <font>
      <u/>
      <sz val="11"/>
      <color theme="1"/>
      <name val="Arial"/>
      <family val="2"/>
    </font>
    <font>
      <u/>
      <sz val="11"/>
      <color indexed="8"/>
      <name val="Arial"/>
      <family val="2"/>
    </font>
    <font>
      <b/>
      <sz val="7.5"/>
      <name val="Arial"/>
      <family val="2"/>
    </font>
    <font>
      <b/>
      <sz val="12"/>
      <name val="Arial"/>
      <family val="2"/>
    </font>
    <font>
      <b/>
      <sz val="11"/>
      <name val="Arial"/>
      <family val="2"/>
    </font>
    <font>
      <sz val="10"/>
      <color indexed="8"/>
      <name val="MS Shell Dlg 2"/>
      <charset val="1"/>
    </font>
    <font>
      <sz val="12"/>
      <name val="Arial"/>
      <family val="2"/>
    </font>
    <font>
      <b/>
      <sz val="8"/>
      <color indexed="8"/>
      <name val="Arial"/>
      <family val="2"/>
    </font>
    <font>
      <vertAlign val="superscript"/>
      <sz val="11"/>
      <color theme="1"/>
      <name val="Arial"/>
      <family val="2"/>
    </font>
    <font>
      <sz val="14"/>
      <name val="Arial"/>
      <family val="2"/>
    </font>
    <font>
      <sz val="14"/>
      <name val="Calibri"/>
      <family val="2"/>
      <scheme val="minor"/>
    </font>
    <font>
      <vertAlign val="superscript"/>
      <sz val="12"/>
      <color indexed="8"/>
      <name val="Arial"/>
      <family val="2"/>
    </font>
    <font>
      <b/>
      <vertAlign val="superscript"/>
      <sz val="11"/>
      <color indexed="8"/>
      <name val="Arial"/>
      <family val="2"/>
    </font>
    <font>
      <sz val="11"/>
      <name val="Calibri"/>
      <family val="2"/>
      <scheme val="minor"/>
    </font>
    <font>
      <sz val="10"/>
      <color theme="1"/>
      <name val="Tahoma"/>
      <family val="2"/>
    </font>
    <font>
      <sz val="8"/>
      <color rgb="FF454545"/>
      <name val="Andale WT"/>
      <family val="2"/>
    </font>
  </fonts>
  <fills count="1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theme="0"/>
        <bgColor indexed="64"/>
      </patternFill>
    </fill>
    <fill>
      <patternFill patternType="solid">
        <fgColor indexed="9"/>
        <bgColor indexed="64"/>
      </patternFill>
    </fill>
    <fill>
      <patternFill patternType="solid">
        <fgColor rgb="FF808080"/>
        <bgColor indexed="64"/>
      </patternFill>
    </fill>
    <fill>
      <patternFill patternType="solid">
        <fgColor theme="1" tint="0.499984740745262"/>
        <bgColor indexed="64"/>
      </patternFill>
    </fill>
    <fill>
      <patternFill patternType="solid">
        <fgColor indexed="23"/>
        <bgColor indexed="64"/>
      </patternFill>
    </fill>
    <fill>
      <patternFill patternType="solid">
        <fgColor rgb="FFC0C0C0"/>
        <bgColor rgb="FF000000"/>
      </patternFill>
    </fill>
    <fill>
      <patternFill patternType="solid">
        <fgColor rgb="FFFFFFFF"/>
        <bgColor rgb="FF000000"/>
      </patternFill>
    </fill>
    <fill>
      <patternFill patternType="solid">
        <fgColor rgb="FF808080"/>
        <bgColor rgb="FF000000"/>
      </patternFill>
    </fill>
    <fill>
      <patternFill patternType="solid">
        <fgColor rgb="FF7F7F7F"/>
        <bgColor rgb="FF000000"/>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499984740745262"/>
        <bgColor rgb="FF000000"/>
      </patternFill>
    </fill>
    <fill>
      <patternFill patternType="solid">
        <fgColor theme="0"/>
        <bgColor rgb="FF000000"/>
      </patternFill>
    </fill>
    <fill>
      <patternFill patternType="solid">
        <fgColor rgb="FF777777"/>
        <bgColor indexed="64"/>
      </patternFill>
    </fill>
  </fills>
  <borders count="119">
    <border>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double">
        <color indexed="64"/>
      </right>
      <top style="thin">
        <color indexed="64"/>
      </top>
      <bottom/>
      <diagonal/>
    </border>
    <border>
      <left style="thin">
        <color indexed="8"/>
      </left>
      <right style="thin">
        <color indexed="64"/>
      </right>
      <top style="thin">
        <color indexed="64"/>
      </top>
      <bottom/>
      <diagonal/>
    </border>
    <border>
      <left/>
      <right style="thin">
        <color indexed="8"/>
      </right>
      <top/>
      <bottom style="thin">
        <color indexed="64"/>
      </bottom>
      <diagonal/>
    </border>
    <border>
      <left style="thin">
        <color indexed="64"/>
      </left>
      <right/>
      <top style="thin">
        <color indexed="64"/>
      </top>
      <bottom style="thin">
        <color indexed="64"/>
      </bottom>
      <diagonal/>
    </border>
    <border>
      <left style="thin">
        <color indexed="8"/>
      </left>
      <right/>
      <top/>
      <bottom style="thin">
        <color indexed="64"/>
      </bottom>
      <diagonal/>
    </border>
    <border>
      <left/>
      <right/>
      <top style="thin">
        <color indexed="64"/>
      </top>
      <bottom style="thin">
        <color indexed="64"/>
      </bottom>
      <diagonal/>
    </border>
    <border>
      <left/>
      <right/>
      <top/>
      <bottom style="thin">
        <color indexed="64"/>
      </bottom>
      <diagonal/>
    </border>
    <border>
      <left/>
      <right style="double">
        <color indexed="64"/>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8"/>
      </left>
      <right/>
      <top style="thin">
        <color indexed="64"/>
      </top>
      <bottom style="thin">
        <color indexed="64"/>
      </bottom>
      <diagonal/>
    </border>
    <border>
      <left style="thin">
        <color indexed="64"/>
      </left>
      <right style="thin">
        <color indexed="64"/>
      </right>
      <top/>
      <bottom/>
      <diagonal/>
    </border>
    <border>
      <left/>
      <right style="double">
        <color indexed="64"/>
      </right>
      <top/>
      <bottom/>
      <diagonal/>
    </border>
    <border>
      <left style="double">
        <color indexed="64"/>
      </left>
      <right/>
      <top/>
      <bottom style="thin">
        <color indexed="64"/>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8"/>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8"/>
      </bottom>
      <diagonal/>
    </border>
    <border>
      <left style="double">
        <color indexed="64"/>
      </left>
      <right/>
      <top/>
      <bottom/>
      <diagonal/>
    </border>
    <border>
      <left style="thin">
        <color indexed="64"/>
      </left>
      <right style="double">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bottom style="medium">
        <color indexed="64"/>
      </bottom>
      <diagonal/>
    </border>
    <border>
      <left/>
      <right style="double">
        <color indexed="64"/>
      </right>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style="thin">
        <color indexed="64"/>
      </left>
      <right style="double">
        <color indexed="64"/>
      </right>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style="thin">
        <color indexed="64"/>
      </right>
      <top/>
      <bottom style="thin">
        <color indexed="64"/>
      </bottom>
      <diagonal/>
    </border>
    <border>
      <left style="double">
        <color indexed="64"/>
      </left>
      <right style="double">
        <color indexed="64"/>
      </right>
      <top style="thin">
        <color rgb="FF000000"/>
      </top>
      <bottom style="thin">
        <color rgb="FF000000"/>
      </bottom>
      <diagonal/>
    </border>
    <border>
      <left style="double">
        <color indexed="64"/>
      </left>
      <right style="double">
        <color indexed="64"/>
      </right>
      <top style="thin">
        <color rgb="FF000000"/>
      </top>
      <bottom style="thin">
        <color indexed="64"/>
      </bottom>
      <diagonal/>
    </border>
    <border>
      <left style="thin">
        <color indexed="64"/>
      </left>
      <right style="double">
        <color indexed="64"/>
      </right>
      <top style="thin">
        <color indexed="64"/>
      </top>
      <bottom style="thick">
        <color indexed="64"/>
      </bottom>
      <diagonal/>
    </border>
    <border>
      <left style="double">
        <color indexed="64"/>
      </left>
      <right style="double">
        <color indexed="64"/>
      </right>
      <top style="thin">
        <color indexed="64"/>
      </top>
      <bottom style="thick">
        <color indexed="64"/>
      </bottom>
      <diagonal/>
    </border>
    <border>
      <left/>
      <right style="double">
        <color indexed="64"/>
      </right>
      <top style="thin">
        <color indexed="64"/>
      </top>
      <bottom style="thick">
        <color indexed="64"/>
      </bottom>
      <diagonal/>
    </border>
    <border>
      <left style="double">
        <color indexed="64"/>
      </left>
      <right style="thin">
        <color indexed="64"/>
      </right>
      <top/>
      <bottom/>
      <diagonal/>
    </border>
    <border>
      <left style="thin">
        <color indexed="64"/>
      </left>
      <right style="double">
        <color indexed="64"/>
      </right>
      <top style="thick">
        <color indexed="64"/>
      </top>
      <bottom style="medium">
        <color indexed="64"/>
      </bottom>
      <diagonal/>
    </border>
    <border>
      <left style="double">
        <color indexed="64"/>
      </left>
      <right style="double">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double">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8"/>
      </right>
      <top style="thin">
        <color indexed="8"/>
      </top>
      <bottom/>
      <diagonal/>
    </border>
    <border>
      <left style="thin">
        <color indexed="8"/>
      </left>
      <right style="double">
        <color indexed="64"/>
      </right>
      <top/>
      <bottom style="thin">
        <color indexed="8"/>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right style="double">
        <color indexed="64"/>
      </right>
      <top style="thin">
        <color indexed="8"/>
      </top>
      <bottom style="thin">
        <color indexed="8"/>
      </bottom>
      <diagonal/>
    </border>
    <border>
      <left/>
      <right style="double">
        <color indexed="64"/>
      </right>
      <top style="thin">
        <color indexed="8"/>
      </top>
      <bottom style="thin">
        <color indexed="64"/>
      </bottom>
      <diagonal/>
    </border>
    <border>
      <left style="double">
        <color indexed="64"/>
      </left>
      <right style="thin">
        <color indexed="64"/>
      </right>
      <top style="thick">
        <color indexed="64"/>
      </top>
      <bottom style="medium">
        <color indexed="64"/>
      </bottom>
      <diagonal/>
    </border>
    <border>
      <left style="double">
        <color indexed="64"/>
      </left>
      <right/>
      <top/>
      <bottom style="medium">
        <color indexed="64"/>
      </bottom>
      <diagonal/>
    </border>
    <border>
      <left/>
      <right style="thin">
        <color indexed="64"/>
      </right>
      <top/>
      <bottom style="medium">
        <color indexed="64"/>
      </bottom>
      <diagonal/>
    </border>
    <border>
      <left style="medium">
        <color indexed="64"/>
      </left>
      <right style="double">
        <color indexed="64"/>
      </right>
      <top/>
      <bottom style="thin">
        <color indexed="64"/>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double">
        <color indexed="64"/>
      </right>
      <top/>
      <bottom style="thick">
        <color indexed="64"/>
      </bottom>
      <diagonal/>
    </border>
    <border>
      <left style="double">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medium">
        <color indexed="64"/>
      </left>
      <right style="double">
        <color indexed="64"/>
      </right>
      <top style="thick">
        <color indexed="64"/>
      </top>
      <bottom style="thin">
        <color indexed="64"/>
      </bottom>
      <diagonal/>
    </border>
    <border>
      <left style="thin">
        <color indexed="64"/>
      </left>
      <right style="thin">
        <color indexed="64"/>
      </right>
      <top style="thick">
        <color indexed="64"/>
      </top>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style="double">
        <color indexed="64"/>
      </right>
      <top style="thin">
        <color indexed="64"/>
      </top>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thin">
        <color indexed="8"/>
      </right>
      <top/>
      <bottom style="thin">
        <color indexed="8"/>
      </bottom>
      <diagonal/>
    </border>
    <border>
      <left style="double">
        <color indexed="64"/>
      </left>
      <right style="double">
        <color indexed="64"/>
      </right>
      <top style="thin">
        <color indexed="8"/>
      </top>
      <bottom style="thin">
        <color indexed="8"/>
      </bottom>
      <diagonal/>
    </border>
    <border>
      <left style="double">
        <color indexed="64"/>
      </left>
      <right style="double">
        <color indexed="64"/>
      </right>
      <top style="medium">
        <color indexed="64"/>
      </top>
      <bottom style="thin">
        <color indexed="8"/>
      </bottom>
      <diagonal/>
    </border>
    <border>
      <left style="double">
        <color indexed="64"/>
      </left>
      <right style="double">
        <color indexed="64"/>
      </right>
      <top/>
      <bottom style="thin">
        <color indexed="8"/>
      </bottom>
      <diagonal/>
    </border>
    <border>
      <left style="double">
        <color indexed="64"/>
      </left>
      <right style="double">
        <color indexed="64"/>
      </right>
      <top/>
      <bottom style="thick">
        <color indexed="64"/>
      </bottom>
      <diagonal/>
    </border>
    <border>
      <left style="thin">
        <color indexed="64"/>
      </left>
      <right style="double">
        <color indexed="64"/>
      </right>
      <top style="thin">
        <color indexed="64"/>
      </top>
      <bottom/>
      <diagonal/>
    </border>
    <border>
      <left style="double">
        <color indexed="64"/>
      </left>
      <right style="double">
        <color indexed="64"/>
      </right>
      <top style="medium">
        <color indexed="64"/>
      </top>
      <bottom/>
      <diagonal/>
    </border>
    <border>
      <left style="double">
        <color indexed="64"/>
      </left>
      <right style="double">
        <color indexed="64"/>
      </right>
      <top style="thick">
        <color indexed="64"/>
      </top>
      <bottom/>
      <diagonal/>
    </border>
    <border>
      <left style="double">
        <color indexed="64"/>
      </left>
      <right style="thin">
        <color indexed="8"/>
      </right>
      <top/>
      <bottom/>
      <diagonal/>
    </border>
    <border>
      <left/>
      <right/>
      <top style="thin">
        <color indexed="8"/>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rgb="FFE2E2E2"/>
      </left>
      <right style="medium">
        <color rgb="FFE2E2E2"/>
      </right>
      <top style="medium">
        <color rgb="FFE2E2E2"/>
      </top>
      <bottom style="medium">
        <color rgb="FFE2E2E2"/>
      </bottom>
      <diagonal/>
    </border>
  </borders>
  <cellStyleXfs count="13">
    <xf numFmtId="0" fontId="0" fillId="0" borderId="0"/>
    <xf numFmtId="43" fontId="4" fillId="0" borderId="0" applyFont="0" applyFill="0" applyBorder="0" applyAlignment="0" applyProtection="0"/>
    <xf numFmtId="43" fontId="3" fillId="0" borderId="0" applyFont="0" applyFill="0" applyBorder="0" applyAlignment="0" applyProtection="0"/>
    <xf numFmtId="0" fontId="16" fillId="0" borderId="0" applyNumberFormat="0" applyFill="0" applyBorder="0" applyAlignment="0" applyProtection="0">
      <alignment vertical="top"/>
      <protection locked="0"/>
    </xf>
    <xf numFmtId="0" fontId="3" fillId="0" borderId="0" applyNumberFormat="0"/>
    <xf numFmtId="0" fontId="1" fillId="0" borderId="0"/>
    <xf numFmtId="9" fontId="3" fillId="0" borderId="0" applyFont="0" applyFill="0" applyBorder="0" applyAlignment="0" applyProtection="0"/>
    <xf numFmtId="44" fontId="1" fillId="0" borderId="0"/>
    <xf numFmtId="0" fontId="50" fillId="0" borderId="0"/>
    <xf numFmtId="0" fontId="1" fillId="0" borderId="0"/>
    <xf numFmtId="43" fontId="51" fillId="0" borderId="0" applyFont="0" applyFill="0" applyBorder="0" applyAlignment="0" applyProtection="0"/>
    <xf numFmtId="0" fontId="51" fillId="0" borderId="0"/>
    <xf numFmtId="0" fontId="59" fillId="0" borderId="0"/>
  </cellStyleXfs>
  <cellXfs count="586">
    <xf numFmtId="0" fontId="0" fillId="0" borderId="0" xfId="0"/>
    <xf numFmtId="0" fontId="2" fillId="2" borderId="1" xfId="5" applyFont="1" applyFill="1" applyBorder="1" applyAlignment="1">
      <alignment horizontal="center" vertical="center" wrapText="1"/>
    </xf>
    <xf numFmtId="0" fontId="2" fillId="2" borderId="2" xfId="5" applyFont="1" applyFill="1" applyBorder="1" applyAlignment="1">
      <alignment vertical="center" wrapText="1"/>
    </xf>
    <xf numFmtId="0" fontId="2" fillId="2" borderId="2" xfId="0" applyFont="1" applyFill="1" applyBorder="1" applyAlignment="1">
      <alignment horizontal="center" vertical="center" wrapText="1"/>
    </xf>
    <xf numFmtId="0" fontId="5" fillId="0" borderId="0" xfId="0" applyFont="1"/>
    <xf numFmtId="3" fontId="5" fillId="0" borderId="0" xfId="0" applyNumberFormat="1" applyFont="1" applyFill="1"/>
    <xf numFmtId="0" fontId="5" fillId="0" borderId="0" xfId="0" applyFont="1" applyFill="1"/>
    <xf numFmtId="0" fontId="6"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2" xfId="5" applyFont="1" applyFill="1" applyBorder="1" applyAlignment="1">
      <alignment horizontal="center" vertical="center" wrapText="1"/>
    </xf>
    <xf numFmtId="0" fontId="1" fillId="0" borderId="0" xfId="5" applyFont="1"/>
    <xf numFmtId="0" fontId="8" fillId="0" borderId="3" xfId="5" applyFont="1" applyFill="1" applyBorder="1" applyAlignment="1">
      <alignment vertical="center" wrapText="1"/>
    </xf>
    <xf numFmtId="0" fontId="8" fillId="0" borderId="3" xfId="5" applyFont="1" applyBorder="1"/>
    <xf numFmtId="0" fontId="5" fillId="0" borderId="0" xfId="0" applyFont="1" applyAlignment="1">
      <alignment horizontal="left"/>
    </xf>
    <xf numFmtId="0" fontId="5" fillId="0" borderId="5" xfId="0" applyFont="1" applyBorder="1" applyAlignment="1">
      <alignment horizontal="left"/>
    </xf>
    <xf numFmtId="0" fontId="5" fillId="0" borderId="3" xfId="0" applyFont="1" applyFill="1" applyBorder="1" applyAlignment="1">
      <alignment horizontal="left" vertical="center"/>
    </xf>
    <xf numFmtId="164" fontId="9" fillId="0" borderId="0" xfId="1" applyNumberFormat="1" applyFont="1"/>
    <xf numFmtId="0" fontId="9" fillId="0" borderId="0" xfId="0" applyFont="1"/>
    <xf numFmtId="0" fontId="9" fillId="0" borderId="5" xfId="0" applyFont="1" applyBorder="1" applyAlignment="1">
      <alignment horizontal="left"/>
    </xf>
    <xf numFmtId="3" fontId="0" fillId="0" borderId="0" xfId="0" applyNumberFormat="1"/>
    <xf numFmtId="0" fontId="4" fillId="0" borderId="0" xfId="0" applyFont="1"/>
    <xf numFmtId="3" fontId="8" fillId="0" borderId="0" xfId="5" applyNumberFormat="1" applyFont="1" applyFill="1" applyBorder="1"/>
    <xf numFmtId="0" fontId="7" fillId="2" borderId="1" xfId="0" applyFont="1" applyFill="1" applyBorder="1" applyAlignment="1">
      <alignment horizontal="center" vertical="center" wrapText="1"/>
    </xf>
    <xf numFmtId="1" fontId="0" fillId="0" borderId="0" xfId="0" applyNumberFormat="1"/>
    <xf numFmtId="1" fontId="0" fillId="0" borderId="0" xfId="1" applyNumberFormat="1" applyFont="1"/>
    <xf numFmtId="0" fontId="8" fillId="0" borderId="8" xfId="0" applyFont="1" applyFill="1" applyBorder="1" applyAlignment="1">
      <alignment horizontal="left" vertical="center"/>
    </xf>
    <xf numFmtId="0" fontId="5" fillId="0" borderId="8" xfId="0" applyFont="1" applyFill="1" applyBorder="1" applyAlignment="1">
      <alignment horizontal="left" vertical="center"/>
    </xf>
    <xf numFmtId="0" fontId="5" fillId="0" borderId="4" xfId="0" applyFont="1" applyFill="1" applyBorder="1" applyAlignment="1">
      <alignment horizontal="left" vertical="center" wrapText="1"/>
    </xf>
    <xf numFmtId="0" fontId="5" fillId="0" borderId="9" xfId="0" applyFont="1" applyFill="1" applyBorder="1" applyAlignment="1">
      <alignment horizontal="left" vertical="center"/>
    </xf>
    <xf numFmtId="0" fontId="6" fillId="2" borderId="10"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6" fillId="2" borderId="2" xfId="5" applyFont="1" applyFill="1" applyBorder="1" applyAlignment="1">
      <alignment horizontal="center" vertical="center" wrapText="1"/>
    </xf>
    <xf numFmtId="0" fontId="2" fillId="2" borderId="2" xfId="5" applyFont="1" applyFill="1" applyBorder="1" applyAlignment="1">
      <alignment horizontal="center" vertical="center" wrapText="1"/>
    </xf>
    <xf numFmtId="0" fontId="7" fillId="2" borderId="10" xfId="5" applyFont="1" applyFill="1" applyBorder="1" applyAlignment="1">
      <alignment horizontal="center" vertical="center" wrapText="1"/>
    </xf>
    <xf numFmtId="0" fontId="6" fillId="2" borderId="10" xfId="5" applyFont="1" applyFill="1" applyBorder="1" applyAlignment="1">
      <alignment horizontal="center" vertical="center" wrapText="1"/>
    </xf>
    <xf numFmtId="0" fontId="2" fillId="2" borderId="10" xfId="5" applyFont="1" applyFill="1" applyBorder="1" applyAlignment="1">
      <alignment horizontal="center" vertical="center" wrapText="1"/>
    </xf>
    <xf numFmtId="0" fontId="6" fillId="2" borderId="15" xfId="5" applyFont="1" applyFill="1" applyBorder="1" applyAlignment="1">
      <alignment horizontal="center" vertical="center" wrapText="1"/>
    </xf>
    <xf numFmtId="0" fontId="2" fillId="2" borderId="22" xfId="5" applyFont="1" applyFill="1" applyBorder="1" applyAlignment="1">
      <alignment horizontal="center" vertical="center" wrapText="1"/>
    </xf>
    <xf numFmtId="0" fontId="5" fillId="0" borderId="0" xfId="0" applyFont="1"/>
    <xf numFmtId="0" fontId="5" fillId="0" borderId="4" xfId="0" applyFont="1" applyBorder="1"/>
    <xf numFmtId="0" fontId="0" fillId="0" borderId="0" xfId="0"/>
    <xf numFmtId="0" fontId="0" fillId="0" borderId="0" xfId="0"/>
    <xf numFmtId="0" fontId="6" fillId="2" borderId="2" xfId="0" applyFont="1" applyFill="1" applyBorder="1" applyAlignment="1">
      <alignment horizontal="center" vertical="center" wrapText="1"/>
    </xf>
    <xf numFmtId="165" fontId="13" fillId="3" borderId="4" xfId="1" applyNumberFormat="1" applyFont="1" applyFill="1" applyBorder="1"/>
    <xf numFmtId="165" fontId="13" fillId="3" borderId="4" xfId="0" applyNumberFormat="1" applyFont="1" applyFill="1" applyBorder="1"/>
    <xf numFmtId="0" fontId="2" fillId="2" borderId="34" xfId="5" applyFont="1" applyFill="1" applyBorder="1" applyAlignment="1">
      <alignment horizontal="center" vertical="center" wrapText="1"/>
    </xf>
    <xf numFmtId="0" fontId="6" fillId="3" borderId="10" xfId="5" applyFont="1" applyFill="1" applyBorder="1" applyAlignment="1">
      <alignment horizontal="center" vertical="center" wrapText="1"/>
    </xf>
    <xf numFmtId="0" fontId="6" fillId="3" borderId="14" xfId="5" applyFont="1" applyFill="1" applyBorder="1" applyAlignment="1">
      <alignment horizontal="center" vertical="center" wrapText="1"/>
    </xf>
    <xf numFmtId="0" fontId="6" fillId="2" borderId="14" xfId="5" applyFont="1" applyFill="1" applyBorder="1" applyAlignment="1">
      <alignment horizontal="center" vertical="center" wrapText="1"/>
    </xf>
    <xf numFmtId="0" fontId="2" fillId="3" borderId="10" xfId="5" applyFont="1" applyFill="1" applyBorder="1" applyAlignment="1">
      <alignment horizontal="center" vertical="center" wrapText="1"/>
    </xf>
    <xf numFmtId="0" fontId="2" fillId="3" borderId="37" xfId="5" applyFont="1" applyFill="1" applyBorder="1" applyAlignment="1">
      <alignment horizontal="center" vertical="center" wrapText="1"/>
    </xf>
    <xf numFmtId="0" fontId="2" fillId="2" borderId="37" xfId="5" applyFont="1" applyFill="1" applyBorder="1" applyAlignment="1">
      <alignment horizontal="center" vertical="center" wrapText="1"/>
    </xf>
    <xf numFmtId="0" fontId="5" fillId="0" borderId="3" xfId="5" applyFont="1" applyFill="1" applyBorder="1" applyAlignment="1">
      <alignment vertical="center" wrapText="1"/>
    </xf>
    <xf numFmtId="165" fontId="5" fillId="0" borderId="29" xfId="0" applyNumberFormat="1" applyFont="1" applyBorder="1"/>
    <xf numFmtId="0" fontId="5" fillId="0" borderId="3" xfId="5" applyFont="1" applyBorder="1"/>
    <xf numFmtId="0" fontId="5" fillId="0" borderId="3" xfId="0" applyFont="1" applyBorder="1"/>
    <xf numFmtId="0" fontId="5" fillId="5" borderId="3" xfId="0" applyFont="1" applyFill="1" applyBorder="1"/>
    <xf numFmtId="3" fontId="5" fillId="0" borderId="3" xfId="0" applyNumberFormat="1" applyFont="1" applyBorder="1"/>
    <xf numFmtId="0" fontId="5" fillId="0" borderId="29" xfId="0" applyFont="1" applyBorder="1"/>
    <xf numFmtId="3" fontId="5" fillId="0" borderId="29" xfId="0" applyNumberFormat="1" applyFont="1" applyBorder="1"/>
    <xf numFmtId="165" fontId="0" fillId="0" borderId="0" xfId="0" applyNumberFormat="1"/>
    <xf numFmtId="0" fontId="5" fillId="0" borderId="8" xfId="0" applyFont="1" applyBorder="1"/>
    <xf numFmtId="0" fontId="18" fillId="0" borderId="29" xfId="0" applyFont="1" applyBorder="1"/>
    <xf numFmtId="0" fontId="6" fillId="6" borderId="10" xfId="5" applyFont="1" applyFill="1" applyBorder="1" applyAlignment="1">
      <alignment horizontal="center" vertical="center" wrapText="1"/>
    </xf>
    <xf numFmtId="0" fontId="6" fillId="7" borderId="10" xfId="5" applyFont="1" applyFill="1" applyBorder="1" applyAlignment="1">
      <alignment horizontal="center" vertical="center" wrapText="1"/>
    </xf>
    <xf numFmtId="0" fontId="6" fillId="7" borderId="14" xfId="5" applyFont="1" applyFill="1" applyBorder="1" applyAlignment="1">
      <alignment horizontal="center" vertical="center" wrapText="1"/>
    </xf>
    <xf numFmtId="0" fontId="2" fillId="7" borderId="10" xfId="5" applyFont="1" applyFill="1" applyBorder="1" applyAlignment="1">
      <alignment horizontal="center" vertical="center" wrapText="1"/>
    </xf>
    <xf numFmtId="0" fontId="2" fillId="7" borderId="37" xfId="5" applyFont="1" applyFill="1" applyBorder="1" applyAlignment="1">
      <alignment horizontal="center" vertical="center" wrapText="1"/>
    </xf>
    <xf numFmtId="0" fontId="2" fillId="8" borderId="34" xfId="5" applyFont="1" applyFill="1" applyBorder="1" applyAlignment="1">
      <alignment horizontal="center" vertical="center" wrapText="1"/>
    </xf>
    <xf numFmtId="0" fontId="6" fillId="8" borderId="10" xfId="5" applyFont="1" applyFill="1" applyBorder="1" applyAlignment="1">
      <alignment horizontal="center" vertical="center" wrapText="1"/>
    </xf>
    <xf numFmtId="165" fontId="5" fillId="8" borderId="3" xfId="5" applyNumberFormat="1" applyFont="1" applyFill="1" applyBorder="1" applyAlignment="1">
      <alignment vertical="center" wrapText="1"/>
    </xf>
    <xf numFmtId="0" fontId="6" fillId="2" borderId="15" xfId="0" applyFont="1" applyFill="1" applyBorder="1" applyAlignment="1">
      <alignment horizontal="center" vertical="center" wrapText="1"/>
    </xf>
    <xf numFmtId="0" fontId="5" fillId="0" borderId="44" xfId="0" applyFont="1" applyBorder="1"/>
    <xf numFmtId="0" fontId="7"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165" fontId="5" fillId="3" borderId="4" xfId="1" applyNumberFormat="1" applyFont="1" applyFill="1" applyBorder="1" applyAlignment="1">
      <alignment horizontal="right"/>
    </xf>
    <xf numFmtId="0" fontId="8" fillId="0" borderId="8" xfId="5" applyFont="1" applyFill="1" applyBorder="1" applyAlignment="1">
      <alignment vertical="center" wrapText="1"/>
    </xf>
    <xf numFmtId="0" fontId="8" fillId="0" borderId="8" xfId="5" applyFont="1" applyBorder="1"/>
    <xf numFmtId="0" fontId="21" fillId="2" borderId="45" xfId="0" applyFont="1" applyFill="1" applyBorder="1" applyAlignment="1">
      <alignment horizontal="center" wrapText="1"/>
    </xf>
    <xf numFmtId="0" fontId="21" fillId="2" borderId="0" xfId="0" applyFont="1" applyFill="1" applyBorder="1" applyAlignment="1">
      <alignment horizontal="center"/>
    </xf>
    <xf numFmtId="0" fontId="21" fillId="2" borderId="47" xfId="0" applyFont="1" applyFill="1" applyBorder="1" applyAlignment="1">
      <alignment horizontal="center" wrapText="1"/>
    </xf>
    <xf numFmtId="0" fontId="21" fillId="2" borderId="48" xfId="0" applyFont="1" applyFill="1" applyBorder="1" applyAlignment="1">
      <alignment horizontal="center" wrapText="1"/>
    </xf>
    <xf numFmtId="0" fontId="21" fillId="2" borderId="12" xfId="0" applyFont="1" applyFill="1" applyBorder="1" applyAlignment="1">
      <alignment horizontal="center" wrapText="1"/>
    </xf>
    <xf numFmtId="0" fontId="21" fillId="2" borderId="30" xfId="0" applyFont="1" applyFill="1" applyBorder="1" applyAlignment="1">
      <alignment horizontal="center" wrapText="1"/>
    </xf>
    <xf numFmtId="0" fontId="21" fillId="2" borderId="29" xfId="0" applyFont="1" applyFill="1" applyBorder="1" applyAlignment="1">
      <alignment horizontal="center" wrapText="1"/>
    </xf>
    <xf numFmtId="0" fontId="21" fillId="2" borderId="0" xfId="0" applyFont="1" applyFill="1" applyBorder="1" applyAlignment="1">
      <alignment horizontal="center" wrapText="1"/>
    </xf>
    <xf numFmtId="0" fontId="21" fillId="2" borderId="43" xfId="0" applyFont="1" applyFill="1" applyBorder="1" applyAlignment="1">
      <alignment horizontal="center" wrapText="1"/>
    </xf>
    <xf numFmtId="0" fontId="21" fillId="2" borderId="2" xfId="5" applyFont="1" applyFill="1" applyBorder="1" applyAlignment="1">
      <alignment horizontal="center" wrapText="1"/>
    </xf>
    <xf numFmtId="0" fontId="18" fillId="4" borderId="29" xfId="0" applyFont="1" applyFill="1" applyBorder="1"/>
    <xf numFmtId="0" fontId="6" fillId="2" borderId="35" xfId="5"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2" borderId="49" xfId="5" applyFont="1" applyFill="1" applyBorder="1" applyAlignment="1">
      <alignment horizontal="center" vertical="center" wrapText="1"/>
    </xf>
    <xf numFmtId="0" fontId="6" fillId="6" borderId="2" xfId="5" applyFont="1" applyFill="1" applyBorder="1" applyAlignment="1">
      <alignment horizontal="center" vertical="center" wrapText="1"/>
    </xf>
    <xf numFmtId="3" fontId="6" fillId="6" borderId="2" xfId="5" applyNumberFormat="1" applyFont="1" applyFill="1" applyBorder="1" applyAlignment="1">
      <alignment horizontal="center" wrapText="1"/>
    </xf>
    <xf numFmtId="0" fontId="5" fillId="6" borderId="38" xfId="0" applyFont="1" applyFill="1" applyBorder="1"/>
    <xf numFmtId="0" fontId="5" fillId="6" borderId="7" xfId="0" applyFont="1" applyFill="1" applyBorder="1"/>
    <xf numFmtId="165" fontId="5" fillId="3" borderId="28" xfId="0" applyNumberFormat="1" applyFont="1" applyFill="1" applyBorder="1"/>
    <xf numFmtId="165" fontId="5" fillId="6" borderId="11" xfId="0" applyNumberFormat="1" applyFont="1" applyFill="1" applyBorder="1"/>
    <xf numFmtId="165" fontId="5" fillId="6" borderId="29" xfId="0" applyNumberFormat="1" applyFont="1" applyFill="1" applyBorder="1"/>
    <xf numFmtId="0" fontId="6" fillId="2" borderId="2" xfId="0" applyFont="1" applyFill="1" applyBorder="1" applyAlignment="1">
      <alignment horizontal="center" vertical="center" wrapText="1"/>
    </xf>
    <xf numFmtId="0" fontId="6" fillId="2" borderId="35" xfId="5" applyFont="1" applyFill="1" applyBorder="1" applyAlignment="1">
      <alignment horizontal="center" vertical="center" wrapText="1"/>
    </xf>
    <xf numFmtId="0" fontId="6" fillId="2" borderId="2" xfId="0" applyFont="1" applyFill="1" applyBorder="1" applyAlignment="1">
      <alignment horizontal="center" vertical="center" wrapText="1"/>
    </xf>
    <xf numFmtId="0" fontId="24" fillId="9" borderId="53" xfId="0" applyFont="1" applyFill="1" applyBorder="1" applyAlignment="1">
      <alignment horizontal="center"/>
    </xf>
    <xf numFmtId="0" fontId="24" fillId="9" borderId="54" xfId="0" applyFont="1" applyFill="1" applyBorder="1" applyAlignment="1">
      <alignment horizontal="center"/>
    </xf>
    <xf numFmtId="0" fontId="24" fillId="9" borderId="55" xfId="0" applyFont="1" applyFill="1" applyBorder="1" applyAlignment="1">
      <alignment horizontal="center" wrapText="1"/>
    </xf>
    <xf numFmtId="0" fontId="24" fillId="9" borderId="56" xfId="0" applyFont="1" applyFill="1" applyBorder="1" applyAlignment="1">
      <alignment horizontal="center"/>
    </xf>
    <xf numFmtId="0" fontId="24" fillId="9" borderId="56" xfId="0" applyFont="1" applyFill="1" applyBorder="1" applyAlignment="1">
      <alignment horizontal="center" wrapText="1"/>
    </xf>
    <xf numFmtId="0" fontId="25" fillId="10" borderId="57" xfId="0" applyFont="1" applyFill="1" applyBorder="1" applyAlignment="1">
      <alignment horizontal="left" vertical="center" wrapText="1"/>
    </xf>
    <xf numFmtId="0" fontId="26" fillId="10" borderId="12" xfId="0" applyFont="1" applyFill="1" applyBorder="1" applyAlignment="1">
      <alignment horizontal="right" vertical="center" wrapText="1"/>
    </xf>
    <xf numFmtId="165" fontId="27" fillId="11" borderId="43" xfId="0" applyNumberFormat="1" applyFont="1" applyFill="1" applyBorder="1" applyAlignment="1">
      <alignment horizontal="right"/>
    </xf>
    <xf numFmtId="0" fontId="25" fillId="10" borderId="12" xfId="0" applyFont="1" applyFill="1" applyBorder="1" applyAlignment="1">
      <alignment horizontal="left" vertical="center" wrapText="1"/>
    </xf>
    <xf numFmtId="165" fontId="27" fillId="12" borderId="11" xfId="0" applyNumberFormat="1" applyFont="1" applyFill="1" applyBorder="1" applyAlignment="1">
      <alignment horizontal="right"/>
    </xf>
    <xf numFmtId="0" fontId="28" fillId="10" borderId="61" xfId="0" applyFont="1" applyFill="1" applyBorder="1" applyAlignment="1">
      <alignment horizontal="left" vertical="center" wrapText="1"/>
    </xf>
    <xf numFmtId="165" fontId="17" fillId="12" borderId="11" xfId="0" applyNumberFormat="1" applyFont="1" applyFill="1" applyBorder="1" applyAlignment="1">
      <alignment horizontal="right"/>
    </xf>
    <xf numFmtId="165" fontId="17" fillId="12" borderId="40" xfId="0" applyNumberFormat="1" applyFont="1" applyFill="1" applyBorder="1" applyAlignment="1">
      <alignment horizontal="right"/>
    </xf>
    <xf numFmtId="0" fontId="28" fillId="10" borderId="67" xfId="0" applyFont="1" applyFill="1" applyBorder="1" applyAlignment="1">
      <alignment horizontal="left" vertical="center" wrapText="1"/>
    </xf>
    <xf numFmtId="165" fontId="17" fillId="12" borderId="69" xfId="0" applyNumberFormat="1" applyFont="1" applyFill="1" applyBorder="1" applyAlignment="1">
      <alignment horizontal="right"/>
    </xf>
    <xf numFmtId="0" fontId="30" fillId="0" borderId="71" xfId="0" applyFont="1" applyFill="1" applyBorder="1" applyAlignment="1">
      <alignment horizontal="center" vertical="center" wrapText="1"/>
    </xf>
    <xf numFmtId="0" fontId="30" fillId="10" borderId="74" xfId="5" applyFont="1" applyFill="1" applyBorder="1" applyAlignment="1">
      <alignment horizontal="center" vertical="center" wrapText="1"/>
    </xf>
    <xf numFmtId="165" fontId="31" fillId="12" borderId="76" xfId="0" applyNumberFormat="1" applyFont="1" applyFill="1" applyBorder="1" applyAlignment="1">
      <alignment horizontal="center" vertical="center"/>
    </xf>
    <xf numFmtId="0" fontId="31" fillId="12" borderId="77" xfId="0" applyFont="1" applyFill="1" applyBorder="1" applyAlignment="1">
      <alignment horizontal="center" vertical="center"/>
    </xf>
    <xf numFmtId="0" fontId="30" fillId="10" borderId="57" xfId="5" applyFont="1" applyFill="1" applyBorder="1" applyAlignment="1">
      <alignment horizontal="center" vertical="center" wrapText="1"/>
    </xf>
    <xf numFmtId="165" fontId="31" fillId="12" borderId="21" xfId="0" applyNumberFormat="1" applyFont="1" applyFill="1" applyBorder="1" applyAlignment="1">
      <alignment horizontal="center" vertical="center"/>
    </xf>
    <xf numFmtId="0" fontId="31" fillId="12" borderId="38" xfId="0" applyFont="1" applyFill="1" applyBorder="1" applyAlignment="1">
      <alignment horizontal="center" vertical="center"/>
    </xf>
    <xf numFmtId="0" fontId="2" fillId="2" borderId="35" xfId="5" applyFont="1" applyFill="1" applyBorder="1" applyAlignment="1">
      <alignment horizontal="center" vertical="center" wrapText="1"/>
    </xf>
    <xf numFmtId="3" fontId="6" fillId="2" borderId="2" xfId="5" applyNumberFormat="1" applyFont="1" applyFill="1" applyBorder="1" applyAlignment="1">
      <alignment horizontal="center" wrapText="1"/>
    </xf>
    <xf numFmtId="0" fontId="5" fillId="0" borderId="8" xfId="0" applyFont="1" applyFill="1" applyBorder="1"/>
    <xf numFmtId="0" fontId="5" fillId="0" borderId="29" xfId="0" applyFont="1" applyFill="1" applyBorder="1" applyAlignment="1">
      <alignment horizontal="left" vertical="center" wrapText="1"/>
    </xf>
    <xf numFmtId="0" fontId="2" fillId="2" borderId="14" xfId="5" applyFont="1" applyFill="1" applyBorder="1" applyAlignment="1">
      <alignment horizontal="center" vertical="center" wrapText="1"/>
    </xf>
    <xf numFmtId="0" fontId="6" fillId="2" borderId="37" xfId="5" applyFont="1" applyFill="1" applyBorder="1" applyAlignment="1">
      <alignment horizontal="center" vertical="center" wrapText="1"/>
    </xf>
    <xf numFmtId="0" fontId="5" fillId="0" borderId="39" xfId="5" applyFont="1" applyFill="1" applyBorder="1" applyAlignment="1">
      <alignment vertical="center" wrapText="1"/>
    </xf>
    <xf numFmtId="0" fontId="5" fillId="0" borderId="39" xfId="5" applyFont="1" applyBorder="1"/>
    <xf numFmtId="0" fontId="6" fillId="2" borderId="2" xfId="0" applyFont="1" applyFill="1" applyBorder="1" applyAlignment="1">
      <alignment horizontal="center" vertical="center" wrapText="1"/>
    </xf>
    <xf numFmtId="0" fontId="2" fillId="2" borderId="5" xfId="5"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1" fillId="2" borderId="53" xfId="0" applyFont="1" applyFill="1" applyBorder="1" applyAlignment="1">
      <alignment horizontal="center"/>
    </xf>
    <xf numFmtId="0" fontId="21" fillId="2" borderId="54" xfId="0" applyFont="1" applyFill="1" applyBorder="1" applyAlignment="1">
      <alignment horizontal="center"/>
    </xf>
    <xf numFmtId="0" fontId="21" fillId="2" borderId="55" xfId="0" applyFont="1" applyFill="1" applyBorder="1" applyAlignment="1">
      <alignment horizontal="center" wrapText="1"/>
    </xf>
    <xf numFmtId="0" fontId="21" fillId="2" borderId="56" xfId="0" applyFont="1" applyFill="1" applyBorder="1" applyAlignment="1">
      <alignment horizontal="center"/>
    </xf>
    <xf numFmtId="0" fontId="21" fillId="2" borderId="56" xfId="0" applyFont="1" applyFill="1" applyBorder="1" applyAlignment="1">
      <alignment horizontal="center" wrapText="1"/>
    </xf>
    <xf numFmtId="0" fontId="9" fillId="5" borderId="57" xfId="0" applyFont="1" applyFill="1" applyBorder="1" applyAlignment="1">
      <alignment horizontal="left" vertical="center" wrapText="1"/>
    </xf>
    <xf numFmtId="0" fontId="34" fillId="5" borderId="12" xfId="0" applyFont="1" applyFill="1" applyBorder="1" applyAlignment="1">
      <alignment horizontal="right" vertical="center" wrapText="1"/>
    </xf>
    <xf numFmtId="165" fontId="35" fillId="8" borderId="43" xfId="0" applyNumberFormat="1" applyFont="1" applyFill="1" applyBorder="1" applyAlignment="1">
      <alignment horizontal="right"/>
    </xf>
    <xf numFmtId="0" fontId="9" fillId="5" borderId="12" xfId="0" applyFont="1" applyFill="1" applyBorder="1" applyAlignment="1">
      <alignment horizontal="left" vertical="center" wrapText="1"/>
    </xf>
    <xf numFmtId="165" fontId="35" fillId="13" borderId="43" xfId="0" applyNumberFormat="1" applyFont="1" applyFill="1" applyBorder="1" applyAlignment="1">
      <alignment horizontal="right"/>
    </xf>
    <xf numFmtId="0" fontId="37" fillId="5" borderId="61" xfId="0" applyFont="1" applyFill="1" applyBorder="1" applyAlignment="1">
      <alignment horizontal="left" vertical="center" wrapText="1"/>
    </xf>
    <xf numFmtId="165" fontId="5" fillId="13" borderId="43" xfId="0" applyNumberFormat="1" applyFont="1" applyFill="1" applyBorder="1" applyAlignment="1">
      <alignment horizontal="right"/>
    </xf>
    <xf numFmtId="165" fontId="5" fillId="13" borderId="42" xfId="0" applyNumberFormat="1" applyFont="1" applyFill="1" applyBorder="1" applyAlignment="1">
      <alignment horizontal="right"/>
    </xf>
    <xf numFmtId="0" fontId="37" fillId="5" borderId="67" xfId="0" applyFont="1" applyFill="1" applyBorder="1" applyAlignment="1">
      <alignment horizontal="left" vertical="center" wrapText="1"/>
    </xf>
    <xf numFmtId="165" fontId="5" fillId="13" borderId="68" xfId="0" applyNumberFormat="1" applyFont="1" applyFill="1" applyBorder="1" applyAlignment="1">
      <alignment horizontal="right"/>
    </xf>
    <xf numFmtId="0" fontId="19" fillId="0" borderId="71" xfId="0" applyFont="1" applyFill="1" applyBorder="1" applyAlignment="1">
      <alignment horizontal="center" vertical="center" wrapText="1"/>
    </xf>
    <xf numFmtId="165" fontId="0" fillId="13" borderId="75" xfId="0" applyNumberFormat="1" applyFill="1" applyBorder="1" applyAlignment="1">
      <alignment horizontal="center" vertical="center"/>
    </xf>
    <xf numFmtId="0" fontId="0" fillId="13" borderId="77" xfId="0" applyFill="1" applyBorder="1" applyAlignment="1">
      <alignment horizontal="center" vertical="center"/>
    </xf>
    <xf numFmtId="165" fontId="0" fillId="13" borderId="60" xfId="0" applyNumberFormat="1" applyFill="1" applyBorder="1" applyAlignment="1">
      <alignment horizontal="center" vertical="center"/>
    </xf>
    <xf numFmtId="0" fontId="0" fillId="13" borderId="38" xfId="0" applyFill="1" applyBorder="1" applyAlignment="1">
      <alignment horizontal="center" vertical="center"/>
    </xf>
    <xf numFmtId="0" fontId="21" fillId="2" borderId="53" xfId="0" applyFont="1" applyFill="1" applyBorder="1" applyAlignment="1">
      <alignment horizontal="center" wrapText="1"/>
    </xf>
    <xf numFmtId="0" fontId="30" fillId="0" borderId="88" xfId="0" applyFont="1" applyBorder="1"/>
    <xf numFmtId="0" fontId="41" fillId="0" borderId="57" xfId="0" applyFont="1" applyBorder="1" applyAlignment="1">
      <alignment horizontal="center"/>
    </xf>
    <xf numFmtId="0" fontId="25" fillId="10" borderId="89" xfId="0" applyFont="1" applyFill="1" applyBorder="1" applyAlignment="1">
      <alignment horizontal="left" vertical="center" wrapText="1"/>
    </xf>
    <xf numFmtId="0" fontId="26" fillId="10" borderId="89" xfId="0" applyFont="1" applyFill="1" applyBorder="1" applyAlignment="1">
      <alignment horizontal="right" vertical="center" wrapText="1"/>
    </xf>
    <xf numFmtId="165" fontId="27" fillId="15" borderId="40" xfId="0" applyNumberFormat="1" applyFont="1" applyFill="1" applyBorder="1"/>
    <xf numFmtId="0" fontId="28" fillId="10" borderId="90" xfId="0" applyFont="1" applyFill="1" applyBorder="1" applyAlignment="1">
      <alignment horizontal="left" vertical="center" wrapText="1"/>
    </xf>
    <xf numFmtId="0" fontId="28" fillId="10" borderId="93" xfId="0" applyFont="1" applyFill="1" applyBorder="1" applyAlignment="1">
      <alignment horizontal="left" vertical="center" wrapText="1"/>
    </xf>
    <xf numFmtId="0" fontId="30" fillId="10" borderId="96" xfId="0" applyFont="1" applyFill="1" applyBorder="1" applyAlignment="1">
      <alignment horizontal="center" vertical="center" wrapText="1"/>
    </xf>
    <xf numFmtId="0" fontId="18" fillId="0" borderId="29" xfId="0" applyFont="1" applyBorder="1" applyAlignment="1">
      <alignment horizontal="center"/>
    </xf>
    <xf numFmtId="0" fontId="18" fillId="16" borderId="29" xfId="0" applyFont="1" applyFill="1" applyBorder="1"/>
    <xf numFmtId="0" fontId="18" fillId="16" borderId="29" xfId="0" applyFont="1" applyFill="1" applyBorder="1" applyAlignment="1">
      <alignment horizontal="right"/>
    </xf>
    <xf numFmtId="0" fontId="18" fillId="4" borderId="30" xfId="0" applyFont="1" applyFill="1" applyBorder="1"/>
    <xf numFmtId="165" fontId="18" fillId="16" borderId="32" xfId="0" applyNumberFormat="1" applyFont="1" applyFill="1" applyBorder="1"/>
    <xf numFmtId="166" fontId="18" fillId="16" borderId="11" xfId="0" applyNumberFormat="1" applyFont="1" applyFill="1" applyBorder="1"/>
    <xf numFmtId="0" fontId="18" fillId="4" borderId="29" xfId="0" applyFont="1" applyFill="1" applyBorder="1" applyAlignment="1">
      <alignment horizontal="right"/>
    </xf>
    <xf numFmtId="0" fontId="18" fillId="0" borderId="30" xfId="0" applyFont="1" applyBorder="1"/>
    <xf numFmtId="165" fontId="18" fillId="10" borderId="32" xfId="0" applyNumberFormat="1" applyFont="1" applyFill="1" applyBorder="1"/>
    <xf numFmtId="166" fontId="18" fillId="10" borderId="11" xfId="0" applyNumberFormat="1" applyFont="1" applyFill="1" applyBorder="1"/>
    <xf numFmtId="0" fontId="43" fillId="0" borderId="29" xfId="0" applyFont="1" applyBorder="1"/>
    <xf numFmtId="165" fontId="18" fillId="10" borderId="29" xfId="0" applyNumberFormat="1" applyFont="1" applyFill="1" applyBorder="1"/>
    <xf numFmtId="166" fontId="18" fillId="10" borderId="29" xfId="0" applyNumberFormat="1" applyFont="1" applyFill="1" applyBorder="1"/>
    <xf numFmtId="0" fontId="27" fillId="0" borderId="29" xfId="0" applyFont="1" applyBorder="1"/>
    <xf numFmtId="0" fontId="27" fillId="16" borderId="29" xfId="0" applyFont="1" applyFill="1" applyBorder="1"/>
    <xf numFmtId="0" fontId="27" fillId="4" borderId="29" xfId="0" applyFont="1" applyFill="1" applyBorder="1"/>
    <xf numFmtId="0" fontId="18" fillId="0" borderId="29" xfId="0" applyFont="1" applyBorder="1" applyAlignment="1">
      <alignment wrapText="1"/>
    </xf>
    <xf numFmtId="0" fontId="1" fillId="2" borderId="2" xfId="5" applyFont="1" applyFill="1" applyBorder="1"/>
    <xf numFmtId="3" fontId="1" fillId="2" borderId="2" xfId="5" applyNumberFormat="1" applyFont="1" applyFill="1" applyBorder="1"/>
    <xf numFmtId="0" fontId="6" fillId="2" borderId="101" xfId="5" applyFont="1" applyFill="1" applyBorder="1" applyAlignment="1">
      <alignment horizontal="center" vertical="center" wrapText="1"/>
    </xf>
    <xf numFmtId="0" fontId="6" fillId="2" borderId="103" xfId="5" applyFont="1" applyFill="1" applyBorder="1" applyAlignment="1">
      <alignment horizontal="center" vertical="center" wrapText="1"/>
    </xf>
    <xf numFmtId="0" fontId="44" fillId="2" borderId="79" xfId="3" applyFont="1" applyFill="1" applyBorder="1" applyAlignment="1" applyProtection="1">
      <alignment horizontal="center" vertical="center" wrapText="1"/>
    </xf>
    <xf numFmtId="0" fontId="2" fillId="2" borderId="103" xfId="5" applyFont="1" applyFill="1" applyBorder="1" applyAlignment="1">
      <alignment horizontal="center" vertical="center" wrapText="1"/>
    </xf>
    <xf numFmtId="3" fontId="2" fillId="2" borderId="2" xfId="5" applyNumberFormat="1" applyFont="1" applyFill="1" applyBorder="1" applyAlignment="1">
      <alignment horizontal="center" vertical="center"/>
    </xf>
    <xf numFmtId="0" fontId="5" fillId="0" borderId="8" xfId="5" applyFont="1" applyFill="1" applyBorder="1" applyAlignment="1">
      <alignment vertical="center" wrapText="1"/>
    </xf>
    <xf numFmtId="0" fontId="5" fillId="0" borderId="8" xfId="5" applyFont="1" applyBorder="1"/>
    <xf numFmtId="0" fontId="5" fillId="0" borderId="8" xfId="0" applyFont="1" applyFill="1" applyBorder="1" applyAlignment="1">
      <alignment horizontal="left" vertical="center" wrapText="1"/>
    </xf>
    <xf numFmtId="0" fontId="6" fillId="2" borderId="37" xfId="0" applyFont="1" applyFill="1" applyBorder="1" applyAlignment="1">
      <alignment horizontal="center" vertical="center" wrapText="1"/>
    </xf>
    <xf numFmtId="165" fontId="38" fillId="0" borderId="75" xfId="5" applyNumberFormat="1" applyFont="1" applyFill="1" applyBorder="1" applyAlignment="1">
      <alignment horizontal="center" vertical="center"/>
    </xf>
    <xf numFmtId="0" fontId="18" fillId="13" borderId="98" xfId="0" applyFont="1" applyFill="1" applyBorder="1" applyAlignment="1">
      <alignment horizontal="center" vertical="center"/>
    </xf>
    <xf numFmtId="0" fontId="18" fillId="13" borderId="77" xfId="0" applyFont="1" applyFill="1" applyBorder="1" applyAlignment="1">
      <alignment horizontal="center" vertical="center"/>
    </xf>
    <xf numFmtId="0" fontId="18" fillId="13" borderId="59" xfId="0" applyFont="1" applyFill="1" applyBorder="1" applyAlignment="1">
      <alignment horizontal="center" vertical="center"/>
    </xf>
    <xf numFmtId="0" fontId="18" fillId="13" borderId="100" xfId="0" applyFont="1" applyFill="1" applyBorder="1" applyAlignment="1">
      <alignment horizontal="center" vertical="center"/>
    </xf>
    <xf numFmtId="165" fontId="38" fillId="0" borderId="106" xfId="5" applyNumberFormat="1" applyFont="1" applyFill="1" applyBorder="1" applyAlignment="1">
      <alignment horizontal="center" vertical="center"/>
    </xf>
    <xf numFmtId="165" fontId="27" fillId="15" borderId="21" xfId="0" applyNumberFormat="1" applyFont="1" applyFill="1" applyBorder="1"/>
    <xf numFmtId="165" fontId="27" fillId="15" borderId="58" xfId="0" applyNumberFormat="1" applyFont="1" applyFill="1" applyBorder="1" applyAlignment="1">
      <alignment horizontal="center" vertical="center"/>
    </xf>
    <xf numFmtId="165" fontId="27" fillId="15" borderId="110" xfId="0" applyNumberFormat="1" applyFont="1" applyFill="1" applyBorder="1" applyAlignment="1">
      <alignment horizontal="center" vertical="center"/>
    </xf>
    <xf numFmtId="165" fontId="27" fillId="15" borderId="101" xfId="0" applyNumberFormat="1" applyFont="1" applyFill="1" applyBorder="1"/>
    <xf numFmtId="0" fontId="6" fillId="2" borderId="2" xfId="5" applyFont="1" applyFill="1" applyBorder="1" applyAlignment="1">
      <alignment horizontal="center" vertical="top" wrapText="1"/>
    </xf>
    <xf numFmtId="0" fontId="2" fillId="2" borderId="41" xfId="5" applyFont="1" applyFill="1" applyBorder="1" applyAlignment="1">
      <alignment horizontal="center" vertical="center" wrapText="1"/>
    </xf>
    <xf numFmtId="0" fontId="6" fillId="2" borderId="41" xfId="5" applyFont="1" applyFill="1" applyBorder="1" applyAlignment="1">
      <alignment horizontal="center" vertical="center" wrapText="1"/>
    </xf>
    <xf numFmtId="0" fontId="6" fillId="2" borderId="34" xfId="5" applyFont="1" applyFill="1" applyBorder="1" applyAlignment="1">
      <alignment horizontal="center" vertical="center" wrapText="1"/>
    </xf>
    <xf numFmtId="0" fontId="6" fillId="2" borderId="7" xfId="5" applyFont="1" applyFill="1" applyBorder="1" applyAlignment="1">
      <alignment horizontal="center" vertical="center" wrapText="1"/>
    </xf>
    <xf numFmtId="0" fontId="2" fillId="2" borderId="7" xfId="5" applyFont="1" applyFill="1" applyBorder="1" applyAlignment="1">
      <alignment horizontal="center" vertical="center" wrapText="1"/>
    </xf>
    <xf numFmtId="0" fontId="5" fillId="0" borderId="29" xfId="5" applyFont="1" applyFill="1" applyBorder="1" applyAlignment="1">
      <alignment vertical="center" wrapText="1"/>
    </xf>
    <xf numFmtId="0" fontId="5" fillId="0" borderId="29" xfId="5" applyFont="1" applyBorder="1"/>
    <xf numFmtId="0" fontId="5" fillId="0" borderId="47" xfId="5" applyFont="1" applyBorder="1"/>
    <xf numFmtId="0" fontId="6" fillId="2" borderId="112"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39" fillId="0" borderId="0" xfId="0" applyFont="1" applyBorder="1"/>
    <xf numFmtId="0" fontId="18" fillId="0" borderId="0" xfId="0" applyFont="1" applyBorder="1"/>
    <xf numFmtId="0" fontId="18" fillId="0" borderId="0" xfId="0" applyFont="1"/>
    <xf numFmtId="0" fontId="18" fillId="0" borderId="0" xfId="0" applyFont="1" applyBorder="1" applyAlignment="1">
      <alignment horizontal="left"/>
    </xf>
    <xf numFmtId="0" fontId="39" fillId="0" borderId="0" xfId="0" applyFont="1"/>
    <xf numFmtId="0" fontId="45" fillId="0" borderId="0" xfId="0" applyFont="1"/>
    <xf numFmtId="0" fontId="5" fillId="0" borderId="0" xfId="0" applyFont="1" applyBorder="1" applyAlignment="1">
      <alignment horizontal="left" wrapText="1"/>
    </xf>
    <xf numFmtId="0" fontId="18" fillId="0" borderId="0" xfId="0" applyFont="1" applyBorder="1" applyAlignment="1">
      <alignment horizontal="left" wrapText="1"/>
    </xf>
    <xf numFmtId="0" fontId="46" fillId="0" borderId="0" xfId="0" applyFont="1" applyBorder="1" applyAlignment="1">
      <alignment horizontal="left" wrapText="1"/>
    </xf>
    <xf numFmtId="3" fontId="44" fillId="2" borderId="10" xfId="5" applyNumberFormat="1" applyFont="1" applyFill="1" applyBorder="1" applyAlignment="1">
      <alignment horizontal="center" vertical="center" wrapText="1"/>
    </xf>
    <xf numFmtId="0" fontId="47" fillId="2" borderId="2" xfId="5" applyFont="1" applyFill="1" applyBorder="1" applyAlignment="1">
      <alignment horizontal="center" vertical="center" wrapText="1"/>
    </xf>
    <xf numFmtId="0" fontId="20" fillId="16" borderId="29" xfId="0" applyFont="1" applyFill="1" applyBorder="1"/>
    <xf numFmtId="0" fontId="20" fillId="4" borderId="29" xfId="0" applyFont="1" applyFill="1" applyBorder="1"/>
    <xf numFmtId="0" fontId="48" fillId="4" borderId="74" xfId="5" applyFont="1" applyFill="1" applyBorder="1" applyAlignment="1">
      <alignment horizontal="center" vertical="center" wrapText="1"/>
    </xf>
    <xf numFmtId="0" fontId="48" fillId="4" borderId="99" xfId="5" applyFont="1" applyFill="1" applyBorder="1" applyAlignment="1">
      <alignment horizontal="center" vertical="center" wrapText="1"/>
    </xf>
    <xf numFmtId="0" fontId="48" fillId="4" borderId="57" xfId="5" applyFont="1" applyFill="1" applyBorder="1" applyAlignment="1">
      <alignment horizontal="center" vertical="center" wrapText="1"/>
    </xf>
    <xf numFmtId="0" fontId="48" fillId="10" borderId="74" xfId="5" applyFont="1" applyFill="1" applyBorder="1" applyAlignment="1">
      <alignment horizontal="center" vertical="center" wrapText="1"/>
    </xf>
    <xf numFmtId="0" fontId="48" fillId="10" borderId="57" xfId="5" applyFont="1" applyFill="1" applyBorder="1" applyAlignment="1">
      <alignment horizontal="center" vertical="center" wrapText="1"/>
    </xf>
    <xf numFmtId="165" fontId="17" fillId="12" borderId="42" xfId="0" applyNumberFormat="1" applyFont="1" applyFill="1" applyBorder="1" applyAlignment="1">
      <alignment horizontal="right"/>
    </xf>
    <xf numFmtId="165" fontId="17" fillId="12" borderId="68" xfId="0" applyNumberFormat="1" applyFont="1" applyFill="1" applyBorder="1" applyAlignment="1">
      <alignment horizontal="right"/>
    </xf>
    <xf numFmtId="165" fontId="27" fillId="12" borderId="42" xfId="0" applyNumberFormat="1" applyFont="1" applyFill="1" applyBorder="1" applyAlignment="1">
      <alignment horizontal="right"/>
    </xf>
    <xf numFmtId="165" fontId="31" fillId="12" borderId="75" xfId="0" applyNumberFormat="1" applyFont="1" applyFill="1" applyBorder="1" applyAlignment="1">
      <alignment horizontal="center" vertical="center"/>
    </xf>
    <xf numFmtId="165" fontId="31" fillId="12" borderId="60" xfId="0" applyNumberFormat="1" applyFont="1" applyFill="1" applyBorder="1" applyAlignment="1">
      <alignment horizontal="center" vertical="center"/>
    </xf>
    <xf numFmtId="0" fontId="25" fillId="10" borderId="99" xfId="0" applyFont="1" applyFill="1" applyBorder="1" applyAlignment="1">
      <alignment horizontal="left" vertical="center" wrapText="1"/>
    </xf>
    <xf numFmtId="165" fontId="17" fillId="12" borderId="58" xfId="0" applyNumberFormat="1" applyFont="1" applyFill="1" applyBorder="1" applyAlignment="1">
      <alignment horizontal="right"/>
    </xf>
    <xf numFmtId="165" fontId="27" fillId="11" borderId="42" xfId="0" applyNumberFormat="1" applyFont="1" applyFill="1" applyBorder="1" applyAlignment="1">
      <alignment horizontal="right"/>
    </xf>
    <xf numFmtId="0" fontId="6" fillId="2" borderId="22" xfId="5" applyFont="1" applyFill="1" applyBorder="1" applyAlignment="1">
      <alignment horizontal="center" vertical="center" wrapText="1"/>
    </xf>
    <xf numFmtId="0" fontId="5" fillId="0" borderId="113" xfId="5" applyFont="1" applyBorder="1"/>
    <xf numFmtId="165" fontId="5" fillId="0" borderId="113" xfId="5" applyNumberFormat="1" applyFont="1" applyFill="1" applyBorder="1"/>
    <xf numFmtId="165" fontId="5" fillId="5" borderId="113" xfId="5" applyNumberFormat="1" applyFont="1" applyFill="1" applyBorder="1"/>
    <xf numFmtId="0" fontId="18" fillId="0" borderId="0" xfId="0" applyFont="1" applyBorder="1" applyAlignment="1">
      <alignment horizontal="left" wrapText="1"/>
    </xf>
    <xf numFmtId="10" fontId="0" fillId="0" borderId="0" xfId="0" applyNumberFormat="1"/>
    <xf numFmtId="0" fontId="44" fillId="14" borderId="22" xfId="3" applyFont="1" applyFill="1" applyBorder="1" applyAlignment="1" applyProtection="1">
      <alignment horizontal="center" vertical="center" wrapText="1"/>
    </xf>
    <xf numFmtId="165" fontId="5" fillId="0" borderId="29" xfId="9" applyNumberFormat="1" applyFont="1" applyBorder="1"/>
    <xf numFmtId="165" fontId="5" fillId="8" borderId="28" xfId="5" applyNumberFormat="1" applyFont="1" applyFill="1" applyBorder="1"/>
    <xf numFmtId="0" fontId="6" fillId="14" borderId="10" xfId="5" applyFont="1" applyFill="1" applyBorder="1" applyAlignment="1">
      <alignment horizontal="center" vertical="center" wrapText="1"/>
    </xf>
    <xf numFmtId="0" fontId="6" fillId="13" borderId="10" xfId="5" applyFont="1" applyFill="1" applyBorder="1" applyAlignment="1">
      <alignment horizontal="center" vertical="center" wrapText="1"/>
    </xf>
    <xf numFmtId="165" fontId="5" fillId="13" borderId="11" xfId="0" applyNumberFormat="1" applyFont="1" applyFill="1" applyBorder="1"/>
    <xf numFmtId="0" fontId="2" fillId="14" borderId="22" xfId="5" applyFont="1" applyFill="1" applyBorder="1" applyAlignment="1">
      <alignment horizontal="center" vertical="center" wrapText="1"/>
    </xf>
    <xf numFmtId="165" fontId="17" fillId="0" borderId="58" xfId="0" applyNumberFormat="1" applyFont="1" applyBorder="1" applyAlignment="1">
      <alignment horizontal="right"/>
    </xf>
    <xf numFmtId="165" fontId="17" fillId="0" borderId="40" xfId="0" applyNumberFormat="1" applyFont="1" applyBorder="1" applyAlignment="1">
      <alignment horizontal="right"/>
    </xf>
    <xf numFmtId="165" fontId="17" fillId="0" borderId="12" xfId="0" applyNumberFormat="1" applyFont="1" applyBorder="1" applyAlignment="1">
      <alignment horizontal="right"/>
    </xf>
    <xf numFmtId="165" fontId="29" fillId="0" borderId="72" xfId="0" applyNumberFormat="1" applyFont="1" applyBorder="1" applyAlignment="1">
      <alignment horizontal="center" vertical="center"/>
    </xf>
    <xf numFmtId="165" fontId="29" fillId="0" borderId="109" xfId="0" applyNumberFormat="1" applyFont="1" applyBorder="1" applyAlignment="1">
      <alignment horizontal="right"/>
    </xf>
    <xf numFmtId="165" fontId="29" fillId="0" borderId="58" xfId="0" applyNumberFormat="1" applyFont="1" applyBorder="1" applyAlignment="1">
      <alignment horizontal="center" vertical="center"/>
    </xf>
    <xf numFmtId="165" fontId="29" fillId="0" borderId="101" xfId="0" applyNumberFormat="1" applyFont="1" applyBorder="1" applyAlignment="1">
      <alignment horizontal="right"/>
    </xf>
    <xf numFmtId="165" fontId="29" fillId="0" borderId="35" xfId="0" applyNumberFormat="1" applyFont="1" applyBorder="1" applyAlignment="1">
      <alignment horizontal="center" vertical="center"/>
    </xf>
    <xf numFmtId="165" fontId="27" fillId="0" borderId="12" xfId="0" applyNumberFormat="1" applyFont="1" applyBorder="1" applyAlignment="1">
      <alignment horizontal="right"/>
    </xf>
    <xf numFmtId="165" fontId="5" fillId="0" borderId="21" xfId="0" applyNumberFormat="1" applyFont="1" applyBorder="1" applyAlignment="1">
      <alignment horizontal="right"/>
    </xf>
    <xf numFmtId="165" fontId="38" fillId="0" borderId="62" xfId="0" applyNumberFormat="1" applyFont="1" applyBorder="1" applyAlignment="1">
      <alignment horizontal="right"/>
    </xf>
    <xf numFmtId="165" fontId="27" fillId="15" borderId="40" xfId="0" applyNumberFormat="1" applyFont="1" applyFill="1" applyBorder="1"/>
    <xf numFmtId="165" fontId="27" fillId="15" borderId="21" xfId="0" applyNumberFormat="1" applyFont="1" applyFill="1" applyBorder="1"/>
    <xf numFmtId="165" fontId="27" fillId="15" borderId="58" xfId="0" applyNumberFormat="1" applyFont="1" applyFill="1" applyBorder="1" applyAlignment="1">
      <alignment horizontal="center" vertical="center"/>
    </xf>
    <xf numFmtId="165" fontId="27" fillId="15" borderId="110" xfId="0" applyNumberFormat="1" applyFont="1" applyFill="1" applyBorder="1" applyAlignment="1">
      <alignment horizontal="center" vertical="center"/>
    </xf>
    <xf numFmtId="165" fontId="27" fillId="15" borderId="101" xfId="0" applyNumberFormat="1" applyFont="1" applyFill="1" applyBorder="1"/>
    <xf numFmtId="165" fontId="38" fillId="0" borderId="72" xfId="0" applyNumberFormat="1" applyFont="1" applyBorder="1" applyAlignment="1">
      <alignment horizontal="center" vertical="center"/>
    </xf>
    <xf numFmtId="165" fontId="35" fillId="0" borderId="21" xfId="0" applyNumberFormat="1" applyFont="1" applyBorder="1" applyAlignment="1">
      <alignment horizontal="right"/>
    </xf>
    <xf numFmtId="165" fontId="18" fillId="4" borderId="29" xfId="0" applyNumberFormat="1" applyFont="1" applyFill="1" applyBorder="1"/>
    <xf numFmtId="165" fontId="18" fillId="16" borderId="29" xfId="0" applyNumberFormat="1" applyFont="1" applyFill="1" applyBorder="1"/>
    <xf numFmtId="165" fontId="18" fillId="16" borderId="32" xfId="0" applyNumberFormat="1" applyFont="1" applyFill="1" applyBorder="1"/>
    <xf numFmtId="165" fontId="18" fillId="10" borderId="32" xfId="0" applyNumberFormat="1" applyFont="1" applyFill="1" applyBorder="1"/>
    <xf numFmtId="165" fontId="18" fillId="10" borderId="29" xfId="0" applyNumberFormat="1" applyFont="1" applyFill="1" applyBorder="1"/>
    <xf numFmtId="165" fontId="27" fillId="10" borderId="29" xfId="0" applyNumberFormat="1" applyFont="1" applyFill="1" applyBorder="1"/>
    <xf numFmtId="165" fontId="27" fillId="16" borderId="29" xfId="0" applyNumberFormat="1" applyFont="1" applyFill="1" applyBorder="1"/>
    <xf numFmtId="165" fontId="20" fillId="16" borderId="29" xfId="0" applyNumberFormat="1" applyFont="1" applyFill="1" applyBorder="1"/>
    <xf numFmtId="165" fontId="5" fillId="0" borderId="29" xfId="0" applyNumberFormat="1" applyFont="1" applyBorder="1"/>
    <xf numFmtId="165" fontId="5" fillId="0" borderId="29" xfId="1" applyNumberFormat="1" applyFont="1" applyBorder="1" applyAlignment="1">
      <alignment horizontal="right"/>
    </xf>
    <xf numFmtId="3" fontId="6" fillId="14" borderId="2" xfId="5" applyNumberFormat="1" applyFont="1" applyFill="1" applyBorder="1" applyAlignment="1">
      <alignment horizontal="center" wrapText="1"/>
    </xf>
    <xf numFmtId="0" fontId="0" fillId="0" borderId="0" xfId="0" applyAlignment="1">
      <alignment vertical="top" wrapText="1"/>
    </xf>
    <xf numFmtId="0" fontId="6" fillId="2" borderId="2" xfId="0" applyFont="1" applyFill="1" applyBorder="1" applyAlignment="1">
      <alignment horizontal="center" vertical="center" wrapText="1"/>
    </xf>
    <xf numFmtId="0" fontId="0" fillId="0" borderId="0" xfId="0" applyFill="1"/>
    <xf numFmtId="0" fontId="39" fillId="0" borderId="29" xfId="0" applyFont="1" applyFill="1" applyBorder="1"/>
    <xf numFmtId="0" fontId="18" fillId="0" borderId="29" xfId="0" applyFont="1" applyFill="1" applyBorder="1"/>
    <xf numFmtId="165" fontId="18" fillId="0" borderId="29" xfId="0" applyNumberFormat="1" applyFont="1" applyFill="1" applyBorder="1"/>
    <xf numFmtId="0" fontId="18" fillId="0" borderId="29" xfId="0" applyFont="1" applyFill="1" applyBorder="1" applyAlignment="1">
      <alignment horizontal="right"/>
    </xf>
    <xf numFmtId="0" fontId="6" fillId="0" borderId="2" xfId="0" applyFont="1" applyFill="1" applyBorder="1" applyAlignment="1">
      <alignment horizontal="center" vertical="center" wrapText="1"/>
    </xf>
    <xf numFmtId="0" fontId="5" fillId="0" borderId="8" xfId="5" applyFont="1" applyFill="1" applyBorder="1"/>
    <xf numFmtId="0" fontId="5" fillId="5" borderId="29" xfId="0" applyFont="1" applyFill="1" applyBorder="1"/>
    <xf numFmtId="0" fontId="5" fillId="0" borderId="29" xfId="0" applyFont="1" applyFill="1" applyBorder="1"/>
    <xf numFmtId="0" fontId="5" fillId="2" borderId="45" xfId="0" applyFont="1" applyFill="1" applyBorder="1"/>
    <xf numFmtId="0" fontId="5" fillId="2" borderId="34" xfId="0" applyFont="1" applyFill="1" applyBorder="1"/>
    <xf numFmtId="0" fontId="5" fillId="0" borderId="29" xfId="0" applyFont="1" applyFill="1" applyBorder="1" applyAlignment="1">
      <alignment horizontal="left" vertical="center"/>
    </xf>
    <xf numFmtId="0" fontId="5" fillId="0" borderId="8" xfId="0" applyFont="1" applyFill="1" applyBorder="1" applyAlignment="1">
      <alignment horizontal="left"/>
    </xf>
    <xf numFmtId="3" fontId="5" fillId="0" borderId="8" xfId="0" applyNumberFormat="1" applyFont="1" applyBorder="1"/>
    <xf numFmtId="3" fontId="5" fillId="4" borderId="8" xfId="0" applyNumberFormat="1" applyFont="1" applyFill="1" applyBorder="1"/>
    <xf numFmtId="165" fontId="5" fillId="17" borderId="29" xfId="5" applyNumberFormat="1" applyFont="1" applyFill="1" applyBorder="1"/>
    <xf numFmtId="3" fontId="0" fillId="0" borderId="117" xfId="0" applyNumberFormat="1" applyBorder="1"/>
    <xf numFmtId="3" fontId="60" fillId="0" borderId="118" xfId="0" applyNumberFormat="1" applyFont="1" applyBorder="1" applyAlignment="1">
      <alignment horizontal="right" vertical="top"/>
    </xf>
    <xf numFmtId="165" fontId="20" fillId="3" borderId="29" xfId="0" applyNumberFormat="1" applyFont="1" applyFill="1" applyBorder="1" applyAlignment="1">
      <alignment vertical="top" wrapText="1"/>
    </xf>
    <xf numFmtId="0" fontId="59" fillId="0" borderId="0" xfId="12"/>
    <xf numFmtId="165" fontId="5" fillId="0" borderId="29" xfId="0" applyNumberFormat="1" applyFont="1" applyFill="1" applyBorder="1" applyAlignment="1">
      <alignment horizontal="right" vertical="top" wrapText="1"/>
    </xf>
    <xf numFmtId="0" fontId="8" fillId="0" borderId="3" xfId="5" applyFont="1" applyFill="1" applyBorder="1"/>
    <xf numFmtId="0" fontId="6" fillId="3" borderId="29" xfId="0" applyFont="1" applyFill="1" applyBorder="1" applyAlignment="1">
      <alignment horizontal="center" vertical="center" wrapText="1"/>
    </xf>
    <xf numFmtId="167" fontId="0" fillId="0" borderId="0" xfId="0" applyNumberFormat="1" applyFill="1"/>
    <xf numFmtId="165" fontId="20" fillId="0" borderId="29" xfId="0" applyNumberFormat="1" applyFont="1" applyFill="1" applyBorder="1" applyAlignment="1">
      <alignment horizontal="right" vertical="top"/>
    </xf>
    <xf numFmtId="165" fontId="18" fillId="0" borderId="29" xfId="12" applyNumberFormat="1" applyFont="1" applyBorder="1"/>
    <xf numFmtId="165" fontId="18" fillId="17" borderId="29" xfId="12" applyNumberFormat="1" applyFont="1" applyFill="1" applyBorder="1"/>
    <xf numFmtId="0" fontId="0" fillId="0" borderId="0" xfId="0" applyBorder="1" applyAlignment="1">
      <alignment vertical="top"/>
    </xf>
    <xf numFmtId="0" fontId="0" fillId="0" borderId="0" xfId="0" applyBorder="1"/>
    <xf numFmtId="165" fontId="5" fillId="0" borderId="29" xfId="5" applyNumberFormat="1" applyFont="1" applyFill="1" applyBorder="1" applyAlignment="1">
      <alignment horizontal="right" vertical="center" wrapText="1"/>
    </xf>
    <xf numFmtId="165" fontId="5" fillId="0" borderId="29" xfId="5" applyNumberFormat="1" applyFont="1" applyFill="1" applyBorder="1" applyAlignment="1">
      <alignment horizontal="right"/>
    </xf>
    <xf numFmtId="165" fontId="5" fillId="0" borderId="29" xfId="0" applyNumberFormat="1" applyFont="1" applyFill="1" applyBorder="1" applyAlignment="1">
      <alignment horizontal="right"/>
    </xf>
    <xf numFmtId="0" fontId="5" fillId="0" borderId="29" xfId="5" applyFont="1" applyFill="1" applyBorder="1"/>
    <xf numFmtId="165" fontId="5" fillId="0" borderId="29" xfId="8" applyNumberFormat="1" applyFont="1" applyFill="1" applyBorder="1" applyAlignment="1">
      <alignment horizontal="right"/>
    </xf>
    <xf numFmtId="165" fontId="0" fillId="0" borderId="29" xfId="0" applyNumberFormat="1" applyFill="1" applyBorder="1"/>
    <xf numFmtId="0" fontId="5" fillId="0" borderId="3" xfId="0" applyFont="1" applyFill="1" applyBorder="1" applyAlignment="1">
      <alignment horizontal="left" vertical="center" wrapText="1"/>
    </xf>
    <xf numFmtId="165" fontId="5" fillId="0" borderId="1" xfId="0" applyNumberFormat="1" applyFont="1" applyFill="1" applyBorder="1" applyAlignment="1">
      <alignment horizontal="right" vertical="center" wrapText="1"/>
    </xf>
    <xf numFmtId="165" fontId="5" fillId="0" borderId="29" xfId="0" applyNumberFormat="1" applyFont="1" applyFill="1" applyBorder="1"/>
    <xf numFmtId="165" fontId="5" fillId="0" borderId="29" xfId="0" applyNumberFormat="1" applyFont="1" applyFill="1" applyBorder="1" applyAlignment="1">
      <alignment vertical="center" wrapText="1"/>
    </xf>
    <xf numFmtId="165" fontId="5" fillId="0" borderId="29" xfId="0" applyNumberFormat="1" applyFont="1" applyFill="1" applyBorder="1" applyAlignment="1">
      <alignment horizontal="right" vertical="center" wrapText="1"/>
    </xf>
    <xf numFmtId="0" fontId="18" fillId="0" borderId="0" xfId="0" applyFont="1" applyFill="1"/>
    <xf numFmtId="3" fontId="0" fillId="0" borderId="117" xfId="0" applyNumberFormat="1" applyFill="1" applyBorder="1"/>
    <xf numFmtId="165" fontId="5" fillId="0" borderId="28" xfId="5" applyNumberFormat="1" applyFont="1" applyFill="1" applyBorder="1"/>
    <xf numFmtId="165" fontId="5" fillId="0" borderId="3" xfId="5" applyNumberFormat="1" applyFont="1" applyFill="1" applyBorder="1"/>
    <xf numFmtId="165" fontId="20" fillId="0" borderId="29" xfId="0" applyNumberFormat="1" applyFont="1" applyFill="1" applyBorder="1" applyAlignment="1">
      <alignment vertical="center" wrapText="1"/>
    </xf>
    <xf numFmtId="165" fontId="20" fillId="0" borderId="29" xfId="0" applyNumberFormat="1" applyFont="1" applyFill="1" applyBorder="1" applyAlignment="1">
      <alignment vertical="top" wrapText="1"/>
    </xf>
    <xf numFmtId="165" fontId="5" fillId="0" borderId="3" xfId="0" applyNumberFormat="1" applyFont="1" applyFill="1" applyBorder="1"/>
    <xf numFmtId="165" fontId="5" fillId="0" borderId="13" xfId="0" applyNumberFormat="1" applyFont="1" applyFill="1" applyBorder="1"/>
    <xf numFmtId="165" fontId="17" fillId="0" borderId="31" xfId="0" applyNumberFormat="1" applyFont="1" applyFill="1" applyBorder="1" applyAlignment="1">
      <alignment horizontal="right" vertical="top" wrapText="1"/>
    </xf>
    <xf numFmtId="165" fontId="5" fillId="0" borderId="13" xfId="5" applyNumberFormat="1" applyFont="1" applyFill="1" applyBorder="1"/>
    <xf numFmtId="165" fontId="20" fillId="0" borderId="29" xfId="0" applyNumberFormat="1" applyFont="1" applyFill="1" applyBorder="1" applyAlignment="1">
      <alignment horizontal="right" vertical="center" wrapText="1"/>
    </xf>
    <xf numFmtId="165" fontId="20" fillId="0" borderId="29" xfId="0" applyNumberFormat="1" applyFont="1" applyFill="1" applyBorder="1" applyAlignment="1">
      <alignment horizontal="right" vertical="top" wrapText="1"/>
    </xf>
    <xf numFmtId="0" fontId="5" fillId="0" borderId="29" xfId="0" applyFont="1" applyFill="1" applyBorder="1" applyAlignment="1">
      <alignment horizontal="center" vertical="center" wrapText="1"/>
    </xf>
    <xf numFmtId="165" fontId="17" fillId="0" borderId="29" xfId="0" applyNumberFormat="1" applyFont="1" applyFill="1" applyBorder="1" applyAlignment="1">
      <alignment horizontal="right" vertical="top" wrapText="1"/>
    </xf>
    <xf numFmtId="165" fontId="18" fillId="0" borderId="29" xfId="12" applyNumberFormat="1" applyFont="1" applyFill="1" applyBorder="1"/>
    <xf numFmtId="0" fontId="5" fillId="0" borderId="3" xfId="5" applyFont="1" applyFill="1" applyBorder="1"/>
    <xf numFmtId="165" fontId="5" fillId="0" borderId="39" xfId="5" applyNumberFormat="1" applyFont="1" applyFill="1" applyBorder="1" applyAlignment="1">
      <alignment vertical="center" wrapText="1"/>
    </xf>
    <xf numFmtId="165" fontId="5" fillId="0" borderId="78" xfId="0" applyNumberFormat="1" applyFont="1" applyFill="1" applyBorder="1"/>
    <xf numFmtId="165" fontId="5" fillId="0" borderId="1" xfId="0" applyNumberFormat="1" applyFont="1" applyFill="1" applyBorder="1"/>
    <xf numFmtId="165" fontId="5" fillId="0" borderId="39" xfId="0" applyNumberFormat="1" applyFont="1" applyFill="1" applyBorder="1"/>
    <xf numFmtId="6" fontId="5" fillId="0" borderId="11" xfId="7" applyNumberFormat="1" applyFont="1" applyFill="1" applyBorder="1"/>
    <xf numFmtId="6" fontId="5" fillId="0" borderId="29" xfId="7" applyNumberFormat="1" applyFont="1" applyFill="1" applyBorder="1"/>
    <xf numFmtId="165" fontId="5" fillId="0" borderId="83" xfId="5" applyNumberFormat="1" applyFont="1" applyFill="1" applyBorder="1"/>
    <xf numFmtId="165" fontId="5" fillId="0" borderId="1" xfId="5" applyNumberFormat="1" applyFont="1" applyFill="1" applyBorder="1" applyAlignment="1">
      <alignment vertical="center" wrapText="1"/>
    </xf>
    <xf numFmtId="165" fontId="5" fillId="0" borderId="12" xfId="0" applyNumberFormat="1" applyFont="1" applyFill="1" applyBorder="1"/>
    <xf numFmtId="165" fontId="5" fillId="0" borderId="43" xfId="0" applyNumberFormat="1" applyFont="1" applyFill="1" applyBorder="1"/>
    <xf numFmtId="165" fontId="5" fillId="0" borderId="11" xfId="0" applyNumberFormat="1" applyFont="1" applyFill="1" applyBorder="1"/>
    <xf numFmtId="165" fontId="5" fillId="0" borderId="29" xfId="5" applyNumberFormat="1" applyFont="1" applyFill="1" applyBorder="1"/>
    <xf numFmtId="165" fontId="5" fillId="0" borderId="29" xfId="5" applyNumberFormat="1" applyFont="1" applyFill="1" applyBorder="1" applyAlignment="1">
      <alignment vertical="center" wrapText="1"/>
    </xf>
    <xf numFmtId="165" fontId="5" fillId="0" borderId="64" xfId="0" applyNumberFormat="1" applyFont="1" applyFill="1" applyBorder="1" applyAlignment="1">
      <alignment horizontal="right"/>
    </xf>
    <xf numFmtId="165" fontId="35" fillId="0" borderId="43" xfId="0" applyNumberFormat="1" applyFont="1" applyFill="1" applyBorder="1" applyAlignment="1">
      <alignment horizontal="right"/>
    </xf>
    <xf numFmtId="165" fontId="5" fillId="0" borderId="43" xfId="0" applyNumberFormat="1" applyFont="1" applyFill="1" applyBorder="1" applyAlignment="1">
      <alignment horizontal="right"/>
    </xf>
    <xf numFmtId="165" fontId="38" fillId="0" borderId="63" xfId="0" applyNumberFormat="1" applyFont="1" applyFill="1" applyBorder="1" applyAlignment="1">
      <alignment horizontal="right"/>
    </xf>
    <xf numFmtId="165" fontId="38" fillId="0" borderId="85" xfId="0" applyNumberFormat="1" applyFont="1" applyFill="1" applyBorder="1" applyAlignment="1">
      <alignment horizontal="center" vertical="center"/>
    </xf>
    <xf numFmtId="166" fontId="18" fillId="0" borderId="59" xfId="0" applyNumberFormat="1" applyFont="1" applyFill="1" applyBorder="1" applyAlignment="1">
      <alignment horizontal="right"/>
    </xf>
    <xf numFmtId="166" fontId="36" fillId="0" borderId="59" xfId="0" applyNumberFormat="1" applyFont="1" applyFill="1" applyBorder="1" applyAlignment="1">
      <alignment horizontal="right"/>
    </xf>
    <xf numFmtId="166" fontId="36" fillId="0" borderId="43" xfId="0" applyNumberFormat="1" applyFont="1" applyFill="1" applyBorder="1" applyAlignment="1">
      <alignment horizontal="right"/>
    </xf>
    <xf numFmtId="166" fontId="18" fillId="0" borderId="43" xfId="0" applyNumberFormat="1" applyFont="1" applyFill="1" applyBorder="1" applyAlignment="1">
      <alignment horizontal="right"/>
    </xf>
    <xf numFmtId="166" fontId="39" fillId="0" borderId="64" xfId="0" applyNumberFormat="1" applyFont="1" applyFill="1" applyBorder="1" applyAlignment="1">
      <alignment horizontal="right"/>
    </xf>
    <xf numFmtId="166" fontId="39" fillId="0" borderId="70" xfId="0" applyNumberFormat="1" applyFont="1" applyFill="1" applyBorder="1" applyAlignment="1">
      <alignment horizontal="right"/>
    </xf>
    <xf numFmtId="166" fontId="39" fillId="0" borderId="73" xfId="0" applyNumberFormat="1" applyFont="1" applyFill="1" applyBorder="1" applyAlignment="1">
      <alignment horizontal="center" vertical="center"/>
    </xf>
    <xf numFmtId="165" fontId="35" fillId="0" borderId="40" xfId="0" applyNumberFormat="1" applyFont="1" applyFill="1" applyBorder="1" applyAlignment="1">
      <alignment horizontal="right"/>
    </xf>
    <xf numFmtId="165" fontId="5" fillId="0" borderId="40" xfId="0" applyNumberFormat="1" applyFont="1" applyFill="1" applyBorder="1" applyAlignment="1">
      <alignment horizontal="right"/>
    </xf>
    <xf numFmtId="165" fontId="35" fillId="0" borderId="42" xfId="0" applyNumberFormat="1" applyFont="1" applyFill="1" applyBorder="1" applyAlignment="1">
      <alignment horizontal="right"/>
    </xf>
    <xf numFmtId="165" fontId="38" fillId="0" borderId="62" xfId="0" applyNumberFormat="1" applyFont="1" applyFill="1" applyBorder="1" applyAlignment="1">
      <alignment horizontal="right"/>
    </xf>
    <xf numFmtId="165" fontId="5" fillId="0" borderId="83" xfId="5" applyNumberFormat="1" applyFont="1" applyFill="1" applyBorder="1" applyAlignment="1">
      <alignment horizontal="right"/>
    </xf>
    <xf numFmtId="165" fontId="5" fillId="0" borderId="84" xfId="5" applyNumberFormat="1" applyFont="1" applyFill="1" applyBorder="1" applyAlignment="1">
      <alignment horizontal="right"/>
    </xf>
    <xf numFmtId="165" fontId="38" fillId="0" borderId="69" xfId="0" applyNumberFormat="1" applyFont="1" applyFill="1" applyBorder="1" applyAlignment="1">
      <alignment horizontal="right"/>
    </xf>
    <xf numFmtId="165" fontId="38" fillId="0" borderId="72" xfId="0" applyNumberFormat="1" applyFont="1" applyFill="1" applyBorder="1" applyAlignment="1">
      <alignment horizontal="center" vertical="center"/>
    </xf>
    <xf numFmtId="165" fontId="38" fillId="0" borderId="6" xfId="5" applyNumberFormat="1" applyFont="1" applyFill="1" applyBorder="1" applyAlignment="1">
      <alignment horizontal="center" vertical="center"/>
    </xf>
    <xf numFmtId="165" fontId="5" fillId="0" borderId="58" xfId="0" applyNumberFormat="1" applyFont="1" applyFill="1" applyBorder="1" applyAlignment="1">
      <alignment horizontal="right"/>
    </xf>
    <xf numFmtId="165" fontId="5" fillId="0" borderId="103" xfId="0" applyNumberFormat="1" applyFont="1" applyFill="1" applyBorder="1" applyAlignment="1">
      <alignment horizontal="right"/>
    </xf>
    <xf numFmtId="165" fontId="5" fillId="0" borderId="101" xfId="0" applyNumberFormat="1" applyFont="1" applyFill="1" applyBorder="1" applyAlignment="1">
      <alignment horizontal="right"/>
    </xf>
    <xf numFmtId="165" fontId="5" fillId="0" borderId="42" xfId="0" applyNumberFormat="1" applyFont="1" applyFill="1" applyBorder="1" applyAlignment="1">
      <alignment horizontal="right"/>
    </xf>
    <xf numFmtId="165" fontId="5" fillId="0" borderId="62" xfId="0" applyNumberFormat="1" applyFont="1" applyFill="1" applyBorder="1" applyAlignment="1">
      <alignment horizontal="right"/>
    </xf>
    <xf numFmtId="165" fontId="5" fillId="0" borderId="60" xfId="0" applyNumberFormat="1" applyFont="1" applyFill="1" applyBorder="1" applyAlignment="1">
      <alignment horizontal="right"/>
    </xf>
    <xf numFmtId="165" fontId="38" fillId="0" borderId="68" xfId="0" applyNumberFormat="1" applyFont="1" applyFill="1" applyBorder="1" applyAlignment="1">
      <alignment horizontal="right"/>
    </xf>
    <xf numFmtId="165" fontId="38" fillId="0" borderId="107" xfId="5" applyNumberFormat="1" applyFont="1" applyFill="1" applyBorder="1" applyAlignment="1">
      <alignment horizontal="center" vertical="center"/>
    </xf>
    <xf numFmtId="166" fontId="18" fillId="0" borderId="29" xfId="0" applyNumberFormat="1" applyFont="1" applyFill="1" applyBorder="1" applyAlignment="1">
      <alignment horizontal="right"/>
    </xf>
    <xf numFmtId="166" fontId="36" fillId="0" borderId="43" xfId="0" applyNumberFormat="1" applyFont="1" applyFill="1" applyBorder="1"/>
    <xf numFmtId="166" fontId="36" fillId="0" borderId="29" xfId="0" applyNumberFormat="1" applyFont="1" applyFill="1" applyBorder="1"/>
    <xf numFmtId="166" fontId="39" fillId="0" borderId="91" xfId="0" applyNumberFormat="1" applyFont="1" applyFill="1" applyBorder="1" applyAlignment="1">
      <alignment horizontal="right"/>
    </xf>
    <xf numFmtId="166" fontId="39" fillId="0" borderId="92" xfId="0" applyNumberFormat="1" applyFont="1" applyFill="1" applyBorder="1" applyAlignment="1">
      <alignment horizontal="right"/>
    </xf>
    <xf numFmtId="166" fontId="18" fillId="0" borderId="64" xfId="0" applyNumberFormat="1" applyFont="1" applyFill="1" applyBorder="1" applyAlignment="1">
      <alignment horizontal="right"/>
    </xf>
    <xf numFmtId="166" fontId="18" fillId="0" borderId="7" xfId="0" applyNumberFormat="1" applyFont="1" applyFill="1" applyBorder="1" applyAlignment="1">
      <alignment horizontal="right"/>
    </xf>
    <xf numFmtId="166" fontId="39" fillId="0" borderId="94" xfId="0" applyNumberFormat="1" applyFont="1" applyFill="1" applyBorder="1" applyAlignment="1">
      <alignment horizontal="right"/>
    </xf>
    <xf numFmtId="166" fontId="39" fillId="0" borderId="95" xfId="0" applyNumberFormat="1" applyFont="1" applyFill="1" applyBorder="1" applyAlignment="1">
      <alignment horizontal="right"/>
    </xf>
    <xf numFmtId="166" fontId="39" fillId="0" borderId="85" xfId="0" applyNumberFormat="1" applyFont="1" applyFill="1" applyBorder="1" applyAlignment="1">
      <alignment horizontal="center" vertical="center"/>
    </xf>
    <xf numFmtId="166" fontId="39" fillId="0" borderId="97" xfId="0" applyNumberFormat="1" applyFont="1" applyFill="1" applyBorder="1" applyAlignment="1">
      <alignment horizontal="center" vertical="center"/>
    </xf>
    <xf numFmtId="165" fontId="5" fillId="0" borderId="21" xfId="0" applyNumberFormat="1" applyFont="1" applyFill="1" applyBorder="1" applyAlignment="1">
      <alignment horizontal="right"/>
    </xf>
    <xf numFmtId="165" fontId="35" fillId="0" borderId="21" xfId="0" applyNumberFormat="1" applyFont="1" applyFill="1" applyBorder="1" applyAlignment="1">
      <alignment horizontal="right"/>
    </xf>
    <xf numFmtId="165" fontId="17" fillId="0" borderId="42" xfId="0" applyNumberFormat="1" applyFont="1" applyFill="1" applyBorder="1" applyAlignment="1">
      <alignment horizontal="right"/>
    </xf>
    <xf numFmtId="165" fontId="27" fillId="0" borderId="42" xfId="0" applyNumberFormat="1" applyFont="1" applyFill="1" applyBorder="1"/>
    <xf numFmtId="165" fontId="29" fillId="0" borderId="62" xfId="0" applyNumberFormat="1" applyFont="1" applyFill="1" applyBorder="1" applyAlignment="1">
      <alignment horizontal="right"/>
    </xf>
    <xf numFmtId="165" fontId="29" fillId="0" borderId="108" xfId="0" applyNumberFormat="1" applyFont="1" applyFill="1" applyBorder="1" applyAlignment="1">
      <alignment horizontal="right"/>
    </xf>
    <xf numFmtId="165" fontId="29" fillId="0" borderId="72" xfId="0" applyNumberFormat="1" applyFont="1" applyFill="1" applyBorder="1" applyAlignment="1">
      <alignment horizontal="center" vertical="center"/>
    </xf>
    <xf numFmtId="165" fontId="17" fillId="0" borderId="12" xfId="0" applyNumberFormat="1" applyFont="1" applyFill="1" applyBorder="1" applyAlignment="1">
      <alignment horizontal="right"/>
    </xf>
    <xf numFmtId="165" fontId="27" fillId="0" borderId="12" xfId="0" applyNumberFormat="1" applyFont="1" applyFill="1" applyBorder="1" applyAlignment="1">
      <alignment horizontal="right"/>
    </xf>
    <xf numFmtId="165" fontId="29" fillId="0" borderId="109" xfId="0" applyNumberFormat="1" applyFont="1" applyFill="1" applyBorder="1" applyAlignment="1">
      <alignment horizontal="right"/>
    </xf>
    <xf numFmtId="165" fontId="17" fillId="0" borderId="58" xfId="0" applyNumberFormat="1" applyFont="1" applyFill="1" applyBorder="1" applyAlignment="1">
      <alignment horizontal="right"/>
    </xf>
    <xf numFmtId="165" fontId="17" fillId="0" borderId="40" xfId="0" applyNumberFormat="1" applyFont="1" applyFill="1" applyBorder="1" applyAlignment="1">
      <alignment horizontal="right"/>
    </xf>
    <xf numFmtId="165" fontId="29" fillId="0" borderId="101" xfId="0" applyNumberFormat="1" applyFont="1" applyFill="1" applyBorder="1" applyAlignment="1">
      <alignment horizontal="right"/>
    </xf>
    <xf numFmtId="165" fontId="29" fillId="0" borderId="35" xfId="0" applyNumberFormat="1" applyFont="1" applyFill="1" applyBorder="1" applyAlignment="1">
      <alignment horizontal="center" vertical="center"/>
    </xf>
    <xf numFmtId="165" fontId="29" fillId="0" borderId="58" xfId="0" applyNumberFormat="1" applyFont="1" applyFill="1" applyBorder="1" applyAlignment="1">
      <alignment horizontal="center" vertical="center"/>
    </xf>
    <xf numFmtId="165" fontId="27" fillId="0" borderId="40" xfId="0" applyNumberFormat="1" applyFont="1" applyFill="1" applyBorder="1" applyAlignment="1">
      <alignment horizontal="right"/>
    </xf>
    <xf numFmtId="165" fontId="17" fillId="0" borderId="21" xfId="0" applyNumberFormat="1" applyFont="1" applyFill="1" applyBorder="1" applyAlignment="1">
      <alignment horizontal="right"/>
    </xf>
    <xf numFmtId="165" fontId="29" fillId="0" borderId="111" xfId="0" applyNumberFormat="1" applyFont="1" applyFill="1" applyBorder="1" applyAlignment="1">
      <alignment horizontal="center" vertical="center"/>
    </xf>
    <xf numFmtId="165" fontId="29" fillId="0" borderId="75" xfId="0" applyNumberFormat="1" applyFont="1" applyFill="1" applyBorder="1" applyAlignment="1">
      <alignment horizontal="center" vertical="center"/>
    </xf>
    <xf numFmtId="165" fontId="29" fillId="0" borderId="21" xfId="0" applyNumberFormat="1" applyFont="1" applyFill="1" applyBorder="1" applyAlignment="1">
      <alignment horizontal="center" vertical="center"/>
    </xf>
    <xf numFmtId="165" fontId="20" fillId="0" borderId="29" xfId="0" applyNumberFormat="1" applyFont="1" applyFill="1" applyBorder="1"/>
    <xf numFmtId="166" fontId="18" fillId="0" borderId="29" xfId="0" applyNumberFormat="1" applyFont="1" applyFill="1" applyBorder="1"/>
    <xf numFmtId="165" fontId="27" fillId="0" borderId="29" xfId="0" applyNumberFormat="1" applyFont="1" applyFill="1" applyBorder="1"/>
    <xf numFmtId="166" fontId="27" fillId="0" borderId="29" xfId="0" applyNumberFormat="1" applyFont="1" applyFill="1" applyBorder="1"/>
    <xf numFmtId="165" fontId="17" fillId="0" borderId="31" xfId="5" applyNumberFormat="1" applyFont="1" applyFill="1" applyBorder="1"/>
    <xf numFmtId="165" fontId="5" fillId="0" borderId="28" xfId="5" applyNumberFormat="1" applyFont="1" applyFill="1" applyBorder="1" applyAlignment="1">
      <alignment vertical="center" wrapText="1"/>
    </xf>
    <xf numFmtId="165" fontId="5" fillId="0" borderId="46" xfId="0" applyNumberFormat="1" applyFont="1" applyFill="1" applyBorder="1" applyAlignment="1">
      <alignment horizontal="right"/>
    </xf>
    <xf numFmtId="165" fontId="5" fillId="0" borderId="4" xfId="0" applyNumberFormat="1" applyFont="1" applyFill="1" applyBorder="1"/>
    <xf numFmtId="165" fontId="18" fillId="0" borderId="12" xfId="0" applyNumberFormat="1" applyFont="1" applyFill="1" applyBorder="1" applyAlignment="1">
      <alignment horizontal="right"/>
    </xf>
    <xf numFmtId="165" fontId="5" fillId="0" borderId="4" xfId="1" applyNumberFormat="1" applyFont="1" applyFill="1" applyBorder="1" applyAlignment="1">
      <alignment horizontal="right"/>
    </xf>
    <xf numFmtId="165" fontId="18" fillId="0" borderId="114" xfId="0" applyNumberFormat="1" applyFont="1" applyFill="1" applyBorder="1"/>
    <xf numFmtId="165" fontId="5" fillId="0" borderId="39" xfId="5" applyNumberFormat="1" applyFont="1" applyFill="1" applyBorder="1"/>
    <xf numFmtId="165" fontId="5" fillId="0" borderId="105" xfId="5" applyNumberFormat="1" applyFont="1" applyFill="1" applyBorder="1"/>
    <xf numFmtId="165" fontId="5" fillId="0" borderId="29" xfId="1" applyNumberFormat="1" applyFont="1" applyFill="1" applyBorder="1"/>
    <xf numFmtId="165" fontId="5" fillId="0" borderId="4" xfId="1" applyNumberFormat="1" applyFont="1" applyFill="1" applyBorder="1"/>
    <xf numFmtId="165" fontId="5" fillId="0" borderId="12" xfId="1" applyNumberFormat="1" applyFont="1" applyFill="1" applyBorder="1"/>
    <xf numFmtId="165" fontId="5" fillId="0" borderId="11" xfId="1" applyNumberFormat="1" applyFont="1" applyFill="1" applyBorder="1"/>
    <xf numFmtId="165" fontId="27" fillId="0" borderId="43" xfId="0" applyNumberFormat="1" applyFont="1" applyFill="1" applyBorder="1" applyAlignment="1">
      <alignment horizontal="right"/>
    </xf>
    <xf numFmtId="165" fontId="27" fillId="0" borderId="11" xfId="0" applyNumberFormat="1" applyFont="1" applyFill="1" applyBorder="1"/>
    <xf numFmtId="165" fontId="29" fillId="0" borderId="63" xfId="0" applyNumberFormat="1" applyFont="1" applyFill="1" applyBorder="1" applyAlignment="1">
      <alignment horizontal="right"/>
    </xf>
    <xf numFmtId="165" fontId="29" fillId="0" borderId="73" xfId="0" applyNumberFormat="1" applyFont="1" applyFill="1" applyBorder="1" applyAlignment="1">
      <alignment horizontal="center" vertical="center"/>
    </xf>
    <xf numFmtId="166" fontId="17" fillId="0" borderId="59" xfId="0" applyNumberFormat="1" applyFont="1" applyFill="1" applyBorder="1" applyAlignment="1">
      <alignment horizontal="right"/>
    </xf>
    <xf numFmtId="166" fontId="27" fillId="0" borderId="43" xfId="0" applyNumberFormat="1" applyFont="1" applyFill="1" applyBorder="1" applyAlignment="1">
      <alignment horizontal="right"/>
    </xf>
    <xf numFmtId="166" fontId="17" fillId="0" borderId="43" xfId="0" applyNumberFormat="1" applyFont="1" applyFill="1" applyBorder="1" applyAlignment="1">
      <alignment horizontal="right"/>
    </xf>
    <xf numFmtId="166" fontId="29" fillId="0" borderId="64" xfId="0" applyNumberFormat="1" applyFont="1" applyFill="1" applyBorder="1" applyAlignment="1">
      <alignment horizontal="right"/>
    </xf>
    <xf numFmtId="166" fontId="29" fillId="0" borderId="70" xfId="0" applyNumberFormat="1" applyFont="1" applyFill="1" applyBorder="1" applyAlignment="1">
      <alignment horizontal="right"/>
    </xf>
    <xf numFmtId="166" fontId="29" fillId="0" borderId="73" xfId="0" applyNumberFormat="1" applyFont="1" applyFill="1" applyBorder="1" applyAlignment="1">
      <alignment horizontal="center" vertical="center"/>
    </xf>
    <xf numFmtId="165" fontId="17" fillId="0" borderId="65" xfId="5" applyNumberFormat="1" applyFont="1" applyFill="1" applyBorder="1" applyAlignment="1">
      <alignment horizontal="right"/>
    </xf>
    <xf numFmtId="165" fontId="17" fillId="0" borderId="66" xfId="5" applyNumberFormat="1" applyFont="1" applyFill="1" applyBorder="1" applyAlignment="1">
      <alignment horizontal="right"/>
    </xf>
    <xf numFmtId="165" fontId="29" fillId="0" borderId="68" xfId="0" applyNumberFormat="1" applyFont="1" applyFill="1" applyBorder="1" applyAlignment="1">
      <alignment horizontal="right"/>
    </xf>
    <xf numFmtId="165" fontId="29" fillId="0" borderId="75" xfId="5" applyNumberFormat="1" applyFont="1" applyFill="1" applyBorder="1" applyAlignment="1">
      <alignment horizontal="center" vertical="center"/>
    </xf>
    <xf numFmtId="165" fontId="29" fillId="0" borderId="60" xfId="5" applyNumberFormat="1" applyFont="1" applyFill="1" applyBorder="1" applyAlignment="1">
      <alignment horizontal="center" vertical="center"/>
    </xf>
    <xf numFmtId="165" fontId="27" fillId="0" borderId="60" xfId="0" applyNumberFormat="1" applyFont="1" applyFill="1" applyBorder="1" applyAlignment="1">
      <alignment horizontal="right"/>
    </xf>
    <xf numFmtId="165" fontId="27" fillId="0" borderId="42" xfId="0" applyNumberFormat="1" applyFont="1" applyFill="1" applyBorder="1" applyAlignment="1">
      <alignment horizontal="right"/>
    </xf>
    <xf numFmtId="165" fontId="17" fillId="0" borderId="60" xfId="0" applyNumberFormat="1" applyFont="1" applyFill="1" applyBorder="1" applyAlignment="1">
      <alignment horizontal="right"/>
    </xf>
    <xf numFmtId="165" fontId="49" fillId="0" borderId="75" xfId="5" applyNumberFormat="1" applyFont="1" applyFill="1" applyBorder="1" applyAlignment="1">
      <alignment horizontal="center" vertical="center"/>
    </xf>
    <xf numFmtId="165" fontId="49" fillId="0" borderId="60" xfId="5" applyNumberFormat="1" applyFont="1" applyFill="1" applyBorder="1" applyAlignment="1">
      <alignment horizontal="center" vertical="center"/>
    </xf>
    <xf numFmtId="166" fontId="29" fillId="0" borderId="85" xfId="0" applyNumberFormat="1" applyFont="1" applyFill="1" applyBorder="1" applyAlignment="1">
      <alignment horizontal="center" vertical="center"/>
    </xf>
    <xf numFmtId="0" fontId="5" fillId="0" borderId="0" xfId="0" applyFont="1" applyBorder="1" applyAlignment="1">
      <alignment horizontal="left" wrapText="1"/>
    </xf>
    <xf numFmtId="0" fontId="18" fillId="0" borderId="0" xfId="0" applyFont="1" applyBorder="1" applyAlignment="1">
      <alignment horizontal="left" wrapText="1"/>
    </xf>
    <xf numFmtId="0" fontId="17" fillId="0" borderId="0" xfId="0" applyFont="1" applyBorder="1" applyAlignment="1">
      <alignment horizontal="left" wrapText="1"/>
    </xf>
    <xf numFmtId="0" fontId="32" fillId="0" borderId="50" xfId="0" applyFont="1" applyBorder="1" applyAlignment="1">
      <alignment horizontal="center" wrapText="1"/>
    </xf>
    <xf numFmtId="0" fontId="32" fillId="0" borderId="51" xfId="0" applyFont="1" applyBorder="1" applyAlignment="1">
      <alignment horizontal="center" wrapText="1"/>
    </xf>
    <xf numFmtId="0" fontId="33" fillId="0" borderId="51" xfId="0" applyFont="1" applyBorder="1" applyAlignment="1">
      <alignment wrapText="1"/>
    </xf>
    <xf numFmtId="0" fontId="33" fillId="0" borderId="52" xfId="0" applyFont="1" applyBorder="1" applyAlignment="1">
      <alignment wrapText="1"/>
    </xf>
    <xf numFmtId="0" fontId="23" fillId="0" borderId="50" xfId="0" applyFont="1" applyBorder="1" applyAlignment="1">
      <alignment horizontal="center" wrapText="1"/>
    </xf>
    <xf numFmtId="0" fontId="23" fillId="0" borderId="51" xfId="0" applyFont="1" applyBorder="1" applyAlignment="1">
      <alignment horizontal="center" wrapText="1"/>
    </xf>
    <xf numFmtId="0" fontId="23" fillId="0" borderId="51" xfId="0" applyFont="1" applyBorder="1" applyAlignment="1">
      <alignment wrapText="1"/>
    </xf>
    <xf numFmtId="0" fontId="0" fillId="0" borderId="51" xfId="0" applyFont="1" applyBorder="1" applyAlignment="1">
      <alignment wrapText="1"/>
    </xf>
    <xf numFmtId="0" fontId="0" fillId="0" borderId="52" xfId="0" applyFont="1" applyBorder="1" applyAlignment="1">
      <alignment wrapText="1"/>
    </xf>
    <xf numFmtId="0" fontId="24" fillId="14" borderId="86" xfId="0" applyFont="1" applyFill="1" applyBorder="1" applyAlignment="1">
      <alignment horizontal="center" wrapText="1"/>
    </xf>
    <xf numFmtId="0" fontId="24" fillId="14" borderId="54" xfId="0" applyFont="1" applyFill="1" applyBorder="1" applyAlignment="1">
      <alignment horizontal="center" wrapText="1"/>
    </xf>
    <xf numFmtId="0" fontId="40" fillId="14" borderId="86" xfId="0" applyFont="1" applyFill="1" applyBorder="1" applyAlignment="1">
      <alignment horizontal="center" wrapText="1"/>
    </xf>
    <xf numFmtId="0" fontId="40" fillId="14" borderId="87" xfId="0" applyFont="1" applyFill="1" applyBorder="1" applyAlignment="1">
      <alignment horizontal="center" wrapText="1"/>
    </xf>
    <xf numFmtId="0" fontId="42" fillId="0" borderId="29" xfId="0" applyFont="1" applyBorder="1" applyAlignment="1">
      <alignment horizontal="center" wrapText="1"/>
    </xf>
    <xf numFmtId="0" fontId="22" fillId="0" borderId="29" xfId="0" applyFont="1" applyBorder="1" applyAlignment="1">
      <alignment horizontal="center" wrapText="1"/>
    </xf>
    <xf numFmtId="0" fontId="0" fillId="0" borderId="29" xfId="0" applyBorder="1" applyAlignment="1">
      <alignment wrapText="1"/>
    </xf>
    <xf numFmtId="0" fontId="42" fillId="0" borderId="30" xfId="0" applyFont="1" applyFill="1" applyBorder="1" applyAlignment="1">
      <alignment horizontal="center" wrapText="1"/>
    </xf>
    <xf numFmtId="0" fontId="42" fillId="0" borderId="11" xfId="0" applyFont="1" applyFill="1" applyBorder="1" applyAlignment="1">
      <alignment horizontal="center" wrapText="1"/>
    </xf>
    <xf numFmtId="0" fontId="18" fillId="0" borderId="29" xfId="0" applyFont="1" applyFill="1" applyBorder="1" applyAlignment="1">
      <alignment horizontal="left" vertical="top" wrapText="1"/>
    </xf>
    <xf numFmtId="0" fontId="32" fillId="0" borderId="29" xfId="0" applyFont="1" applyBorder="1" applyAlignment="1">
      <alignment horizontal="center" wrapText="1"/>
    </xf>
    <xf numFmtId="0" fontId="33" fillId="0" borderId="29" xfId="0" applyFont="1" applyBorder="1" applyAlignment="1">
      <alignment horizontal="center" wrapText="1"/>
    </xf>
    <xf numFmtId="0" fontId="6" fillId="2" borderId="32" xfId="5" applyFont="1" applyFill="1" applyBorder="1" applyAlignment="1">
      <alignment horizontal="center" vertical="center" wrapText="1"/>
    </xf>
    <xf numFmtId="0" fontId="6" fillId="2" borderId="40" xfId="5" applyFont="1" applyFill="1" applyBorder="1" applyAlignment="1">
      <alignment horizontal="center" vertical="center" wrapText="1"/>
    </xf>
    <xf numFmtId="0" fontId="6" fillId="2" borderId="102" xfId="5" applyFont="1" applyFill="1" applyBorder="1" applyAlignment="1">
      <alignment horizontal="center" vertical="center" wrapText="1"/>
    </xf>
    <xf numFmtId="0" fontId="0" fillId="0" borderId="104" xfId="0" applyBorder="1" applyAlignment="1">
      <alignment horizontal="center" vertical="center" wrapText="1"/>
    </xf>
    <xf numFmtId="0" fontId="54" fillId="0" borderId="30" xfId="0" applyFont="1" applyFill="1" applyBorder="1" applyAlignment="1">
      <alignment vertical="top" wrapText="1"/>
    </xf>
    <xf numFmtId="0" fontId="55" fillId="0" borderId="32" xfId="0" applyFont="1" applyFill="1" applyBorder="1" applyAlignment="1">
      <alignment vertical="top"/>
    </xf>
    <xf numFmtId="0" fontId="55" fillId="0" borderId="11" xfId="0" applyFont="1" applyFill="1" applyBorder="1" applyAlignment="1">
      <alignment vertical="top"/>
    </xf>
    <xf numFmtId="0" fontId="6" fillId="2" borderId="14" xfId="5" applyFont="1" applyFill="1" applyBorder="1" applyAlignment="1">
      <alignment horizontal="center" vertical="center" wrapText="1"/>
    </xf>
    <xf numFmtId="0" fontId="0" fillId="0" borderId="79" xfId="0" applyBorder="1" applyAlignment="1">
      <alignment horizontal="center" vertical="center" wrapText="1"/>
    </xf>
    <xf numFmtId="0" fontId="5" fillId="0" borderId="29" xfId="0" applyFont="1" applyBorder="1" applyAlignment="1">
      <alignment horizontal="center" wrapText="1"/>
    </xf>
    <xf numFmtId="0" fontId="12" fillId="0" borderId="30" xfId="0" applyFont="1" applyFill="1" applyBorder="1" applyAlignment="1">
      <alignment horizontal="center" wrapText="1"/>
    </xf>
    <xf numFmtId="0" fontId="0" fillId="0" borderId="32" xfId="0" applyFill="1" applyBorder="1" applyAlignment="1">
      <alignment horizontal="center" wrapText="1"/>
    </xf>
    <xf numFmtId="0" fontId="0" fillId="0" borderId="11" xfId="0" applyFill="1" applyBorder="1" applyAlignment="1">
      <alignment horizontal="center" wrapText="1"/>
    </xf>
    <xf numFmtId="0" fontId="6" fillId="0" borderId="2" xfId="0" applyFont="1" applyFill="1" applyBorder="1" applyAlignment="1">
      <alignment horizontal="center" vertical="center" wrapText="1"/>
    </xf>
    <xf numFmtId="0" fontId="12" fillId="0" borderId="30" xfId="0" applyFont="1" applyBorder="1" applyAlignment="1">
      <alignment horizontal="center" wrapText="1"/>
    </xf>
    <xf numFmtId="0" fontId="0" fillId="0" borderId="32" xfId="0" applyBorder="1" applyAlignment="1">
      <alignment horizontal="center" wrapText="1"/>
    </xf>
    <xf numFmtId="0" fontId="0" fillId="0" borderId="11" xfId="0" applyBorder="1" applyAlignment="1">
      <alignment horizontal="center" wrapText="1"/>
    </xf>
    <xf numFmtId="0" fontId="6" fillId="2" borderId="2" xfId="0" applyFont="1" applyFill="1" applyBorder="1" applyAlignment="1">
      <alignment horizontal="center" vertical="center" wrapText="1"/>
    </xf>
    <xf numFmtId="0" fontId="5" fillId="0" borderId="30" xfId="0" applyFont="1" applyBorder="1" applyAlignment="1">
      <alignment horizontal="center" wrapText="1"/>
    </xf>
    <xf numFmtId="0" fontId="6" fillId="2" borderId="18"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6" fillId="2" borderId="36" xfId="0" applyFont="1" applyFill="1" applyBorder="1" applyAlignment="1">
      <alignment horizontal="center" vertical="center" wrapText="1"/>
    </xf>
    <xf numFmtId="0" fontId="0" fillId="0" borderId="16" xfId="0" applyBorder="1" applyAlignment="1">
      <alignment horizontal="center" vertical="center" wrapText="1"/>
    </xf>
    <xf numFmtId="0" fontId="5" fillId="0" borderId="32" xfId="0" applyFont="1" applyBorder="1" applyAlignment="1">
      <alignment horizontal="center" wrapText="1"/>
    </xf>
    <xf numFmtId="0" fontId="5" fillId="0" borderId="11" xfId="0" applyFont="1" applyBorder="1" applyAlignment="1">
      <alignment horizontal="center" wrapText="1"/>
    </xf>
    <xf numFmtId="0" fontId="12" fillId="0" borderId="29" xfId="0" applyFont="1" applyBorder="1" applyAlignment="1">
      <alignment horizontal="center" wrapText="1"/>
    </xf>
    <xf numFmtId="0" fontId="0" fillId="0" borderId="29" xfId="0" applyBorder="1" applyAlignment="1">
      <alignment horizontal="center" wrapText="1"/>
    </xf>
    <xf numFmtId="0" fontId="5" fillId="0" borderId="4" xfId="0" applyFont="1" applyBorder="1" applyAlignment="1">
      <alignment horizontal="center" wrapText="1"/>
    </xf>
    <xf numFmtId="0" fontId="0" fillId="0" borderId="4" xfId="0" applyBorder="1" applyAlignment="1">
      <alignment horizontal="center" wrapText="1"/>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12" fillId="0" borderId="17" xfId="0" applyFont="1" applyBorder="1" applyAlignment="1">
      <alignment horizontal="center" wrapText="1"/>
    </xf>
    <xf numFmtId="0" fontId="0" fillId="0" borderId="19" xfId="0" applyBorder="1" applyAlignment="1">
      <alignment horizontal="center" wrapText="1"/>
    </xf>
    <xf numFmtId="0" fontId="7" fillId="2" borderId="29" xfId="0" applyFont="1" applyFill="1" applyBorder="1" applyAlignment="1">
      <alignment horizontal="center" vertical="center"/>
    </xf>
    <xf numFmtId="0" fontId="13" fillId="0" borderId="4" xfId="0" applyFont="1" applyBorder="1" applyAlignment="1">
      <alignment horizontal="center" wrapText="1"/>
    </xf>
    <xf numFmtId="0" fontId="7" fillId="2" borderId="2"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5" fillId="0" borderId="17" xfId="0" applyFont="1" applyBorder="1" applyAlignment="1">
      <alignment horizontal="center" wrapText="1"/>
    </xf>
    <xf numFmtId="0" fontId="5" fillId="0" borderId="19" xfId="0" applyFont="1" applyBorder="1" applyAlignment="1">
      <alignment horizontal="center" wrapText="1"/>
    </xf>
    <xf numFmtId="0" fontId="15" fillId="2" borderId="23"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14" fillId="2" borderId="25"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23" fillId="0" borderId="52" xfId="0" applyFont="1" applyBorder="1" applyAlignment="1">
      <alignment horizontal="center" wrapText="1"/>
    </xf>
    <xf numFmtId="0" fontId="5" fillId="0" borderId="32" xfId="0" applyFont="1" applyBorder="1" applyAlignment="1">
      <alignment wrapText="1"/>
    </xf>
    <xf numFmtId="0" fontId="0" fillId="0" borderId="32" xfId="0" applyFont="1" applyBorder="1" applyAlignment="1">
      <alignment wrapText="1"/>
    </xf>
    <xf numFmtId="0" fontId="0" fillId="0" borderId="32" xfId="0" applyBorder="1" applyAlignment="1">
      <alignment wrapText="1"/>
    </xf>
    <xf numFmtId="0" fontId="0" fillId="0" borderId="11" xfId="0" applyBorder="1" applyAlignment="1">
      <alignment wrapText="1"/>
    </xf>
    <xf numFmtId="0" fontId="6" fillId="2" borderId="20" xfId="5" applyFont="1" applyFill="1" applyBorder="1" applyAlignment="1">
      <alignment horizontal="center" vertical="center" wrapText="1"/>
    </xf>
    <xf numFmtId="0" fontId="6" fillId="2" borderId="16" xfId="5" applyFont="1" applyFill="1" applyBorder="1" applyAlignment="1">
      <alignment horizontal="center" vertical="center" wrapText="1"/>
    </xf>
    <xf numFmtId="0" fontId="6" fillId="2" borderId="38" xfId="5" applyFont="1" applyFill="1" applyBorder="1" applyAlignment="1">
      <alignment horizontal="center" vertical="center" wrapText="1"/>
    </xf>
    <xf numFmtId="0" fontId="6" fillId="2" borderId="24" xfId="5" applyFont="1" applyFill="1" applyBorder="1" applyAlignment="1">
      <alignment horizontal="center" vertical="center" wrapText="1"/>
    </xf>
    <xf numFmtId="0" fontId="6" fillId="2" borderId="36" xfId="5" applyFont="1" applyFill="1" applyBorder="1" applyAlignment="1">
      <alignment horizontal="center"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6" fillId="2" borderId="60"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2" fillId="2" borderId="101" xfId="0" applyFont="1" applyFill="1" applyBorder="1" applyAlignment="1">
      <alignment horizontal="center" vertical="center" wrapText="1"/>
    </xf>
    <xf numFmtId="0" fontId="0" fillId="0" borderId="29" xfId="0" applyBorder="1" applyAlignment="1">
      <alignment horizontal="left" vertical="top" wrapText="1"/>
    </xf>
    <xf numFmtId="0" fontId="18" fillId="0" borderId="32" xfId="0" applyFont="1" applyBorder="1" applyAlignment="1">
      <alignment horizontal="center" wrapText="1"/>
    </xf>
    <xf numFmtId="0" fontId="18" fillId="0" borderId="11" xfId="0" applyFont="1" applyBorder="1" applyAlignment="1">
      <alignment horizontal="center" wrapText="1"/>
    </xf>
    <xf numFmtId="0" fontId="6" fillId="2" borderId="5" xfId="0" applyFont="1" applyFill="1" applyBorder="1" applyAlignment="1">
      <alignment horizontal="center" vertical="center" wrapText="1"/>
    </xf>
    <xf numFmtId="0" fontId="6" fillId="2" borderId="30" xfId="0" applyFont="1" applyFill="1" applyBorder="1" applyAlignment="1">
      <alignment horizontal="center" vertical="center" wrapText="1"/>
    </xf>
    <xf numFmtId="0" fontId="0" fillId="0" borderId="32" xfId="0" applyBorder="1" applyAlignment="1">
      <alignment horizontal="center" vertical="center" wrapText="1"/>
    </xf>
    <xf numFmtId="0" fontId="0" fillId="0" borderId="40" xfId="0" applyBorder="1" applyAlignment="1">
      <alignment horizontal="center" vertical="center" wrapText="1"/>
    </xf>
    <xf numFmtId="0" fontId="6" fillId="2" borderId="32"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30" xfId="5" applyFont="1" applyFill="1" applyBorder="1" applyAlignment="1">
      <alignment horizontal="center" vertical="center" wrapText="1"/>
    </xf>
    <xf numFmtId="0" fontId="0" fillId="2" borderId="32" xfId="0" applyFill="1" applyBorder="1" applyAlignment="1">
      <alignment horizontal="center" vertical="center" wrapText="1"/>
    </xf>
    <xf numFmtId="0" fontId="0" fillId="2" borderId="11" xfId="0" applyFill="1" applyBorder="1" applyAlignment="1">
      <alignment horizontal="center" vertical="center" wrapText="1"/>
    </xf>
    <xf numFmtId="0" fontId="6" fillId="2" borderId="2" xfId="0" applyFont="1" applyFill="1" applyBorder="1" applyAlignment="1">
      <alignment horizontal="center" vertical="center"/>
    </xf>
    <xf numFmtId="0" fontId="6" fillId="2" borderId="80" xfId="0" applyFont="1" applyFill="1" applyBorder="1" applyAlignment="1">
      <alignment horizontal="center" vertical="center"/>
    </xf>
    <xf numFmtId="0" fontId="6" fillId="2" borderId="81" xfId="0" applyFont="1" applyFill="1" applyBorder="1" applyAlignment="1">
      <alignment horizontal="center" vertical="center"/>
    </xf>
    <xf numFmtId="0" fontId="6" fillId="2" borderId="82" xfId="0" applyFont="1" applyFill="1" applyBorder="1" applyAlignment="1">
      <alignment horizontal="center" vertical="center"/>
    </xf>
    <xf numFmtId="0" fontId="6" fillId="2" borderId="33" xfId="5" applyFont="1" applyFill="1" applyBorder="1" applyAlignment="1">
      <alignment horizontal="center" vertical="center" wrapText="1"/>
    </xf>
    <xf numFmtId="0" fontId="10" fillId="2" borderId="2" xfId="0" applyFont="1" applyFill="1" applyBorder="1" applyAlignment="1">
      <alignment horizontal="center" vertical="center"/>
    </xf>
    <xf numFmtId="0" fontId="7" fillId="2" borderId="30" xfId="0" applyFont="1" applyFill="1" applyBorder="1" applyAlignment="1">
      <alignment horizontal="center" vertical="center" wrapText="1"/>
    </xf>
    <xf numFmtId="0" fontId="6" fillId="3" borderId="20" xfId="5" applyFont="1" applyFill="1" applyBorder="1" applyAlignment="1">
      <alignment horizontal="center" vertical="center" wrapText="1"/>
    </xf>
    <xf numFmtId="0" fontId="6" fillId="3" borderId="21" xfId="5" applyFont="1" applyFill="1" applyBorder="1" applyAlignment="1">
      <alignment horizontal="center" vertical="center" wrapText="1"/>
    </xf>
    <xf numFmtId="0" fontId="58" fillId="0" borderId="115" xfId="0" applyFont="1" applyBorder="1" applyAlignment="1">
      <alignment horizontal="left" vertical="top" wrapText="1"/>
    </xf>
    <xf numFmtId="0" fontId="0" fillId="0" borderId="116" xfId="0" applyBorder="1" applyAlignment="1">
      <alignment horizontal="left" vertical="top" wrapText="1"/>
    </xf>
    <xf numFmtId="0" fontId="0" fillId="0" borderId="114"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5" xfId="0" applyBorder="1" applyAlignment="1">
      <alignment horizontal="left" vertical="top" wrapText="1"/>
    </xf>
    <xf numFmtId="0" fontId="0" fillId="0" borderId="24" xfId="0" applyBorder="1" applyAlignment="1">
      <alignment horizontal="left" vertical="top" wrapText="1"/>
    </xf>
    <xf numFmtId="0" fontId="0" fillId="0" borderId="20" xfId="0" applyBorder="1" applyAlignment="1">
      <alignment horizontal="left" vertical="top" wrapText="1"/>
    </xf>
    <xf numFmtId="0" fontId="0" fillId="0" borderId="38" xfId="0" applyBorder="1" applyAlignment="1">
      <alignment horizontal="left" vertical="top" wrapText="1"/>
    </xf>
    <xf numFmtId="0" fontId="10" fillId="2" borderId="26" xfId="0" applyFont="1" applyFill="1" applyBorder="1" applyAlignment="1">
      <alignment horizontal="center" vertical="center"/>
    </xf>
    <xf numFmtId="0" fontId="0" fillId="0" borderId="29" xfId="0" applyBorder="1" applyAlignment="1">
      <alignment horizontal="left" wrapText="1"/>
    </xf>
    <xf numFmtId="0" fontId="6" fillId="2" borderId="35" xfId="5" applyFont="1" applyFill="1" applyBorder="1" applyAlignment="1">
      <alignment horizontal="center" vertical="center" wrapText="1"/>
    </xf>
    <xf numFmtId="0" fontId="0" fillId="0" borderId="35" xfId="0" applyBorder="1" applyAlignment="1">
      <alignment horizontal="center" vertical="center" wrapText="1"/>
    </xf>
    <xf numFmtId="0" fontId="6" fillId="7" borderId="20" xfId="5" applyFont="1" applyFill="1" applyBorder="1" applyAlignment="1">
      <alignment horizontal="center" vertical="center" wrapText="1"/>
    </xf>
    <xf numFmtId="0" fontId="6" fillId="7" borderId="21" xfId="5" applyFont="1" applyFill="1" applyBorder="1" applyAlignment="1">
      <alignment horizontal="center" vertical="center" wrapText="1"/>
    </xf>
    <xf numFmtId="0" fontId="6" fillId="2" borderId="38" xfId="0" applyFont="1" applyFill="1" applyBorder="1" applyAlignment="1">
      <alignment horizontal="center" vertical="center" wrapText="1"/>
    </xf>
  </cellXfs>
  <cellStyles count="13">
    <cellStyle name="Comma" xfId="1" builtinId="3"/>
    <cellStyle name="Comma 2" xfId="2"/>
    <cellStyle name="Comma 3" xfId="10"/>
    <cellStyle name="Currency 2" xfId="7"/>
    <cellStyle name="Hyperlink 2" xfId="3"/>
    <cellStyle name="Normal" xfId="0" builtinId="0"/>
    <cellStyle name="Normal 2" xfId="4"/>
    <cellStyle name="Normal 2 2" xfId="9"/>
    <cellStyle name="Normal 3" xfId="5"/>
    <cellStyle name="Normal 4" xfId="8"/>
    <cellStyle name="Normal 5" xfId="11"/>
    <cellStyle name="Normal 6" xfId="12"/>
    <cellStyle name="Percent 2" xfId="6"/>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3399"/>
      <color rgb="FF808080"/>
      <color rgb="FF777777"/>
      <color rgb="FF5F5F5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theme" Target="theme/theme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externalLink" Target="externalLinks/externalLink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V68"/>
  <sheetViews>
    <sheetView zoomScaleNormal="100" workbookViewId="0">
      <selection activeCell="A26" sqref="A26:H26"/>
    </sheetView>
  </sheetViews>
  <sheetFormatPr defaultRowHeight="14.4"/>
  <cols>
    <col min="1" max="1" width="91.44140625" customWidth="1"/>
  </cols>
  <sheetData>
    <row r="1" spans="1:22">
      <c r="A1" s="223" t="s">
        <v>196</v>
      </c>
      <c r="B1" s="224"/>
      <c r="C1" s="224"/>
      <c r="D1" s="224"/>
      <c r="E1" s="224"/>
      <c r="F1" s="224"/>
      <c r="G1" s="224"/>
      <c r="H1" s="224"/>
      <c r="I1" s="224"/>
      <c r="J1" s="224"/>
      <c r="K1" s="225"/>
      <c r="L1" s="225"/>
      <c r="M1" s="225"/>
      <c r="N1" s="225"/>
      <c r="O1" s="225"/>
      <c r="P1" s="225"/>
      <c r="Q1" s="225"/>
      <c r="R1" s="225"/>
      <c r="S1" s="225"/>
      <c r="T1" s="225"/>
      <c r="U1" s="225"/>
      <c r="V1" s="225"/>
    </row>
    <row r="2" spans="1:22">
      <c r="A2" s="460" t="s">
        <v>197</v>
      </c>
      <c r="B2" s="460"/>
      <c r="C2" s="460"/>
      <c r="D2" s="461"/>
      <c r="E2" s="461"/>
      <c r="F2" s="226"/>
      <c r="G2" s="226"/>
      <c r="H2" s="226"/>
      <c r="I2" s="226"/>
      <c r="J2" s="226"/>
      <c r="K2" s="225"/>
      <c r="L2" s="225"/>
      <c r="M2" s="225"/>
      <c r="N2" s="225"/>
      <c r="O2" s="225"/>
      <c r="P2" s="225"/>
      <c r="Q2" s="225"/>
      <c r="R2" s="225"/>
      <c r="S2" s="225"/>
      <c r="T2" s="225"/>
      <c r="U2" s="225"/>
      <c r="V2" s="225"/>
    </row>
    <row r="3" spans="1:22">
      <c r="A3" s="462" t="s">
        <v>309</v>
      </c>
      <c r="B3" s="462"/>
      <c r="C3" s="462"/>
      <c r="D3" s="462"/>
      <c r="E3" s="462"/>
      <c r="F3" s="462"/>
      <c r="G3" s="462"/>
      <c r="H3" s="461"/>
      <c r="I3" s="461"/>
      <c r="J3" s="226"/>
      <c r="K3" s="225"/>
      <c r="L3" s="225"/>
      <c r="M3" s="225"/>
      <c r="N3" s="225"/>
      <c r="O3" s="225"/>
      <c r="P3" s="225"/>
      <c r="Q3" s="225"/>
      <c r="R3" s="225"/>
      <c r="S3" s="225"/>
      <c r="T3" s="225"/>
      <c r="U3" s="225"/>
      <c r="V3" s="225"/>
    </row>
    <row r="4" spans="1:22">
      <c r="A4" s="461" t="s">
        <v>310</v>
      </c>
      <c r="B4" s="461"/>
      <c r="C4" s="461"/>
      <c r="D4" s="461"/>
      <c r="E4" s="461"/>
      <c r="F4" s="226"/>
      <c r="G4" s="226"/>
      <c r="H4" s="226"/>
      <c r="I4" s="226"/>
      <c r="J4" s="226"/>
      <c r="K4" s="225"/>
      <c r="L4" s="225"/>
      <c r="M4" s="225"/>
      <c r="N4" s="225"/>
      <c r="O4" s="225"/>
      <c r="P4" s="225"/>
      <c r="Q4" s="225"/>
      <c r="R4" s="225"/>
      <c r="S4" s="225"/>
      <c r="T4" s="225"/>
      <c r="U4" s="225"/>
      <c r="V4" s="225"/>
    </row>
    <row r="5" spans="1:22" s="45" customFormat="1">
      <c r="A5" s="253" t="s">
        <v>311</v>
      </c>
      <c r="B5" s="230"/>
      <c r="C5" s="230"/>
      <c r="D5" s="230"/>
      <c r="E5" s="230"/>
      <c r="F5" s="226"/>
      <c r="G5" s="226"/>
      <c r="H5" s="226"/>
      <c r="I5" s="226"/>
      <c r="J5" s="226"/>
      <c r="K5" s="225"/>
      <c r="L5" s="225"/>
      <c r="M5" s="225"/>
      <c r="N5" s="225"/>
      <c r="O5" s="225"/>
      <c r="P5" s="225"/>
      <c r="Q5" s="225"/>
      <c r="R5" s="225"/>
      <c r="S5" s="225"/>
      <c r="T5" s="225"/>
      <c r="U5" s="225"/>
      <c r="V5" s="225"/>
    </row>
    <row r="6" spans="1:22">
      <c r="A6" s="461" t="s">
        <v>198</v>
      </c>
      <c r="B6" s="461"/>
      <c r="C6" s="226"/>
      <c r="D6" s="226"/>
      <c r="E6" s="226"/>
      <c r="F6" s="226"/>
      <c r="G6" s="226"/>
      <c r="H6" s="226"/>
      <c r="I6" s="226"/>
      <c r="J6" s="226"/>
      <c r="K6" s="225"/>
      <c r="L6" s="225"/>
      <c r="M6" s="225"/>
      <c r="N6" s="225"/>
      <c r="O6" s="225"/>
      <c r="P6" s="225"/>
      <c r="Q6" s="225"/>
      <c r="R6" s="225"/>
      <c r="S6" s="225"/>
      <c r="T6" s="225"/>
      <c r="U6" s="225"/>
      <c r="V6" s="225"/>
    </row>
    <row r="7" spans="1:22">
      <c r="A7" s="460" t="s">
        <v>199</v>
      </c>
      <c r="B7" s="461"/>
      <c r="C7" s="461"/>
      <c r="D7" s="461"/>
      <c r="E7" s="461"/>
      <c r="F7" s="461"/>
      <c r="G7" s="461"/>
      <c r="H7" s="461"/>
      <c r="I7" s="461"/>
      <c r="J7" s="461"/>
      <c r="K7" s="225"/>
      <c r="L7" s="225"/>
      <c r="M7" s="225"/>
      <c r="N7" s="225"/>
      <c r="O7" s="225"/>
      <c r="P7" s="225"/>
      <c r="Q7" s="225"/>
      <c r="R7" s="225"/>
      <c r="S7" s="225"/>
      <c r="T7" s="225"/>
      <c r="U7" s="225"/>
      <c r="V7" s="225"/>
    </row>
    <row r="8" spans="1:22">
      <c r="A8" s="225"/>
      <c r="B8" s="225"/>
      <c r="C8" s="225"/>
      <c r="D8" s="225"/>
      <c r="E8" s="225"/>
      <c r="F8" s="225"/>
      <c r="G8" s="225"/>
      <c r="H8" s="225"/>
      <c r="I8" s="225"/>
      <c r="J8" s="225"/>
      <c r="K8" s="225"/>
      <c r="L8" s="225"/>
      <c r="M8" s="225"/>
      <c r="N8" s="225"/>
      <c r="O8" s="225"/>
      <c r="P8" s="225"/>
      <c r="Q8" s="225"/>
      <c r="R8" s="225"/>
      <c r="S8" s="225"/>
      <c r="T8" s="225"/>
      <c r="U8" s="225"/>
      <c r="V8" s="225"/>
    </row>
    <row r="9" spans="1:22">
      <c r="A9" s="227" t="s">
        <v>200</v>
      </c>
      <c r="B9" s="225"/>
      <c r="C9" s="225"/>
      <c r="D9" s="225"/>
      <c r="E9" s="225"/>
      <c r="F9" s="225"/>
      <c r="G9" s="225"/>
      <c r="H9" s="225"/>
      <c r="I9" s="225"/>
      <c r="J9" s="225"/>
      <c r="K9" s="225"/>
      <c r="L9" s="225"/>
      <c r="M9" s="225"/>
      <c r="N9" s="225"/>
      <c r="O9" s="225"/>
      <c r="P9" s="225"/>
      <c r="Q9" s="225"/>
      <c r="R9" s="225"/>
      <c r="S9" s="225"/>
      <c r="T9" s="225"/>
      <c r="U9" s="225"/>
      <c r="V9" s="225"/>
    </row>
    <row r="10" spans="1:22">
      <c r="A10" s="460" t="s">
        <v>201</v>
      </c>
      <c r="B10" s="460"/>
      <c r="C10" s="460"/>
      <c r="D10" s="460"/>
      <c r="E10" s="226"/>
      <c r="F10" s="226"/>
      <c r="G10" s="226"/>
      <c r="H10" s="226"/>
      <c r="I10" s="226"/>
      <c r="J10" s="226"/>
      <c r="K10" s="226"/>
      <c r="L10" s="226"/>
      <c r="M10" s="226"/>
      <c r="N10" s="226"/>
      <c r="O10" s="226"/>
      <c r="P10" s="225"/>
      <c r="Q10" s="225"/>
      <c r="R10" s="225"/>
      <c r="S10" s="225"/>
      <c r="T10" s="225"/>
      <c r="U10" s="225"/>
      <c r="V10" s="225"/>
    </row>
    <row r="11" spans="1:22">
      <c r="A11" s="460" t="s">
        <v>202</v>
      </c>
      <c r="B11" s="461"/>
      <c r="C11" s="461"/>
      <c r="D11" s="461"/>
      <c r="E11" s="461"/>
      <c r="F11" s="461"/>
      <c r="G11" s="226"/>
      <c r="H11" s="226"/>
      <c r="I11" s="226"/>
      <c r="J11" s="226"/>
      <c r="K11" s="226"/>
      <c r="L11" s="226"/>
      <c r="M11" s="226"/>
      <c r="N11" s="226"/>
      <c r="O11" s="226"/>
      <c r="P11" s="225"/>
      <c r="Q11" s="225"/>
      <c r="R11" s="225"/>
      <c r="S11" s="225"/>
      <c r="T11" s="225"/>
      <c r="U11" s="225"/>
      <c r="V11" s="225"/>
    </row>
    <row r="12" spans="1:22">
      <c r="A12" s="460" t="s">
        <v>203</v>
      </c>
      <c r="B12" s="461"/>
      <c r="C12" s="461"/>
      <c r="D12" s="461"/>
      <c r="E12" s="461"/>
      <c r="F12" s="461"/>
      <c r="G12" s="461"/>
      <c r="H12" s="461"/>
      <c r="I12" s="461"/>
      <c r="J12" s="461"/>
      <c r="K12" s="461"/>
      <c r="L12" s="461"/>
      <c r="M12" s="461"/>
      <c r="N12" s="461"/>
      <c r="O12" s="461"/>
      <c r="P12" s="225"/>
      <c r="Q12" s="225"/>
      <c r="R12" s="225"/>
      <c r="S12" s="225"/>
      <c r="T12" s="225"/>
      <c r="U12" s="225"/>
      <c r="V12" s="225"/>
    </row>
    <row r="13" spans="1:22">
      <c r="A13" s="460" t="s">
        <v>204</v>
      </c>
      <c r="B13" s="461"/>
      <c r="C13" s="461"/>
      <c r="D13" s="461"/>
      <c r="E13" s="461"/>
      <c r="F13" s="461"/>
      <c r="G13" s="461"/>
      <c r="H13" s="461"/>
      <c r="I13" s="226"/>
      <c r="J13" s="226"/>
      <c r="K13" s="226"/>
      <c r="L13" s="226"/>
      <c r="M13" s="226"/>
      <c r="N13" s="226"/>
      <c r="O13" s="226"/>
      <c r="P13" s="225"/>
      <c r="Q13" s="225"/>
      <c r="R13" s="225"/>
      <c r="S13" s="225"/>
      <c r="T13" s="225"/>
      <c r="U13" s="225"/>
      <c r="V13" s="225"/>
    </row>
    <row r="14" spans="1:22">
      <c r="A14" s="225"/>
      <c r="B14" s="225"/>
      <c r="C14" s="225"/>
      <c r="D14" s="225"/>
      <c r="E14" s="225"/>
      <c r="F14" s="225"/>
      <c r="G14" s="225"/>
      <c r="H14" s="225"/>
      <c r="I14" s="225"/>
      <c r="J14" s="225"/>
      <c r="K14" s="225"/>
      <c r="L14" s="225"/>
      <c r="M14" s="225"/>
      <c r="N14" s="225"/>
      <c r="O14" s="225"/>
      <c r="P14" s="225"/>
      <c r="Q14" s="225"/>
      <c r="R14" s="225"/>
      <c r="S14" s="225"/>
      <c r="T14" s="225"/>
      <c r="U14" s="225"/>
      <c r="V14" s="225"/>
    </row>
    <row r="15" spans="1:22">
      <c r="A15" s="227" t="s">
        <v>205</v>
      </c>
      <c r="B15" s="225"/>
      <c r="C15" s="225"/>
      <c r="D15" s="225"/>
      <c r="E15" s="225"/>
      <c r="F15" s="225"/>
      <c r="G15" s="225"/>
      <c r="H15" s="225"/>
      <c r="I15" s="225"/>
      <c r="J15" s="225"/>
      <c r="K15" s="225"/>
      <c r="L15" s="225"/>
      <c r="M15" s="225"/>
      <c r="N15" s="225"/>
      <c r="O15" s="225"/>
      <c r="P15" s="225"/>
      <c r="Q15" s="225"/>
      <c r="R15" s="225"/>
      <c r="S15" s="225"/>
      <c r="T15" s="225"/>
      <c r="U15" s="225"/>
      <c r="V15" s="225"/>
    </row>
    <row r="16" spans="1:22">
      <c r="A16" s="228" t="s">
        <v>172</v>
      </c>
      <c r="B16" s="225"/>
      <c r="C16" s="225"/>
      <c r="D16" s="225"/>
      <c r="E16" s="225"/>
      <c r="F16" s="225"/>
      <c r="G16" s="225"/>
      <c r="H16" s="225"/>
      <c r="I16" s="225"/>
      <c r="J16" s="225"/>
      <c r="K16" s="225"/>
      <c r="L16" s="225"/>
      <c r="M16" s="225"/>
      <c r="N16" s="225"/>
      <c r="O16" s="225"/>
      <c r="P16" s="225"/>
      <c r="Q16" s="225"/>
      <c r="R16" s="225"/>
      <c r="S16" s="225"/>
      <c r="T16" s="225"/>
      <c r="U16" s="225"/>
      <c r="V16" s="225"/>
    </row>
    <row r="17" spans="1:22">
      <c r="A17" s="460" t="s">
        <v>206</v>
      </c>
      <c r="B17" s="460"/>
      <c r="C17" s="460"/>
      <c r="D17" s="460"/>
      <c r="E17" s="226"/>
      <c r="F17" s="226"/>
      <c r="G17" s="226"/>
      <c r="H17" s="226"/>
      <c r="I17" s="226"/>
      <c r="J17" s="226"/>
      <c r="K17" s="226"/>
      <c r="L17" s="226"/>
      <c r="M17" s="226"/>
      <c r="N17" s="226"/>
      <c r="O17" s="226"/>
      <c r="P17" s="225"/>
      <c r="Q17" s="225"/>
      <c r="R17" s="225"/>
      <c r="S17" s="225"/>
      <c r="T17" s="225"/>
      <c r="U17" s="225"/>
      <c r="V17" s="225"/>
    </row>
    <row r="18" spans="1:22">
      <c r="A18" s="460" t="s">
        <v>207</v>
      </c>
      <c r="B18" s="461"/>
      <c r="C18" s="461"/>
      <c r="D18" s="461"/>
      <c r="E18" s="461"/>
      <c r="F18" s="461"/>
      <c r="G18" s="226"/>
      <c r="H18" s="226"/>
      <c r="I18" s="226"/>
      <c r="J18" s="226"/>
      <c r="K18" s="226"/>
      <c r="L18" s="226"/>
      <c r="M18" s="226"/>
      <c r="N18" s="226"/>
      <c r="O18" s="226"/>
      <c r="P18" s="225"/>
      <c r="Q18" s="225"/>
      <c r="R18" s="225"/>
      <c r="S18" s="225"/>
      <c r="T18" s="225"/>
      <c r="U18" s="225"/>
      <c r="V18" s="225"/>
    </row>
    <row r="19" spans="1:22">
      <c r="A19" s="460" t="s">
        <v>208</v>
      </c>
      <c r="B19" s="460"/>
      <c r="C19" s="460"/>
      <c r="D19" s="460"/>
      <c r="E19" s="460"/>
      <c r="F19" s="460"/>
      <c r="G19" s="460"/>
      <c r="H19" s="460"/>
      <c r="I19" s="460"/>
      <c r="J19" s="460"/>
      <c r="K19" s="460"/>
      <c r="L19" s="460"/>
      <c r="M19" s="460"/>
      <c r="N19" s="460"/>
      <c r="O19" s="460"/>
      <c r="P19" s="225"/>
      <c r="Q19" s="225"/>
      <c r="R19" s="225"/>
      <c r="S19" s="225"/>
      <c r="T19" s="225"/>
      <c r="U19" s="225"/>
      <c r="V19" s="225"/>
    </row>
    <row r="20" spans="1:22">
      <c r="A20" s="460" t="s">
        <v>209</v>
      </c>
      <c r="B20" s="461"/>
      <c r="C20" s="461"/>
      <c r="D20" s="461"/>
      <c r="E20" s="461"/>
      <c r="F20" s="461"/>
      <c r="G20" s="461"/>
      <c r="H20" s="461"/>
      <c r="I20" s="226"/>
      <c r="J20" s="226"/>
      <c r="K20" s="226"/>
      <c r="L20" s="226"/>
      <c r="M20" s="226"/>
      <c r="N20" s="226"/>
      <c r="O20" s="226"/>
      <c r="P20" s="225"/>
      <c r="Q20" s="225"/>
      <c r="R20" s="225"/>
      <c r="S20" s="225"/>
      <c r="T20" s="225"/>
      <c r="U20" s="225"/>
      <c r="V20" s="225"/>
    </row>
    <row r="21" spans="1:22">
      <c r="A21" s="229"/>
      <c r="B21" s="230"/>
      <c r="C21" s="230"/>
      <c r="D21" s="230"/>
      <c r="E21" s="230"/>
      <c r="F21" s="230"/>
      <c r="G21" s="230"/>
      <c r="H21" s="230"/>
      <c r="I21" s="226"/>
      <c r="J21" s="226"/>
      <c r="K21" s="226"/>
      <c r="L21" s="226"/>
      <c r="M21" s="226"/>
      <c r="N21" s="226"/>
      <c r="O21" s="226"/>
      <c r="P21" s="225"/>
      <c r="Q21" s="225"/>
      <c r="R21" s="225"/>
      <c r="S21" s="225"/>
      <c r="T21" s="225"/>
      <c r="U21" s="225"/>
      <c r="V21" s="225"/>
    </row>
    <row r="22" spans="1:22">
      <c r="A22" s="231" t="s">
        <v>173</v>
      </c>
      <c r="B22" s="230"/>
      <c r="C22" s="230"/>
      <c r="D22" s="230"/>
      <c r="E22" s="230"/>
      <c r="F22" s="230"/>
      <c r="G22" s="230"/>
      <c r="H22" s="230"/>
      <c r="I22" s="226"/>
      <c r="J22" s="226"/>
      <c r="K22" s="226"/>
      <c r="L22" s="226"/>
      <c r="M22" s="226"/>
      <c r="N22" s="226"/>
      <c r="O22" s="226"/>
      <c r="P22" s="225"/>
      <c r="Q22" s="225"/>
      <c r="R22" s="225"/>
      <c r="S22" s="225"/>
      <c r="T22" s="225"/>
      <c r="U22" s="225"/>
      <c r="V22" s="225"/>
    </row>
    <row r="23" spans="1:22">
      <c r="A23" s="460" t="s">
        <v>210</v>
      </c>
      <c r="B23" s="460"/>
      <c r="C23" s="461"/>
      <c r="D23" s="461"/>
      <c r="E23" s="226"/>
      <c r="F23" s="226"/>
      <c r="G23" s="226"/>
      <c r="H23" s="226"/>
      <c r="I23" s="226"/>
      <c r="J23" s="226"/>
      <c r="K23" s="226"/>
      <c r="L23" s="226"/>
      <c r="M23" s="226"/>
      <c r="N23" s="226"/>
      <c r="O23" s="226"/>
      <c r="P23" s="225"/>
      <c r="Q23" s="225"/>
      <c r="R23" s="225"/>
      <c r="S23" s="225"/>
      <c r="T23" s="225"/>
      <c r="U23" s="225"/>
      <c r="V23" s="225"/>
    </row>
    <row r="24" spans="1:22">
      <c r="A24" s="460" t="s">
        <v>211</v>
      </c>
      <c r="B24" s="461"/>
      <c r="C24" s="461"/>
      <c r="D24" s="461"/>
      <c r="E24" s="461"/>
      <c r="F24" s="461"/>
      <c r="G24" s="226"/>
      <c r="H24" s="226"/>
      <c r="I24" s="226"/>
      <c r="J24" s="226"/>
      <c r="K24" s="226"/>
      <c r="L24" s="226"/>
      <c r="M24" s="226"/>
      <c r="N24" s="226"/>
      <c r="O24" s="226"/>
      <c r="P24" s="225"/>
      <c r="Q24" s="225"/>
      <c r="R24" s="225"/>
      <c r="S24" s="225"/>
      <c r="T24" s="225"/>
      <c r="U24" s="225"/>
      <c r="V24" s="225"/>
    </row>
    <row r="25" spans="1:22">
      <c r="A25" s="460" t="s">
        <v>212</v>
      </c>
      <c r="B25" s="460"/>
      <c r="C25" s="460"/>
      <c r="D25" s="460"/>
      <c r="E25" s="460"/>
      <c r="F25" s="460"/>
      <c r="G25" s="460"/>
      <c r="H25" s="460"/>
      <c r="I25" s="460"/>
      <c r="J25" s="460"/>
      <c r="K25" s="460"/>
      <c r="L25" s="460"/>
      <c r="M25" s="460"/>
      <c r="N25" s="460"/>
      <c r="O25" s="460"/>
      <c r="P25" s="225"/>
      <c r="Q25" s="225"/>
      <c r="R25" s="225"/>
      <c r="S25" s="225"/>
      <c r="T25" s="225"/>
      <c r="U25" s="225"/>
      <c r="V25" s="225"/>
    </row>
    <row r="26" spans="1:22">
      <c r="A26" s="460" t="s">
        <v>213</v>
      </c>
      <c r="B26" s="461"/>
      <c r="C26" s="461"/>
      <c r="D26" s="461"/>
      <c r="E26" s="461"/>
      <c r="F26" s="461"/>
      <c r="G26" s="461"/>
      <c r="H26" s="461"/>
      <c r="I26" s="226"/>
      <c r="J26" s="226"/>
      <c r="K26" s="226"/>
      <c r="L26" s="226"/>
      <c r="M26" s="226"/>
      <c r="N26" s="226"/>
      <c r="O26" s="226"/>
      <c r="P26" s="225"/>
      <c r="Q26" s="225"/>
      <c r="R26" s="225"/>
      <c r="S26" s="225"/>
      <c r="T26" s="225"/>
      <c r="U26" s="225"/>
      <c r="V26" s="225"/>
    </row>
    <row r="27" spans="1:22">
      <c r="A27" s="460" t="s">
        <v>214</v>
      </c>
      <c r="B27" s="460"/>
      <c r="C27" s="460"/>
      <c r="D27" s="460"/>
      <c r="E27" s="460"/>
      <c r="F27" s="460"/>
      <c r="G27" s="460"/>
      <c r="H27" s="460"/>
      <c r="I27" s="226"/>
      <c r="J27" s="226"/>
      <c r="K27" s="226"/>
      <c r="L27" s="226"/>
      <c r="M27" s="226"/>
      <c r="N27" s="226"/>
      <c r="O27" s="226"/>
      <c r="P27" s="225"/>
      <c r="Q27" s="225"/>
      <c r="R27" s="225"/>
      <c r="S27" s="225"/>
      <c r="T27" s="225"/>
      <c r="U27" s="225"/>
      <c r="V27" s="225"/>
    </row>
    <row r="28" spans="1:22">
      <c r="A28" s="225"/>
      <c r="B28" s="225"/>
      <c r="C28" s="225"/>
      <c r="D28" s="225"/>
      <c r="E28" s="225"/>
      <c r="F28" s="225"/>
      <c r="G28" s="225"/>
      <c r="H28" s="225"/>
      <c r="I28" s="225"/>
      <c r="J28" s="225"/>
      <c r="K28" s="225"/>
      <c r="L28" s="225"/>
      <c r="M28" s="225"/>
      <c r="N28" s="225"/>
      <c r="O28" s="225"/>
      <c r="P28" s="225"/>
      <c r="Q28" s="225"/>
      <c r="R28" s="225"/>
      <c r="S28" s="225"/>
      <c r="T28" s="225"/>
      <c r="U28" s="225"/>
      <c r="V28" s="225"/>
    </row>
    <row r="29" spans="1:22">
      <c r="A29" s="227" t="s">
        <v>174</v>
      </c>
      <c r="B29" s="225"/>
      <c r="C29" s="225"/>
      <c r="D29" s="225"/>
      <c r="E29" s="225"/>
      <c r="F29" s="225"/>
      <c r="G29" s="225"/>
      <c r="H29" s="225"/>
      <c r="I29" s="225"/>
      <c r="J29" s="225"/>
      <c r="K29" s="225"/>
      <c r="L29" s="225"/>
      <c r="M29" s="225"/>
      <c r="N29" s="225"/>
      <c r="O29" s="225"/>
      <c r="P29" s="225"/>
      <c r="Q29" s="225"/>
      <c r="R29" s="225"/>
      <c r="S29" s="225"/>
      <c r="T29" s="225"/>
      <c r="U29" s="225"/>
      <c r="V29" s="225"/>
    </row>
    <row r="30" spans="1:22">
      <c r="A30" s="225"/>
      <c r="B30" s="225"/>
      <c r="C30" s="225"/>
      <c r="D30" s="225"/>
      <c r="E30" s="225"/>
      <c r="F30" s="225"/>
      <c r="G30" s="225"/>
      <c r="H30" s="225"/>
      <c r="I30" s="225"/>
      <c r="J30" s="225"/>
      <c r="K30" s="225"/>
      <c r="L30" s="225"/>
      <c r="M30" s="225"/>
      <c r="N30" s="225"/>
      <c r="O30" s="225"/>
      <c r="P30" s="225"/>
      <c r="Q30" s="225"/>
      <c r="R30" s="225"/>
      <c r="S30" s="225"/>
      <c r="T30" s="225"/>
      <c r="U30" s="225"/>
      <c r="V30" s="225"/>
    </row>
    <row r="31" spans="1:22">
      <c r="A31" s="227" t="s">
        <v>215</v>
      </c>
      <c r="B31" s="225"/>
      <c r="C31" s="225"/>
      <c r="D31" s="225"/>
      <c r="E31" s="225"/>
      <c r="F31" s="225"/>
      <c r="G31" s="225"/>
      <c r="H31" s="225"/>
      <c r="I31" s="225"/>
      <c r="J31" s="225"/>
      <c r="K31" s="225"/>
      <c r="L31" s="225"/>
      <c r="M31" s="225"/>
      <c r="N31" s="225"/>
      <c r="O31" s="225"/>
      <c r="P31" s="225"/>
      <c r="Q31" s="225"/>
      <c r="R31" s="225"/>
      <c r="S31" s="225"/>
      <c r="T31" s="225"/>
      <c r="U31" s="225"/>
      <c r="V31" s="225"/>
    </row>
    <row r="32" spans="1:22">
      <c r="A32" s="460" t="s">
        <v>216</v>
      </c>
      <c r="B32" s="460"/>
      <c r="C32" s="460"/>
      <c r="D32" s="460"/>
      <c r="E32" s="461"/>
      <c r="F32" s="461"/>
      <c r="G32" s="461"/>
      <c r="H32" s="461"/>
      <c r="I32" s="461"/>
      <c r="J32" s="461"/>
      <c r="K32" s="461"/>
      <c r="L32" s="461"/>
      <c r="M32" s="461"/>
      <c r="N32" s="461"/>
      <c r="O32" s="461"/>
      <c r="P32" s="461"/>
      <c r="Q32" s="461"/>
      <c r="R32" s="461"/>
      <c r="S32" s="461"/>
      <c r="T32" s="461"/>
      <c r="U32" s="461"/>
      <c r="V32" s="461"/>
    </row>
    <row r="33" spans="1:22">
      <c r="A33" s="229"/>
      <c r="B33" s="229"/>
      <c r="C33" s="229"/>
      <c r="D33" s="229"/>
      <c r="E33" s="230"/>
      <c r="F33" s="230"/>
      <c r="G33" s="230"/>
      <c r="H33" s="230"/>
      <c r="I33" s="230"/>
      <c r="J33" s="230"/>
      <c r="K33" s="230"/>
      <c r="L33" s="230"/>
      <c r="M33" s="230"/>
      <c r="N33" s="230"/>
      <c r="O33" s="230"/>
      <c r="P33" s="230"/>
      <c r="Q33" s="230"/>
      <c r="R33" s="230"/>
      <c r="S33" s="230"/>
      <c r="T33" s="230"/>
      <c r="U33" s="230"/>
      <c r="V33" s="230"/>
    </row>
    <row r="34" spans="1:22">
      <c r="A34" s="231" t="s">
        <v>175</v>
      </c>
      <c r="B34" s="229"/>
      <c r="C34" s="229"/>
      <c r="D34" s="229"/>
      <c r="E34" s="230"/>
      <c r="F34" s="230"/>
      <c r="G34" s="230"/>
      <c r="H34" s="230"/>
      <c r="I34" s="230"/>
      <c r="J34" s="230"/>
      <c r="K34" s="230"/>
      <c r="L34" s="230"/>
      <c r="M34" s="230"/>
      <c r="N34" s="230"/>
      <c r="O34" s="230"/>
      <c r="P34" s="230"/>
      <c r="Q34" s="230"/>
      <c r="R34" s="230"/>
      <c r="S34" s="230"/>
      <c r="T34" s="230"/>
      <c r="U34" s="230"/>
      <c r="V34" s="230"/>
    </row>
    <row r="35" spans="1:22">
      <c r="A35" s="460" t="s">
        <v>217</v>
      </c>
      <c r="B35" s="460"/>
      <c r="C35" s="460"/>
      <c r="D35" s="460"/>
      <c r="E35" s="461"/>
      <c r="F35" s="461"/>
      <c r="G35" s="461"/>
      <c r="H35" s="461"/>
      <c r="I35" s="461"/>
      <c r="J35" s="461"/>
      <c r="K35" s="461"/>
      <c r="L35" s="461"/>
      <c r="M35" s="226"/>
      <c r="N35" s="226"/>
      <c r="O35" s="226"/>
      <c r="P35" s="226"/>
      <c r="Q35" s="226"/>
      <c r="R35" s="226"/>
      <c r="S35" s="226"/>
      <c r="T35" s="226"/>
      <c r="U35" s="226"/>
      <c r="V35" s="226"/>
    </row>
    <row r="36" spans="1:22">
      <c r="A36" s="460" t="s">
        <v>218</v>
      </c>
      <c r="B36" s="460"/>
      <c r="C36" s="460"/>
      <c r="D36" s="460"/>
      <c r="E36" s="460"/>
      <c r="F36" s="460"/>
      <c r="G36" s="226"/>
      <c r="H36" s="226"/>
      <c r="I36" s="226"/>
      <c r="J36" s="226"/>
      <c r="K36" s="226"/>
      <c r="L36" s="226"/>
      <c r="M36" s="226"/>
      <c r="N36" s="226"/>
      <c r="O36" s="226"/>
      <c r="P36" s="226"/>
      <c r="Q36" s="226"/>
      <c r="R36" s="226"/>
      <c r="S36" s="226"/>
      <c r="T36" s="226"/>
      <c r="U36" s="226"/>
      <c r="V36" s="226"/>
    </row>
    <row r="37" spans="1:22">
      <c r="A37" s="460" t="s">
        <v>219</v>
      </c>
      <c r="B37" s="461"/>
      <c r="C37" s="461"/>
      <c r="D37" s="461"/>
      <c r="E37" s="461"/>
      <c r="F37" s="461"/>
      <c r="G37" s="461"/>
      <c r="H37" s="461"/>
      <c r="I37" s="461"/>
      <c r="J37" s="461"/>
      <c r="K37" s="461"/>
      <c r="L37" s="461"/>
      <c r="M37" s="461"/>
      <c r="N37" s="461"/>
      <c r="O37" s="461"/>
      <c r="P37" s="226"/>
      <c r="Q37" s="226"/>
      <c r="R37" s="226"/>
      <c r="S37" s="226"/>
      <c r="T37" s="226"/>
      <c r="U37" s="226"/>
      <c r="V37" s="226"/>
    </row>
    <row r="38" spans="1:22">
      <c r="A38" s="460" t="s">
        <v>220</v>
      </c>
      <c r="B38" s="460"/>
      <c r="C38" s="460"/>
      <c r="D38" s="460"/>
      <c r="E38" s="460"/>
      <c r="F38" s="460"/>
      <c r="G38" s="460"/>
      <c r="H38" s="460"/>
      <c r="I38" s="226"/>
      <c r="J38" s="226"/>
      <c r="K38" s="226"/>
      <c r="L38" s="226"/>
      <c r="M38" s="226"/>
      <c r="N38" s="226"/>
      <c r="O38" s="226"/>
      <c r="P38" s="226"/>
      <c r="Q38" s="226"/>
      <c r="R38" s="226"/>
      <c r="S38" s="226"/>
      <c r="T38" s="226"/>
      <c r="U38" s="226"/>
      <c r="V38" s="226"/>
    </row>
    <row r="39" spans="1:22">
      <c r="A39" s="229"/>
      <c r="B39" s="229"/>
      <c r="C39" s="229"/>
      <c r="D39" s="229"/>
      <c r="E39" s="229"/>
      <c r="F39" s="229"/>
      <c r="G39" s="229"/>
      <c r="H39" s="229"/>
      <c r="I39" s="226"/>
      <c r="J39" s="226"/>
      <c r="K39" s="226"/>
      <c r="L39" s="226"/>
      <c r="M39" s="226"/>
      <c r="N39" s="226"/>
      <c r="O39" s="226"/>
      <c r="P39" s="226"/>
      <c r="Q39" s="226"/>
      <c r="R39" s="226"/>
      <c r="S39" s="226"/>
      <c r="T39" s="226"/>
      <c r="U39" s="226"/>
      <c r="V39" s="226"/>
    </row>
    <row r="40" spans="1:22">
      <c r="A40" s="231" t="s">
        <v>176</v>
      </c>
      <c r="B40" s="229"/>
      <c r="C40" s="229"/>
      <c r="D40" s="229"/>
      <c r="E40" s="229"/>
      <c r="F40" s="229"/>
      <c r="G40" s="229"/>
      <c r="H40" s="229"/>
      <c r="I40" s="226"/>
      <c r="J40" s="226"/>
      <c r="K40" s="226"/>
      <c r="L40" s="226"/>
      <c r="M40" s="226"/>
      <c r="N40" s="226"/>
      <c r="O40" s="226"/>
      <c r="P40" s="226"/>
      <c r="Q40" s="226"/>
      <c r="R40" s="226"/>
      <c r="S40" s="226"/>
      <c r="T40" s="226"/>
      <c r="U40" s="226"/>
      <c r="V40" s="226"/>
    </row>
    <row r="41" spans="1:22">
      <c r="A41" s="460" t="s">
        <v>221</v>
      </c>
      <c r="B41" s="461"/>
      <c r="C41" s="461"/>
      <c r="D41" s="461"/>
      <c r="E41" s="226"/>
      <c r="F41" s="226"/>
      <c r="G41" s="226"/>
      <c r="H41" s="226"/>
      <c r="I41" s="226"/>
      <c r="J41" s="226"/>
      <c r="K41" s="226"/>
      <c r="L41" s="226"/>
      <c r="M41" s="226"/>
      <c r="N41" s="226"/>
      <c r="O41" s="226"/>
      <c r="P41" s="226"/>
      <c r="Q41" s="226"/>
      <c r="R41" s="226"/>
      <c r="S41" s="226"/>
      <c r="T41" s="226"/>
      <c r="U41" s="226"/>
      <c r="V41" s="226"/>
    </row>
    <row r="42" spans="1:22">
      <c r="A42" s="460" t="s">
        <v>222</v>
      </c>
      <c r="B42" s="460"/>
      <c r="C42" s="460"/>
      <c r="D42" s="460"/>
      <c r="E42" s="460"/>
      <c r="F42" s="460"/>
      <c r="G42" s="226"/>
      <c r="H42" s="226"/>
      <c r="I42" s="226"/>
      <c r="J42" s="226"/>
      <c r="K42" s="226"/>
      <c r="L42" s="226"/>
      <c r="M42" s="226"/>
      <c r="N42" s="226"/>
      <c r="O42" s="226"/>
      <c r="P42" s="226"/>
      <c r="Q42" s="226"/>
      <c r="R42" s="226"/>
      <c r="S42" s="226"/>
      <c r="T42" s="226"/>
      <c r="U42" s="226"/>
      <c r="V42" s="226"/>
    </row>
    <row r="43" spans="1:22">
      <c r="A43" s="460" t="s">
        <v>223</v>
      </c>
      <c r="B43" s="460"/>
      <c r="C43" s="460"/>
      <c r="D43" s="460"/>
      <c r="E43" s="460"/>
      <c r="F43" s="460"/>
      <c r="G43" s="460"/>
      <c r="H43" s="460"/>
      <c r="I43" s="460"/>
      <c r="J43" s="460"/>
      <c r="K43" s="460"/>
      <c r="L43" s="460"/>
      <c r="M43" s="460"/>
      <c r="N43" s="460"/>
      <c r="O43" s="460"/>
      <c r="P43" s="226"/>
      <c r="Q43" s="226"/>
      <c r="R43" s="226"/>
      <c r="S43" s="226"/>
      <c r="T43" s="226"/>
      <c r="U43" s="226"/>
      <c r="V43" s="226"/>
    </row>
    <row r="44" spans="1:22">
      <c r="A44" s="460" t="s">
        <v>224</v>
      </c>
      <c r="B44" s="461"/>
      <c r="C44" s="461"/>
      <c r="D44" s="461"/>
      <c r="E44" s="461"/>
      <c r="F44" s="461"/>
      <c r="G44" s="461"/>
      <c r="H44" s="461"/>
      <c r="I44" s="226"/>
      <c r="J44" s="226"/>
      <c r="K44" s="226"/>
      <c r="L44" s="226"/>
      <c r="M44" s="226"/>
      <c r="N44" s="226"/>
      <c r="O44" s="226"/>
      <c r="P44" s="226"/>
      <c r="Q44" s="226"/>
      <c r="R44" s="226"/>
      <c r="S44" s="226"/>
      <c r="T44" s="226"/>
      <c r="U44" s="226"/>
      <c r="V44" s="226"/>
    </row>
    <row r="45" spans="1:22">
      <c r="A45" s="229"/>
      <c r="B45" s="230"/>
      <c r="C45" s="230"/>
      <c r="D45" s="230"/>
      <c r="E45" s="230"/>
      <c r="F45" s="230"/>
      <c r="G45" s="230"/>
      <c r="H45" s="230"/>
      <c r="I45" s="226"/>
      <c r="J45" s="226"/>
      <c r="K45" s="226"/>
      <c r="L45" s="226"/>
      <c r="M45" s="226"/>
      <c r="N45" s="226"/>
      <c r="O45" s="226"/>
      <c r="P45" s="226"/>
      <c r="Q45" s="226"/>
      <c r="R45" s="226"/>
      <c r="S45" s="226"/>
      <c r="T45" s="226"/>
      <c r="U45" s="226"/>
      <c r="V45" s="226"/>
    </row>
    <row r="46" spans="1:22">
      <c r="A46" s="231" t="s">
        <v>177</v>
      </c>
      <c r="B46" s="230"/>
      <c r="C46" s="230"/>
      <c r="D46" s="230"/>
      <c r="E46" s="230"/>
      <c r="F46" s="230"/>
      <c r="G46" s="230"/>
      <c r="H46" s="230"/>
      <c r="I46" s="226"/>
      <c r="J46" s="226"/>
      <c r="K46" s="226"/>
      <c r="L46" s="226"/>
      <c r="M46" s="226"/>
      <c r="N46" s="226"/>
      <c r="O46" s="226"/>
      <c r="P46" s="226"/>
      <c r="Q46" s="226"/>
      <c r="R46" s="226"/>
      <c r="S46" s="226"/>
      <c r="T46" s="226"/>
      <c r="U46" s="226"/>
      <c r="V46" s="226"/>
    </row>
    <row r="47" spans="1:22">
      <c r="A47" s="460" t="s">
        <v>225</v>
      </c>
      <c r="B47" s="461"/>
      <c r="C47" s="461"/>
      <c r="D47" s="461"/>
      <c r="E47" s="226"/>
      <c r="F47" s="226"/>
      <c r="G47" s="226"/>
      <c r="H47" s="226"/>
      <c r="I47" s="226"/>
      <c r="J47" s="226"/>
      <c r="K47" s="226"/>
      <c r="L47" s="226"/>
      <c r="M47" s="226"/>
      <c r="N47" s="226"/>
      <c r="O47" s="226"/>
      <c r="P47" s="225"/>
      <c r="Q47" s="225"/>
      <c r="R47" s="225"/>
      <c r="S47" s="225"/>
      <c r="T47" s="225"/>
      <c r="U47" s="225"/>
      <c r="V47" s="225"/>
    </row>
    <row r="48" spans="1:22">
      <c r="A48" s="460" t="s">
        <v>226</v>
      </c>
      <c r="B48" s="460"/>
      <c r="C48" s="460"/>
      <c r="D48" s="460"/>
      <c r="E48" s="460"/>
      <c r="F48" s="460"/>
      <c r="G48" s="226"/>
      <c r="H48" s="226"/>
      <c r="I48" s="226"/>
      <c r="J48" s="226"/>
      <c r="K48" s="226"/>
      <c r="L48" s="226"/>
      <c r="M48" s="226"/>
      <c r="N48" s="226"/>
      <c r="O48" s="226"/>
      <c r="P48" s="225"/>
      <c r="Q48" s="225"/>
      <c r="R48" s="225"/>
      <c r="S48" s="225"/>
      <c r="T48" s="225"/>
      <c r="U48" s="225"/>
      <c r="V48" s="225"/>
    </row>
    <row r="49" spans="1:22">
      <c r="A49" s="460" t="s">
        <v>227</v>
      </c>
      <c r="B49" s="460"/>
      <c r="C49" s="460"/>
      <c r="D49" s="460"/>
      <c r="E49" s="460"/>
      <c r="F49" s="460"/>
      <c r="G49" s="460"/>
      <c r="H49" s="460"/>
      <c r="I49" s="460"/>
      <c r="J49" s="460"/>
      <c r="K49" s="460"/>
      <c r="L49" s="460"/>
      <c r="M49" s="460"/>
      <c r="N49" s="460"/>
      <c r="O49" s="460"/>
      <c r="P49" s="225"/>
      <c r="Q49" s="225"/>
      <c r="R49" s="225"/>
      <c r="S49" s="225"/>
      <c r="T49" s="225"/>
      <c r="U49" s="225"/>
      <c r="V49" s="225"/>
    </row>
    <row r="50" spans="1:22">
      <c r="A50" s="460" t="s">
        <v>228</v>
      </c>
      <c r="B50" s="461"/>
      <c r="C50" s="461"/>
      <c r="D50" s="461"/>
      <c r="E50" s="461"/>
      <c r="F50" s="461"/>
      <c r="G50" s="461"/>
      <c r="H50" s="461"/>
      <c r="I50" s="226"/>
      <c r="J50" s="226"/>
      <c r="K50" s="226"/>
      <c r="L50" s="226"/>
      <c r="M50" s="226"/>
      <c r="N50" s="226"/>
      <c r="O50" s="226"/>
      <c r="P50" s="225"/>
      <c r="Q50" s="225"/>
      <c r="R50" s="225"/>
      <c r="S50" s="225"/>
      <c r="T50" s="225"/>
      <c r="U50" s="225"/>
      <c r="V50" s="225"/>
    </row>
    <row r="51" spans="1:22">
      <c r="A51" s="229"/>
      <c r="B51" s="230"/>
      <c r="C51" s="230"/>
      <c r="D51" s="230"/>
      <c r="E51" s="230"/>
      <c r="F51" s="230"/>
      <c r="G51" s="230"/>
      <c r="H51" s="230"/>
      <c r="I51" s="226"/>
      <c r="J51" s="226"/>
      <c r="K51" s="226"/>
      <c r="L51" s="226"/>
      <c r="M51" s="226"/>
      <c r="N51" s="226"/>
      <c r="O51" s="226"/>
      <c r="P51" s="225"/>
      <c r="Q51" s="225"/>
      <c r="R51" s="225"/>
      <c r="S51" s="225"/>
      <c r="T51" s="225"/>
      <c r="U51" s="225"/>
      <c r="V51" s="225"/>
    </row>
    <row r="52" spans="1:22">
      <c r="A52" s="231" t="s">
        <v>178</v>
      </c>
      <c r="B52" s="230"/>
      <c r="C52" s="230"/>
      <c r="D52" s="230"/>
      <c r="E52" s="230"/>
      <c r="F52" s="230"/>
      <c r="G52" s="230"/>
      <c r="H52" s="230"/>
      <c r="I52" s="226"/>
      <c r="J52" s="226"/>
      <c r="K52" s="226"/>
      <c r="L52" s="226"/>
      <c r="M52" s="226"/>
      <c r="N52" s="226"/>
      <c r="O52" s="226"/>
      <c r="P52" s="225"/>
      <c r="Q52" s="225"/>
      <c r="R52" s="225"/>
      <c r="S52" s="225"/>
      <c r="T52" s="225"/>
      <c r="U52" s="225"/>
      <c r="V52" s="225"/>
    </row>
    <row r="53" spans="1:22">
      <c r="A53" s="460" t="s">
        <v>229</v>
      </c>
      <c r="B53" s="460"/>
      <c r="C53" s="460"/>
      <c r="D53" s="460"/>
      <c r="E53" s="461"/>
      <c r="F53" s="461"/>
      <c r="G53" s="461"/>
      <c r="H53" s="461"/>
      <c r="I53" s="461"/>
      <c r="J53" s="461"/>
      <c r="K53" s="461"/>
      <c r="L53" s="226"/>
      <c r="M53" s="226"/>
      <c r="N53" s="226"/>
      <c r="O53" s="226"/>
      <c r="P53" s="225"/>
      <c r="Q53" s="225"/>
      <c r="R53" s="225"/>
      <c r="S53" s="225"/>
      <c r="T53" s="225"/>
      <c r="U53" s="225"/>
      <c r="V53" s="225"/>
    </row>
    <row r="54" spans="1:22">
      <c r="A54" s="460" t="s">
        <v>230</v>
      </c>
      <c r="B54" s="460"/>
      <c r="C54" s="460"/>
      <c r="D54" s="460"/>
      <c r="E54" s="460"/>
      <c r="F54" s="460"/>
      <c r="G54" s="226"/>
      <c r="H54" s="226"/>
      <c r="I54" s="226"/>
      <c r="J54" s="226"/>
      <c r="K54" s="226"/>
      <c r="L54" s="226"/>
      <c r="M54" s="226"/>
      <c r="N54" s="226"/>
      <c r="O54" s="226"/>
      <c r="P54" s="225"/>
      <c r="Q54" s="225"/>
      <c r="R54" s="225"/>
      <c r="S54" s="225"/>
      <c r="T54" s="225"/>
      <c r="U54" s="225"/>
      <c r="V54" s="225"/>
    </row>
    <row r="55" spans="1:22">
      <c r="A55" s="460" t="s">
        <v>231</v>
      </c>
      <c r="B55" s="461"/>
      <c r="C55" s="461"/>
      <c r="D55" s="461"/>
      <c r="E55" s="461"/>
      <c r="F55" s="461"/>
      <c r="G55" s="461"/>
      <c r="H55" s="461"/>
      <c r="I55" s="461"/>
      <c r="J55" s="461"/>
      <c r="K55" s="461"/>
      <c r="L55" s="461"/>
      <c r="M55" s="461"/>
      <c r="N55" s="461"/>
      <c r="O55" s="461"/>
      <c r="P55" s="225"/>
      <c r="Q55" s="225"/>
      <c r="R55" s="225"/>
      <c r="S55" s="225"/>
      <c r="T55" s="225"/>
      <c r="U55" s="225"/>
      <c r="V55" s="225"/>
    </row>
    <row r="56" spans="1:22">
      <c r="A56" s="460" t="s">
        <v>232</v>
      </c>
      <c r="B56" s="461"/>
      <c r="C56" s="461"/>
      <c r="D56" s="461"/>
      <c r="E56" s="461"/>
      <c r="F56" s="461"/>
      <c r="G56" s="461"/>
      <c r="H56" s="461"/>
      <c r="I56" s="226"/>
      <c r="J56" s="226"/>
      <c r="K56" s="226"/>
      <c r="L56" s="226"/>
      <c r="M56" s="226"/>
      <c r="N56" s="226"/>
      <c r="O56" s="226"/>
      <c r="P56" s="225"/>
      <c r="Q56" s="225"/>
      <c r="R56" s="225"/>
      <c r="S56" s="225"/>
      <c r="T56" s="225"/>
      <c r="U56" s="225"/>
      <c r="V56" s="225"/>
    </row>
    <row r="57" spans="1:22">
      <c r="A57" s="229"/>
      <c r="B57" s="230"/>
      <c r="C57" s="230"/>
      <c r="D57" s="230"/>
      <c r="E57" s="230"/>
      <c r="F57" s="230"/>
      <c r="G57" s="230"/>
      <c r="H57" s="230"/>
      <c r="I57" s="226"/>
      <c r="J57" s="226"/>
      <c r="K57" s="226"/>
      <c r="L57" s="226"/>
      <c r="M57" s="226"/>
      <c r="N57" s="226"/>
      <c r="O57" s="226"/>
      <c r="P57" s="225"/>
      <c r="Q57" s="225"/>
      <c r="R57" s="225"/>
      <c r="S57" s="225"/>
      <c r="T57" s="225"/>
      <c r="U57" s="225"/>
      <c r="V57" s="225"/>
    </row>
    <row r="58" spans="1:22">
      <c r="A58" s="231" t="s">
        <v>179</v>
      </c>
      <c r="B58" s="230"/>
      <c r="C58" s="230"/>
      <c r="D58" s="230"/>
      <c r="E58" s="230"/>
      <c r="F58" s="230"/>
      <c r="G58" s="230"/>
      <c r="H58" s="230"/>
      <c r="I58" s="226"/>
      <c r="J58" s="226"/>
      <c r="K58" s="226"/>
      <c r="L58" s="226"/>
      <c r="M58" s="226"/>
      <c r="N58" s="226"/>
      <c r="O58" s="226"/>
      <c r="P58" s="225"/>
      <c r="Q58" s="225"/>
      <c r="R58" s="225"/>
      <c r="S58" s="225"/>
      <c r="T58" s="225"/>
      <c r="U58" s="225"/>
      <c r="V58" s="225"/>
    </row>
    <row r="59" spans="1:22">
      <c r="A59" s="460" t="s">
        <v>233</v>
      </c>
      <c r="B59" s="460"/>
      <c r="C59" s="460"/>
      <c r="D59" s="460"/>
      <c r="E59" s="461"/>
      <c r="F59" s="461"/>
      <c r="G59" s="461"/>
      <c r="H59" s="461"/>
      <c r="I59" s="461"/>
      <c r="J59" s="461"/>
      <c r="K59" s="461"/>
      <c r="L59" s="226"/>
      <c r="M59" s="226"/>
      <c r="N59" s="226"/>
      <c r="O59" s="226"/>
      <c r="P59" s="225"/>
      <c r="Q59" s="225"/>
      <c r="R59" s="225"/>
      <c r="S59" s="225"/>
      <c r="T59" s="225"/>
      <c r="U59" s="225"/>
      <c r="V59" s="225"/>
    </row>
    <row r="60" spans="1:22">
      <c r="A60" s="460" t="s">
        <v>234</v>
      </c>
      <c r="B60" s="460"/>
      <c r="C60" s="460"/>
      <c r="D60" s="460"/>
      <c r="E60" s="460"/>
      <c r="F60" s="460"/>
      <c r="G60" s="226"/>
      <c r="H60" s="226"/>
      <c r="I60" s="226"/>
      <c r="J60" s="226"/>
      <c r="K60" s="226"/>
      <c r="L60" s="226"/>
      <c r="M60" s="226"/>
      <c r="N60" s="226"/>
      <c r="O60" s="226"/>
      <c r="P60" s="225"/>
      <c r="Q60" s="225"/>
      <c r="R60" s="225"/>
      <c r="S60" s="225"/>
      <c r="T60" s="225"/>
      <c r="U60" s="225"/>
      <c r="V60" s="225"/>
    </row>
    <row r="61" spans="1:22">
      <c r="A61" s="460" t="s">
        <v>235</v>
      </c>
      <c r="B61" s="461"/>
      <c r="C61" s="461"/>
      <c r="D61" s="461"/>
      <c r="E61" s="461"/>
      <c r="F61" s="461"/>
      <c r="G61" s="461"/>
      <c r="H61" s="461"/>
      <c r="I61" s="461"/>
      <c r="J61" s="461"/>
      <c r="K61" s="461"/>
      <c r="L61" s="461"/>
      <c r="M61" s="461"/>
      <c r="N61" s="461"/>
      <c r="O61" s="461"/>
      <c r="P61" s="225"/>
      <c r="Q61" s="225"/>
      <c r="R61" s="225"/>
      <c r="S61" s="225"/>
      <c r="T61" s="225"/>
      <c r="U61" s="225"/>
      <c r="V61" s="225"/>
    </row>
    <row r="62" spans="1:22">
      <c r="A62" s="460" t="s">
        <v>236</v>
      </c>
      <c r="B62" s="461"/>
      <c r="C62" s="461"/>
      <c r="D62" s="461"/>
      <c r="E62" s="461"/>
      <c r="F62" s="461"/>
      <c r="G62" s="461"/>
      <c r="H62" s="461"/>
      <c r="I62" s="226"/>
      <c r="J62" s="226"/>
      <c r="K62" s="226"/>
      <c r="L62" s="226"/>
      <c r="M62" s="226"/>
      <c r="N62" s="226"/>
      <c r="O62" s="226"/>
      <c r="P62" s="225"/>
      <c r="Q62" s="225"/>
      <c r="R62" s="225"/>
      <c r="S62" s="225"/>
      <c r="T62" s="225"/>
      <c r="U62" s="225"/>
      <c r="V62" s="225"/>
    </row>
    <row r="63" spans="1:22">
      <c r="A63" s="229"/>
      <c r="B63" s="230"/>
      <c r="C63" s="230"/>
      <c r="D63" s="230"/>
      <c r="E63" s="230"/>
      <c r="F63" s="230"/>
      <c r="G63" s="230"/>
      <c r="H63" s="230"/>
      <c r="I63" s="226"/>
      <c r="J63" s="226"/>
      <c r="K63" s="226"/>
      <c r="L63" s="226"/>
      <c r="M63" s="226"/>
      <c r="N63" s="226"/>
      <c r="O63" s="226"/>
      <c r="P63" s="225"/>
      <c r="Q63" s="225"/>
      <c r="R63" s="225"/>
      <c r="S63" s="225"/>
      <c r="T63" s="225"/>
      <c r="U63" s="225"/>
      <c r="V63" s="225"/>
    </row>
    <row r="64" spans="1:22">
      <c r="A64" s="231" t="s">
        <v>180</v>
      </c>
      <c r="B64" s="230"/>
      <c r="C64" s="230"/>
      <c r="D64" s="230"/>
      <c r="E64" s="230"/>
      <c r="F64" s="230"/>
      <c r="G64" s="230"/>
      <c r="H64" s="230"/>
      <c r="I64" s="226"/>
      <c r="J64" s="226"/>
      <c r="K64" s="226"/>
      <c r="L64" s="226"/>
      <c r="M64" s="226"/>
      <c r="N64" s="226"/>
      <c r="O64" s="226"/>
      <c r="P64" s="225"/>
      <c r="Q64" s="225"/>
      <c r="R64" s="225"/>
      <c r="S64" s="225"/>
      <c r="T64" s="225"/>
      <c r="U64" s="225"/>
      <c r="V64" s="225"/>
    </row>
    <row r="65" spans="1:22">
      <c r="A65" s="460" t="s">
        <v>237</v>
      </c>
      <c r="B65" s="460"/>
      <c r="C65" s="460"/>
      <c r="D65" s="460"/>
      <c r="E65" s="461"/>
      <c r="F65" s="461"/>
      <c r="G65" s="461"/>
      <c r="H65" s="461"/>
      <c r="I65" s="461"/>
      <c r="J65" s="461"/>
      <c r="K65" s="461"/>
      <c r="L65" s="461"/>
      <c r="M65" s="226"/>
      <c r="N65" s="226"/>
      <c r="O65" s="226"/>
      <c r="P65" s="225"/>
      <c r="Q65" s="225"/>
      <c r="R65" s="225"/>
      <c r="S65" s="225"/>
      <c r="T65" s="225"/>
      <c r="U65" s="225"/>
      <c r="V65" s="225"/>
    </row>
    <row r="66" spans="1:22">
      <c r="A66" s="460" t="s">
        <v>238</v>
      </c>
      <c r="B66" s="460"/>
      <c r="C66" s="460"/>
      <c r="D66" s="460"/>
      <c r="E66" s="460"/>
      <c r="F66" s="460"/>
      <c r="G66" s="226"/>
      <c r="H66" s="226"/>
      <c r="I66" s="226"/>
      <c r="J66" s="226"/>
      <c r="K66" s="226"/>
      <c r="L66" s="226"/>
      <c r="M66" s="226"/>
      <c r="N66" s="226"/>
      <c r="O66" s="226"/>
      <c r="P66" s="225"/>
      <c r="Q66" s="225"/>
      <c r="R66" s="225"/>
      <c r="S66" s="225"/>
      <c r="T66" s="225"/>
      <c r="U66" s="225"/>
      <c r="V66" s="225"/>
    </row>
    <row r="67" spans="1:22">
      <c r="A67" s="460" t="s">
        <v>239</v>
      </c>
      <c r="B67" s="461"/>
      <c r="C67" s="461"/>
      <c r="D67" s="461"/>
      <c r="E67" s="461"/>
      <c r="F67" s="461"/>
      <c r="G67" s="461"/>
      <c r="H67" s="461"/>
      <c r="I67" s="461"/>
      <c r="J67" s="461"/>
      <c r="K67" s="461"/>
      <c r="L67" s="461"/>
      <c r="M67" s="461"/>
      <c r="N67" s="461"/>
      <c r="O67" s="461"/>
      <c r="P67" s="225"/>
      <c r="Q67" s="225"/>
      <c r="R67" s="225"/>
      <c r="S67" s="225"/>
      <c r="T67" s="225"/>
      <c r="U67" s="225"/>
      <c r="V67" s="225"/>
    </row>
    <row r="68" spans="1:22">
      <c r="A68" s="460" t="s">
        <v>240</v>
      </c>
      <c r="B68" s="461"/>
      <c r="C68" s="461"/>
      <c r="D68" s="461"/>
      <c r="E68" s="461"/>
      <c r="F68" s="461"/>
      <c r="G68" s="461"/>
      <c r="H68" s="461"/>
      <c r="I68" s="226"/>
      <c r="J68" s="226"/>
      <c r="K68" s="226"/>
      <c r="L68" s="226"/>
      <c r="M68" s="226"/>
      <c r="N68" s="226"/>
      <c r="O68" s="226"/>
      <c r="P68" s="225"/>
      <c r="Q68" s="225"/>
      <c r="R68" s="225"/>
      <c r="S68" s="225"/>
      <c r="T68" s="225"/>
      <c r="U68" s="225"/>
      <c r="V68" s="225"/>
    </row>
  </sheetData>
  <mergeCells count="43">
    <mergeCell ref="A68:H68"/>
    <mergeCell ref="A60:F60"/>
    <mergeCell ref="A61:O61"/>
    <mergeCell ref="A62:H62"/>
    <mergeCell ref="A65:L65"/>
    <mergeCell ref="A66:F66"/>
    <mergeCell ref="A67:O67"/>
    <mergeCell ref="A59:K59"/>
    <mergeCell ref="A42:F42"/>
    <mergeCell ref="A43:O43"/>
    <mergeCell ref="A44:H44"/>
    <mergeCell ref="A47:D47"/>
    <mergeCell ref="A48:F48"/>
    <mergeCell ref="A49:O49"/>
    <mergeCell ref="A50:H50"/>
    <mergeCell ref="A53:K53"/>
    <mergeCell ref="A54:F54"/>
    <mergeCell ref="A55:O55"/>
    <mergeCell ref="A56:H56"/>
    <mergeCell ref="A41:D41"/>
    <mergeCell ref="A20:H20"/>
    <mergeCell ref="A23:D23"/>
    <mergeCell ref="A24:F24"/>
    <mergeCell ref="A25:O25"/>
    <mergeCell ref="A26:H26"/>
    <mergeCell ref="A27:H27"/>
    <mergeCell ref="A32:V32"/>
    <mergeCell ref="A35:L35"/>
    <mergeCell ref="A36:F36"/>
    <mergeCell ref="A37:O37"/>
    <mergeCell ref="A38:H38"/>
    <mergeCell ref="A19:O19"/>
    <mergeCell ref="A2:E2"/>
    <mergeCell ref="A3:I3"/>
    <mergeCell ref="A4:E4"/>
    <mergeCell ref="A6:B6"/>
    <mergeCell ref="A7:J7"/>
    <mergeCell ref="A10:D10"/>
    <mergeCell ref="A11:F11"/>
    <mergeCell ref="A12:O12"/>
    <mergeCell ref="A13:H13"/>
    <mergeCell ref="A17:D17"/>
    <mergeCell ref="A18:F18"/>
  </mergeCells>
  <pageMargins left="0.5" right="0" top="0.5" bottom="0" header="0.5" footer="0"/>
  <pageSetup scale="3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D56"/>
  <sheetViews>
    <sheetView workbookViewId="0">
      <selection sqref="A1:D1"/>
    </sheetView>
  </sheetViews>
  <sheetFormatPr defaultRowHeight="14.4"/>
  <cols>
    <col min="1" max="1" width="21" customWidth="1"/>
    <col min="2" max="4" width="16.6640625" customWidth="1"/>
  </cols>
  <sheetData>
    <row r="1" spans="1:4">
      <c r="A1" s="493" t="s">
        <v>248</v>
      </c>
      <c r="B1" s="493"/>
      <c r="C1" s="493"/>
      <c r="D1" s="493"/>
    </row>
    <row r="2" spans="1:4">
      <c r="A2" s="213"/>
      <c r="B2" s="214"/>
      <c r="C2" s="214"/>
      <c r="D2" s="214"/>
    </row>
    <row r="3" spans="1:4" ht="33.6">
      <c r="A3" s="215" t="s">
        <v>10</v>
      </c>
      <c r="B3" s="215" t="s">
        <v>0</v>
      </c>
      <c r="C3" s="215" t="s">
        <v>121</v>
      </c>
      <c r="D3" s="215" t="s">
        <v>122</v>
      </c>
    </row>
    <row r="4" spans="1:4">
      <c r="A4" s="216"/>
      <c r="B4" s="217"/>
      <c r="C4" s="217"/>
      <c r="D4" s="217"/>
    </row>
    <row r="5" spans="1:4">
      <c r="A5" s="218" t="s">
        <v>77</v>
      </c>
      <c r="B5" s="360">
        <f>IF(SUM(B6:B56)='Fed &amp; State Assistance'!B5+'Fed &amp; State Non-Assistance'!B5,SUM(B6:B56),"ERROR")</f>
        <v>29350927096</v>
      </c>
      <c r="C5" s="360">
        <f>IF(SUM(C6:C56)='Fed &amp; State Assistance'!B5,'Fed &amp; State Assistance'!B5,"ERROR")</f>
        <v>9586294581</v>
      </c>
      <c r="D5" s="360">
        <f>IF(SUM(D6:D56)='Fed &amp; State Non-Assistance'!B5,'Fed &amp; State Non-Assistance'!B5,"ERROR")</f>
        <v>19764632515</v>
      </c>
    </row>
    <row r="6" spans="1:4">
      <c r="A6" s="219" t="s">
        <v>11</v>
      </c>
      <c r="B6" s="360">
        <f>SUM(C6:D6)</f>
        <v>179524456</v>
      </c>
      <c r="C6" s="360">
        <f>'Fed &amp; State Assistance'!B6</f>
        <v>43429852</v>
      </c>
      <c r="D6" s="360">
        <f>'Fed &amp; State Non-Assistance'!B6</f>
        <v>136094604</v>
      </c>
    </row>
    <row r="7" spans="1:4">
      <c r="A7" s="219" t="s">
        <v>12</v>
      </c>
      <c r="B7" s="360">
        <f t="shared" ref="B7:B56" si="0">SUM(C7:D7)</f>
        <v>75949483</v>
      </c>
      <c r="C7" s="360">
        <f>'Fed &amp; State Assistance'!B7</f>
        <v>38707010</v>
      </c>
      <c r="D7" s="360">
        <f>'Fed &amp; State Non-Assistance'!B7</f>
        <v>37242473</v>
      </c>
    </row>
    <row r="8" spans="1:4">
      <c r="A8" s="219" t="s">
        <v>13</v>
      </c>
      <c r="B8" s="360">
        <f t="shared" si="0"/>
        <v>335884400</v>
      </c>
      <c r="C8" s="360">
        <f>'Fed &amp; State Assistance'!B8</f>
        <v>33232248</v>
      </c>
      <c r="D8" s="360">
        <f>'Fed &amp; State Non-Assistance'!B8</f>
        <v>302652152</v>
      </c>
    </row>
    <row r="9" spans="1:4">
      <c r="A9" s="219" t="s">
        <v>14</v>
      </c>
      <c r="B9" s="360">
        <f t="shared" si="0"/>
        <v>140899391</v>
      </c>
      <c r="C9" s="360">
        <f>'Fed &amp; State Assistance'!B9</f>
        <v>11104361</v>
      </c>
      <c r="D9" s="360">
        <f>'Fed &amp; State Non-Assistance'!B9</f>
        <v>129795030</v>
      </c>
    </row>
    <row r="10" spans="1:4">
      <c r="A10" s="219" t="s">
        <v>15</v>
      </c>
      <c r="B10" s="360">
        <f t="shared" si="0"/>
        <v>6341455425</v>
      </c>
      <c r="C10" s="360">
        <f>'Fed &amp; State Assistance'!B10</f>
        <v>3491007105</v>
      </c>
      <c r="D10" s="360">
        <f>'Fed &amp; State Non-Assistance'!B10</f>
        <v>2850448320</v>
      </c>
    </row>
    <row r="11" spans="1:4">
      <c r="A11" s="219" t="s">
        <v>16</v>
      </c>
      <c r="B11" s="360">
        <f t="shared" si="0"/>
        <v>315459854</v>
      </c>
      <c r="C11" s="360">
        <f>'Fed &amp; State Assistance'!B11</f>
        <v>82167037</v>
      </c>
      <c r="D11" s="360">
        <f>'Fed &amp; State Non-Assistance'!B11</f>
        <v>233292817</v>
      </c>
    </row>
    <row r="12" spans="1:4">
      <c r="A12" s="219" t="s">
        <v>17</v>
      </c>
      <c r="B12" s="360">
        <f t="shared" si="0"/>
        <v>470463547</v>
      </c>
      <c r="C12" s="360">
        <f>'Fed &amp; State Assistance'!B12</f>
        <v>87433806</v>
      </c>
      <c r="D12" s="360">
        <f>'Fed &amp; State Non-Assistance'!B12</f>
        <v>383029741</v>
      </c>
    </row>
    <row r="13" spans="1:4">
      <c r="A13" s="219" t="s">
        <v>18</v>
      </c>
      <c r="B13" s="360">
        <f t="shared" si="0"/>
        <v>106170159</v>
      </c>
      <c r="C13" s="360">
        <f>'Fed &amp; State Assistance'!B13</f>
        <v>24319118</v>
      </c>
      <c r="D13" s="360">
        <f>'Fed &amp; State Non-Assistance'!B13</f>
        <v>81851041</v>
      </c>
    </row>
    <row r="14" spans="1:4">
      <c r="A14" s="219" t="s">
        <v>19</v>
      </c>
      <c r="B14" s="360">
        <f t="shared" si="0"/>
        <v>260528062</v>
      </c>
      <c r="C14" s="360">
        <f>'Fed &amp; State Assistance'!B14</f>
        <v>61340387</v>
      </c>
      <c r="D14" s="360">
        <f>'Fed &amp; State Non-Assistance'!B14</f>
        <v>199187675</v>
      </c>
    </row>
    <row r="15" spans="1:4">
      <c r="A15" s="219" t="s">
        <v>20</v>
      </c>
      <c r="B15" s="360">
        <f t="shared" si="0"/>
        <v>832365056</v>
      </c>
      <c r="C15" s="360">
        <f>'Fed &amp; State Assistance'!B15</f>
        <v>175868762</v>
      </c>
      <c r="D15" s="360">
        <f>'Fed &amp; State Non-Assistance'!B15</f>
        <v>656496294</v>
      </c>
    </row>
    <row r="16" spans="1:4">
      <c r="A16" s="219" t="s">
        <v>21</v>
      </c>
      <c r="B16" s="360">
        <f t="shared" si="0"/>
        <v>507253732</v>
      </c>
      <c r="C16" s="360">
        <f>'Fed &amp; State Assistance'!B16</f>
        <v>49024258</v>
      </c>
      <c r="D16" s="360">
        <f>'Fed &amp; State Non-Assistance'!B16</f>
        <v>458229474</v>
      </c>
    </row>
    <row r="17" spans="1:4">
      <c r="A17" s="219" t="s">
        <v>22</v>
      </c>
      <c r="B17" s="360">
        <f t="shared" si="0"/>
        <v>241311849</v>
      </c>
      <c r="C17" s="360">
        <f>'Fed &amp; State Assistance'!B17</f>
        <v>59957143</v>
      </c>
      <c r="D17" s="360">
        <f>'Fed &amp; State Non-Assistance'!B17</f>
        <v>181354706</v>
      </c>
    </row>
    <row r="18" spans="1:4">
      <c r="A18" s="219" t="s">
        <v>23</v>
      </c>
      <c r="B18" s="360">
        <f t="shared" si="0"/>
        <v>37201871</v>
      </c>
      <c r="C18" s="360">
        <f>'Fed &amp; State Assistance'!B18</f>
        <v>6815994</v>
      </c>
      <c r="D18" s="360">
        <f>'Fed &amp; State Non-Assistance'!B18</f>
        <v>30385877</v>
      </c>
    </row>
    <row r="19" spans="1:4">
      <c r="A19" s="219" t="s">
        <v>24</v>
      </c>
      <c r="B19" s="360">
        <f t="shared" si="0"/>
        <v>1218540212</v>
      </c>
      <c r="C19" s="360">
        <f>'Fed &amp; State Assistance'!B19</f>
        <v>81459440</v>
      </c>
      <c r="D19" s="360">
        <f>'Fed &amp; State Non-Assistance'!B19</f>
        <v>1137080772</v>
      </c>
    </row>
    <row r="20" spans="1:4">
      <c r="A20" s="219" t="s">
        <v>25</v>
      </c>
      <c r="B20" s="360">
        <f t="shared" si="0"/>
        <v>205405563</v>
      </c>
      <c r="C20" s="360">
        <f>'Fed &amp; State Assistance'!B20</f>
        <v>23441807</v>
      </c>
      <c r="D20" s="360">
        <f>'Fed &amp; State Non-Assistance'!B20</f>
        <v>181963756</v>
      </c>
    </row>
    <row r="21" spans="1:4">
      <c r="A21" s="219" t="s">
        <v>26</v>
      </c>
      <c r="B21" s="360">
        <f t="shared" si="0"/>
        <v>181892407</v>
      </c>
      <c r="C21" s="360">
        <f>'Fed &amp; State Assistance'!B21</f>
        <v>61234667</v>
      </c>
      <c r="D21" s="360">
        <f>'Fed &amp; State Non-Assistance'!B21</f>
        <v>120657740</v>
      </c>
    </row>
    <row r="22" spans="1:4">
      <c r="A22" s="219" t="s">
        <v>27</v>
      </c>
      <c r="B22" s="360">
        <f t="shared" si="0"/>
        <v>134610746</v>
      </c>
      <c r="C22" s="360">
        <f>'Fed &amp; State Assistance'!B22</f>
        <v>49372704</v>
      </c>
      <c r="D22" s="360">
        <f>'Fed &amp; State Non-Assistance'!B22</f>
        <v>85238042</v>
      </c>
    </row>
    <row r="23" spans="1:4">
      <c r="A23" s="219" t="s">
        <v>28</v>
      </c>
      <c r="B23" s="360">
        <f t="shared" si="0"/>
        <v>258520710</v>
      </c>
      <c r="C23" s="360">
        <f>'Fed &amp; State Assistance'!B23</f>
        <v>159358533</v>
      </c>
      <c r="D23" s="360">
        <f>'Fed &amp; State Non-Assistance'!B23</f>
        <v>99162177</v>
      </c>
    </row>
    <row r="24" spans="1:4">
      <c r="A24" s="219" t="s">
        <v>29</v>
      </c>
      <c r="B24" s="360">
        <f t="shared" si="0"/>
        <v>202629993</v>
      </c>
      <c r="C24" s="360">
        <f>'Fed &amp; State Assistance'!B24</f>
        <v>21156865</v>
      </c>
      <c r="D24" s="360">
        <f>'Fed &amp; State Non-Assistance'!B24</f>
        <v>181473128</v>
      </c>
    </row>
    <row r="25" spans="1:4">
      <c r="A25" s="219" t="s">
        <v>30</v>
      </c>
      <c r="B25" s="360">
        <f t="shared" si="0"/>
        <v>78061646</v>
      </c>
      <c r="C25" s="360">
        <f>'Fed &amp; State Assistance'!B25</f>
        <v>58970431</v>
      </c>
      <c r="D25" s="360">
        <f>'Fed &amp; State Non-Assistance'!B25</f>
        <v>19091215</v>
      </c>
    </row>
    <row r="26" spans="1:4">
      <c r="A26" s="219" t="s">
        <v>31</v>
      </c>
      <c r="B26" s="360">
        <f t="shared" si="0"/>
        <v>573456428</v>
      </c>
      <c r="C26" s="360">
        <f>'Fed &amp; State Assistance'!B26</f>
        <v>116748570</v>
      </c>
      <c r="D26" s="360">
        <f>'Fed &amp; State Non-Assistance'!B26</f>
        <v>456707858</v>
      </c>
    </row>
    <row r="27" spans="1:4">
      <c r="A27" s="219" t="s">
        <v>32</v>
      </c>
      <c r="B27" s="360">
        <f t="shared" si="0"/>
        <v>962114661</v>
      </c>
      <c r="C27" s="360">
        <f>'Fed &amp; State Assistance'!B27</f>
        <v>292700268</v>
      </c>
      <c r="D27" s="360">
        <f>'Fed &amp; State Non-Assistance'!B27</f>
        <v>669414393</v>
      </c>
    </row>
    <row r="28" spans="1:4">
      <c r="A28" s="219" t="s">
        <v>33</v>
      </c>
      <c r="B28" s="360">
        <f t="shared" si="0"/>
        <v>1306871660</v>
      </c>
      <c r="C28" s="360">
        <f>'Fed &amp; State Assistance'!B28</f>
        <v>167236026</v>
      </c>
      <c r="D28" s="360">
        <f>'Fed &amp; State Non-Assistance'!B28</f>
        <v>1139635634</v>
      </c>
    </row>
    <row r="29" spans="1:4">
      <c r="A29" s="219" t="s">
        <v>34</v>
      </c>
      <c r="B29" s="360">
        <f t="shared" si="0"/>
        <v>486141013</v>
      </c>
      <c r="C29" s="360">
        <f>'Fed &amp; State Assistance'!B29</f>
        <v>86037333</v>
      </c>
      <c r="D29" s="360">
        <f>'Fed &amp; State Non-Assistance'!B29</f>
        <v>400103680</v>
      </c>
    </row>
    <row r="30" spans="1:4">
      <c r="A30" s="219" t="s">
        <v>35</v>
      </c>
      <c r="B30" s="360">
        <f t="shared" si="0"/>
        <v>73186977</v>
      </c>
      <c r="C30" s="360">
        <f>'Fed &amp; State Assistance'!B30</f>
        <v>19729920</v>
      </c>
      <c r="D30" s="360">
        <f>'Fed &amp; State Non-Assistance'!B30</f>
        <v>53457057</v>
      </c>
    </row>
    <row r="31" spans="1:4">
      <c r="A31" s="219" t="s">
        <v>36</v>
      </c>
      <c r="B31" s="360">
        <f t="shared" si="0"/>
        <v>373488423</v>
      </c>
      <c r="C31" s="360">
        <f>'Fed &amp; State Assistance'!B31</f>
        <v>83789053</v>
      </c>
      <c r="D31" s="360">
        <f>'Fed &amp; State Non-Assistance'!B31</f>
        <v>289699370</v>
      </c>
    </row>
    <row r="32" spans="1:4">
      <c r="A32" s="219" t="s">
        <v>37</v>
      </c>
      <c r="B32" s="360">
        <f t="shared" si="0"/>
        <v>41390227</v>
      </c>
      <c r="C32" s="360">
        <f>'Fed &amp; State Assistance'!B32</f>
        <v>19645213</v>
      </c>
      <c r="D32" s="360">
        <f>'Fed &amp; State Non-Assistance'!B32</f>
        <v>21745014</v>
      </c>
    </row>
    <row r="33" spans="1:4">
      <c r="A33" s="219" t="s">
        <v>38</v>
      </c>
      <c r="B33" s="360">
        <f t="shared" si="0"/>
        <v>99332753</v>
      </c>
      <c r="C33" s="360">
        <f>'Fed &amp; State Assistance'!B33</f>
        <v>23412717</v>
      </c>
      <c r="D33" s="360">
        <f>'Fed &amp; State Non-Assistance'!B33</f>
        <v>75920036</v>
      </c>
    </row>
    <row r="34" spans="1:4">
      <c r="A34" s="219" t="s">
        <v>39</v>
      </c>
      <c r="B34" s="360">
        <f t="shared" si="0"/>
        <v>98292072</v>
      </c>
      <c r="C34" s="360">
        <f>'Fed &amp; State Assistance'!B34</f>
        <v>50717562</v>
      </c>
      <c r="D34" s="360">
        <f>'Fed &amp; State Non-Assistance'!B34</f>
        <v>47574510</v>
      </c>
    </row>
    <row r="35" spans="1:4">
      <c r="A35" s="219" t="s">
        <v>40</v>
      </c>
      <c r="B35" s="360">
        <f t="shared" si="0"/>
        <v>60180011</v>
      </c>
      <c r="C35" s="360">
        <f>'Fed &amp; State Assistance'!B35</f>
        <v>24087295</v>
      </c>
      <c r="D35" s="360">
        <f>'Fed &amp; State Non-Assistance'!B35</f>
        <v>36092716</v>
      </c>
    </row>
    <row r="36" spans="1:4">
      <c r="A36" s="219" t="s">
        <v>41</v>
      </c>
      <c r="B36" s="360">
        <f t="shared" si="0"/>
        <v>1200433479</v>
      </c>
      <c r="C36" s="360">
        <f>'Fed &amp; State Assistance'!B36</f>
        <v>271366365</v>
      </c>
      <c r="D36" s="360">
        <f>'Fed &amp; State Non-Assistance'!B36</f>
        <v>929067114</v>
      </c>
    </row>
    <row r="37" spans="1:4">
      <c r="A37" s="219" t="s">
        <v>42</v>
      </c>
      <c r="B37" s="360">
        <f t="shared" si="0"/>
        <v>186703641</v>
      </c>
      <c r="C37" s="360">
        <f>'Fed &amp; State Assistance'!B37</f>
        <v>55060290</v>
      </c>
      <c r="D37" s="360">
        <f>'Fed &amp; State Non-Assistance'!B37</f>
        <v>131643351</v>
      </c>
    </row>
    <row r="38" spans="1:4">
      <c r="A38" s="219" t="s">
        <v>43</v>
      </c>
      <c r="B38" s="360">
        <f t="shared" si="0"/>
        <v>5211548074</v>
      </c>
      <c r="C38" s="360">
        <f>'Fed &amp; State Assistance'!B38</f>
        <v>2042312205</v>
      </c>
      <c r="D38" s="360">
        <f>'Fed &amp; State Non-Assistance'!B38</f>
        <v>3169235869</v>
      </c>
    </row>
    <row r="39" spans="1:4">
      <c r="A39" s="219" t="s">
        <v>44</v>
      </c>
      <c r="B39" s="360">
        <f t="shared" si="0"/>
        <v>530834809</v>
      </c>
      <c r="C39" s="360">
        <f>'Fed &amp; State Assistance'!B39</f>
        <v>54959910</v>
      </c>
      <c r="D39" s="360">
        <f>'Fed &amp; State Non-Assistance'!B39</f>
        <v>475874899</v>
      </c>
    </row>
    <row r="40" spans="1:4">
      <c r="A40" s="219" t="s">
        <v>45</v>
      </c>
      <c r="B40" s="360">
        <f t="shared" si="0"/>
        <v>37172730</v>
      </c>
      <c r="C40" s="360">
        <f>'Fed &amp; State Assistance'!B40</f>
        <v>20282702</v>
      </c>
      <c r="D40" s="360">
        <f>'Fed &amp; State Non-Assistance'!B40</f>
        <v>16890028</v>
      </c>
    </row>
    <row r="41" spans="1:4">
      <c r="A41" s="219" t="s">
        <v>46</v>
      </c>
      <c r="B41" s="360">
        <f t="shared" si="0"/>
        <v>1052489369</v>
      </c>
      <c r="C41" s="360">
        <f>'Fed &amp; State Assistance'!B41</f>
        <v>288374354</v>
      </c>
      <c r="D41" s="360">
        <f>'Fed &amp; State Non-Assistance'!B41</f>
        <v>764115015</v>
      </c>
    </row>
    <row r="42" spans="1:4">
      <c r="A42" s="219" t="s">
        <v>47</v>
      </c>
      <c r="B42" s="360">
        <f t="shared" si="0"/>
        <v>153318748</v>
      </c>
      <c r="C42" s="360">
        <f>'Fed &amp; State Assistance'!B42</f>
        <v>61125969</v>
      </c>
      <c r="D42" s="360">
        <f>'Fed &amp; State Non-Assistance'!B42</f>
        <v>92192779</v>
      </c>
    </row>
    <row r="43" spans="1:4">
      <c r="A43" s="219" t="s">
        <v>48</v>
      </c>
      <c r="B43" s="360">
        <f t="shared" si="0"/>
        <v>341235427</v>
      </c>
      <c r="C43" s="360">
        <f>'Fed &amp; State Assistance'!B43</f>
        <v>155800924</v>
      </c>
      <c r="D43" s="360">
        <f>'Fed &amp; State Non-Assistance'!B43</f>
        <v>185434503</v>
      </c>
    </row>
    <row r="44" spans="1:4">
      <c r="A44" s="219" t="s">
        <v>49</v>
      </c>
      <c r="B44" s="360">
        <f t="shared" si="0"/>
        <v>874691237</v>
      </c>
      <c r="C44" s="360">
        <f>'Fed &amp; State Assistance'!B44</f>
        <v>263139343</v>
      </c>
      <c r="D44" s="360">
        <f>'Fed &amp; State Non-Assistance'!B44</f>
        <v>611551894</v>
      </c>
    </row>
    <row r="45" spans="1:4">
      <c r="A45" s="219" t="s">
        <v>50</v>
      </c>
      <c r="B45" s="360">
        <f t="shared" si="0"/>
        <v>156878162</v>
      </c>
      <c r="C45" s="360">
        <f>'Fed &amp; State Assistance'!B45</f>
        <v>26150178</v>
      </c>
      <c r="D45" s="360">
        <f>'Fed &amp; State Non-Assistance'!B45</f>
        <v>130727984</v>
      </c>
    </row>
    <row r="46" spans="1:4">
      <c r="A46" s="219" t="s">
        <v>51</v>
      </c>
      <c r="B46" s="360">
        <f t="shared" si="0"/>
        <v>271161678</v>
      </c>
      <c r="C46" s="360">
        <f>'Fed &amp; State Assistance'!B46</f>
        <v>23928811</v>
      </c>
      <c r="D46" s="360">
        <f>'Fed &amp; State Non-Assistance'!B46</f>
        <v>247232867</v>
      </c>
    </row>
    <row r="47" spans="1:4">
      <c r="A47" s="219" t="s">
        <v>52</v>
      </c>
      <c r="B47" s="360">
        <f t="shared" si="0"/>
        <v>27492637</v>
      </c>
      <c r="C47" s="360">
        <f>'Fed &amp; State Assistance'!B47</f>
        <v>19684229</v>
      </c>
      <c r="D47" s="360">
        <f>'Fed &amp; State Non-Assistance'!B47</f>
        <v>7808408</v>
      </c>
    </row>
    <row r="48" spans="1:4">
      <c r="A48" s="219" t="s">
        <v>53</v>
      </c>
      <c r="B48" s="360">
        <f t="shared" si="0"/>
        <v>241414710</v>
      </c>
      <c r="C48" s="360">
        <f>'Fed &amp; State Assistance'!B48</f>
        <v>96135055</v>
      </c>
      <c r="D48" s="360">
        <f>'Fed &amp; State Non-Assistance'!B48</f>
        <v>145279655</v>
      </c>
    </row>
    <row r="49" spans="1:4">
      <c r="A49" s="219" t="s">
        <v>54</v>
      </c>
      <c r="B49" s="360">
        <f t="shared" si="0"/>
        <v>854536254</v>
      </c>
      <c r="C49" s="360">
        <f>'Fed &amp; State Assistance'!B49</f>
        <v>139356497</v>
      </c>
      <c r="D49" s="360">
        <f>'Fed &amp; State Non-Assistance'!B49</f>
        <v>715179757</v>
      </c>
    </row>
    <row r="50" spans="1:4">
      <c r="A50" s="219" t="s">
        <v>55</v>
      </c>
      <c r="B50" s="360">
        <f t="shared" si="0"/>
        <v>78604277</v>
      </c>
      <c r="C50" s="360">
        <f>'Fed &amp; State Assistance'!B50</f>
        <v>24566214</v>
      </c>
      <c r="D50" s="360">
        <f>'Fed &amp; State Non-Assistance'!B50</f>
        <v>54038063</v>
      </c>
    </row>
    <row r="51" spans="1:4">
      <c r="A51" s="219" t="s">
        <v>56</v>
      </c>
      <c r="B51" s="360">
        <f t="shared" si="0"/>
        <v>78555795</v>
      </c>
      <c r="C51" s="360">
        <f>'Fed &amp; State Assistance'!B51</f>
        <v>27914158</v>
      </c>
      <c r="D51" s="360">
        <f>'Fed &amp; State Non-Assistance'!B51</f>
        <v>50641637</v>
      </c>
    </row>
    <row r="52" spans="1:4">
      <c r="A52" s="219" t="s">
        <v>57</v>
      </c>
      <c r="B52" s="360">
        <f t="shared" si="0"/>
        <v>255438645</v>
      </c>
      <c r="C52" s="360">
        <f>'Fed &amp; State Assistance'!B52</f>
        <v>99363339</v>
      </c>
      <c r="D52" s="360">
        <f>'Fed &amp; State Non-Assistance'!B52</f>
        <v>156075306</v>
      </c>
    </row>
    <row r="53" spans="1:4">
      <c r="A53" s="219" t="s">
        <v>58</v>
      </c>
      <c r="B53" s="360">
        <f t="shared" si="0"/>
        <v>863458600</v>
      </c>
      <c r="C53" s="360">
        <f>'Fed &amp; State Assistance'!B53</f>
        <v>180941247</v>
      </c>
      <c r="D53" s="360">
        <f>'Fed &amp; State Non-Assistance'!B53</f>
        <v>682517353</v>
      </c>
    </row>
    <row r="54" spans="1:4">
      <c r="A54" s="219" t="s">
        <v>59</v>
      </c>
      <c r="B54" s="360">
        <f t="shared" si="0"/>
        <v>129946230</v>
      </c>
      <c r="C54" s="360">
        <f>'Fed &amp; State Assistance'!B54</f>
        <v>77919498</v>
      </c>
      <c r="D54" s="360">
        <f>'Fed &amp; State Non-Assistance'!B54</f>
        <v>52026732</v>
      </c>
    </row>
    <row r="55" spans="1:4">
      <c r="A55" s="219" t="s">
        <v>60</v>
      </c>
      <c r="B55" s="360">
        <f t="shared" si="0"/>
        <v>579048807</v>
      </c>
      <c r="C55" s="360">
        <f>'Fed &amp; State Assistance'!B55</f>
        <v>150729164</v>
      </c>
      <c r="D55" s="360">
        <f>'Fed &amp; State Non-Assistance'!B55</f>
        <v>428319643</v>
      </c>
    </row>
    <row r="56" spans="1:4">
      <c r="A56" s="220" t="s">
        <v>61</v>
      </c>
      <c r="B56" s="360">
        <f t="shared" si="0"/>
        <v>27381000</v>
      </c>
      <c r="C56" s="360">
        <f>'Fed &amp; State Assistance'!B56</f>
        <v>3678644</v>
      </c>
      <c r="D56" s="360">
        <f>'Fed &amp; State Non-Assistance'!B56</f>
        <v>23702356</v>
      </c>
    </row>
  </sheetData>
  <mergeCells count="1">
    <mergeCell ref="A1:D1"/>
  </mergeCells>
  <pageMargins left="0.7" right="0.7" top="0.75" bottom="0.75" header="0.3" footer="0.3"/>
  <pageSetup scale="10"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5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62"/>
  <sheetViews>
    <sheetView zoomScale="85" zoomScaleNormal="85" workbookViewId="0">
      <pane xSplit="1" ySplit="4" topLeftCell="G5" activePane="bottomRight" state="frozen"/>
      <selection pane="topRight" activeCell="B1" sqref="B1"/>
      <selection pane="bottomLeft" activeCell="A5" sqref="A5"/>
      <selection pane="bottomRight" activeCell="M6" sqref="M6"/>
    </sheetView>
  </sheetViews>
  <sheetFormatPr defaultRowHeight="14.4"/>
  <cols>
    <col min="1" max="1" width="21.88671875" customWidth="1"/>
    <col min="2" max="2" width="15" customWidth="1"/>
    <col min="3" max="3" width="16.5546875" customWidth="1"/>
    <col min="4" max="4" width="16.6640625" customWidth="1"/>
    <col min="5" max="5" width="15.44140625" customWidth="1"/>
    <col min="6" max="6" width="15.6640625" customWidth="1"/>
    <col min="7" max="7" width="15" customWidth="1"/>
    <col min="8" max="9" width="15.33203125" customWidth="1"/>
    <col min="10" max="11" width="15.109375" customWidth="1"/>
  </cols>
  <sheetData>
    <row r="1" spans="1:11">
      <c r="A1" s="493" t="s">
        <v>233</v>
      </c>
      <c r="B1" s="493"/>
      <c r="C1" s="493"/>
      <c r="D1" s="493"/>
      <c r="E1" s="511"/>
      <c r="F1" s="511"/>
      <c r="G1" s="511"/>
      <c r="H1" s="511"/>
      <c r="I1" s="511"/>
      <c r="J1" s="478"/>
      <c r="K1" s="478"/>
    </row>
    <row r="2" spans="1:11" ht="15" customHeight="1">
      <c r="A2" s="36"/>
      <c r="B2" s="261"/>
      <c r="C2" s="49"/>
      <c r="D2" s="581" t="s">
        <v>90</v>
      </c>
      <c r="E2" s="583" t="s">
        <v>91</v>
      </c>
      <c r="F2" s="584"/>
      <c r="G2" s="543" t="s">
        <v>9</v>
      </c>
      <c r="H2" s="544"/>
      <c r="I2" s="545"/>
      <c r="J2" s="38"/>
      <c r="K2" s="40"/>
    </row>
    <row r="3" spans="1:11" ht="63" customHeight="1">
      <c r="A3" s="35" t="s">
        <v>10</v>
      </c>
      <c r="B3" s="258" t="s">
        <v>317</v>
      </c>
      <c r="C3" s="38" t="s">
        <v>92</v>
      </c>
      <c r="D3" s="582"/>
      <c r="E3" s="68" t="s">
        <v>93</v>
      </c>
      <c r="F3" s="69" t="s">
        <v>94</v>
      </c>
      <c r="G3" s="38" t="s">
        <v>7</v>
      </c>
      <c r="H3" s="35" t="s">
        <v>8</v>
      </c>
      <c r="I3" s="52" t="s">
        <v>1</v>
      </c>
      <c r="J3" s="38" t="s">
        <v>95</v>
      </c>
      <c r="K3" s="249" t="s">
        <v>96</v>
      </c>
    </row>
    <row r="4" spans="1:11" ht="15" customHeight="1">
      <c r="A4" s="35"/>
      <c r="B4" s="258"/>
      <c r="C4" s="38"/>
      <c r="D4" s="582"/>
      <c r="E4" s="70"/>
      <c r="F4" s="71"/>
      <c r="G4" s="39"/>
      <c r="H4" s="36"/>
      <c r="I4" s="55"/>
      <c r="J4" s="302"/>
      <c r="K4" s="303"/>
    </row>
    <row r="5" spans="1:11">
      <c r="A5" s="218" t="s">
        <v>77</v>
      </c>
      <c r="B5" s="361">
        <f>SUM(B6:B56)</f>
        <v>-17567438</v>
      </c>
      <c r="C5" s="361">
        <f>SUM(C6:C56)</f>
        <v>100249215</v>
      </c>
      <c r="D5" s="361">
        <f>B5+C5</f>
        <v>82681777</v>
      </c>
      <c r="E5" s="308"/>
      <c r="F5" s="308"/>
      <c r="G5" s="360">
        <f>IF(SUM(G6:G56)='ECF Assistance'!B5,'ECF Assistance'!B5,"ERROR")</f>
        <v>9465170</v>
      </c>
      <c r="H5" s="360">
        <f>IF(SUM(H6:H56)='ECF-Non-Assistance'!B5,'ECF-Non-Assistance'!B5,"ERROR")</f>
        <v>1555251</v>
      </c>
      <c r="I5" s="360">
        <f>IF(((G5+H5)=SUM(I6:I56)),(G5+H5), "ERROR")</f>
        <v>11020421</v>
      </c>
      <c r="J5" s="361">
        <f>SUM(J6:J56)</f>
        <v>33935957</v>
      </c>
      <c r="K5" s="361">
        <f>SUM(K6:K56)</f>
        <v>37725399</v>
      </c>
    </row>
    <row r="6" spans="1:11">
      <c r="A6" s="219" t="s">
        <v>11</v>
      </c>
      <c r="B6" s="347">
        <v>0</v>
      </c>
      <c r="C6" s="360"/>
      <c r="D6" s="361">
        <f>B6+C6</f>
        <v>0</v>
      </c>
      <c r="E6" s="319"/>
      <c r="F6" s="319"/>
      <c r="G6" s="360">
        <f>'ECF Assistance'!B6</f>
        <v>0</v>
      </c>
      <c r="H6" s="360">
        <f>'ECF-Non-Assistance'!B6</f>
        <v>0</v>
      </c>
      <c r="I6" s="360">
        <f>SUM(G6:H6)</f>
        <v>0</v>
      </c>
      <c r="J6" s="347">
        <v>0</v>
      </c>
      <c r="K6" s="347">
        <v>0</v>
      </c>
    </row>
    <row r="7" spans="1:11">
      <c r="A7" s="219" t="s">
        <v>12</v>
      </c>
      <c r="B7" s="347">
        <v>0</v>
      </c>
      <c r="C7" s="360"/>
      <c r="D7" s="361">
        <f t="shared" ref="D7:D56" si="0">B7+C7</f>
        <v>0</v>
      </c>
      <c r="E7" s="319"/>
      <c r="F7" s="319"/>
      <c r="G7" s="360">
        <f>'ECF Assistance'!B7</f>
        <v>0</v>
      </c>
      <c r="H7" s="360">
        <f>'ECF-Non-Assistance'!B7</f>
        <v>0</v>
      </c>
      <c r="I7" s="360">
        <f t="shared" ref="I7:I56" si="1">SUM(G7:H7)</f>
        <v>0</v>
      </c>
      <c r="J7" s="347">
        <v>0</v>
      </c>
      <c r="K7" s="347">
        <v>0</v>
      </c>
    </row>
    <row r="8" spans="1:11">
      <c r="A8" s="219" t="s">
        <v>13</v>
      </c>
      <c r="B8" s="347">
        <v>0</v>
      </c>
      <c r="C8" s="360"/>
      <c r="D8" s="361">
        <f t="shared" si="0"/>
        <v>0</v>
      </c>
      <c r="E8" s="319"/>
      <c r="F8" s="319"/>
      <c r="G8" s="360">
        <f>'ECF Assistance'!B8</f>
        <v>0</v>
      </c>
      <c r="H8" s="360">
        <f>'ECF-Non-Assistance'!B8</f>
        <v>0</v>
      </c>
      <c r="I8" s="360">
        <f t="shared" si="1"/>
        <v>0</v>
      </c>
      <c r="J8" s="347">
        <v>0</v>
      </c>
      <c r="K8" s="347">
        <v>0</v>
      </c>
    </row>
    <row r="9" spans="1:11">
      <c r="A9" s="219" t="s">
        <v>14</v>
      </c>
      <c r="B9" s="347">
        <v>0</v>
      </c>
      <c r="C9" s="360"/>
      <c r="D9" s="361">
        <f t="shared" si="0"/>
        <v>0</v>
      </c>
      <c r="E9" s="319"/>
      <c r="F9" s="319"/>
      <c r="G9" s="360">
        <f>'ECF Assistance'!B9</f>
        <v>0</v>
      </c>
      <c r="H9" s="360">
        <f>'ECF-Non-Assistance'!B9</f>
        <v>0</v>
      </c>
      <c r="I9" s="360">
        <f t="shared" si="1"/>
        <v>0</v>
      </c>
      <c r="J9" s="347">
        <v>0</v>
      </c>
      <c r="K9" s="347">
        <v>0</v>
      </c>
    </row>
    <row r="10" spans="1:11">
      <c r="A10" s="219" t="s">
        <v>15</v>
      </c>
      <c r="B10" s="347">
        <v>0</v>
      </c>
      <c r="C10" s="360">
        <v>3034125</v>
      </c>
      <c r="D10" s="361">
        <f t="shared" si="0"/>
        <v>3034125</v>
      </c>
      <c r="E10" s="319"/>
      <c r="F10" s="319"/>
      <c r="G10" s="360">
        <f>'ECF Assistance'!B10</f>
        <v>3034125</v>
      </c>
      <c r="H10" s="360">
        <f>'ECF-Non-Assistance'!B10</f>
        <v>0</v>
      </c>
      <c r="I10" s="360">
        <f t="shared" si="1"/>
        <v>3034125</v>
      </c>
      <c r="J10" s="347">
        <v>0</v>
      </c>
      <c r="K10" s="347">
        <v>0</v>
      </c>
    </row>
    <row r="11" spans="1:11">
      <c r="A11" s="219" t="s">
        <v>16</v>
      </c>
      <c r="B11" s="347">
        <v>0</v>
      </c>
      <c r="C11" s="360"/>
      <c r="D11" s="361">
        <f t="shared" si="0"/>
        <v>0</v>
      </c>
      <c r="E11" s="319"/>
      <c r="F11" s="319"/>
      <c r="G11" s="360">
        <f>'ECF Assistance'!B11</f>
        <v>0</v>
      </c>
      <c r="H11" s="360">
        <f>'ECF-Non-Assistance'!B11</f>
        <v>0</v>
      </c>
      <c r="I11" s="360">
        <f t="shared" si="1"/>
        <v>0</v>
      </c>
      <c r="J11" s="347">
        <v>0</v>
      </c>
      <c r="K11" s="347">
        <v>0</v>
      </c>
    </row>
    <row r="12" spans="1:11">
      <c r="A12" s="219" t="s">
        <v>17</v>
      </c>
      <c r="B12" s="347">
        <v>0</v>
      </c>
      <c r="C12" s="360">
        <v>6261171</v>
      </c>
      <c r="D12" s="361">
        <f t="shared" si="0"/>
        <v>6261171</v>
      </c>
      <c r="E12" s="319"/>
      <c r="F12" s="319"/>
      <c r="G12" s="360">
        <f>'ECF Assistance'!B12</f>
        <v>0</v>
      </c>
      <c r="H12" s="360">
        <f>'ECF-Non-Assistance'!B12</f>
        <v>0</v>
      </c>
      <c r="I12" s="360">
        <f t="shared" si="1"/>
        <v>0</v>
      </c>
      <c r="J12" s="347">
        <v>0</v>
      </c>
      <c r="K12" s="347">
        <v>6261171</v>
      </c>
    </row>
    <row r="13" spans="1:11">
      <c r="A13" s="219" t="s">
        <v>18</v>
      </c>
      <c r="B13" s="347">
        <v>0</v>
      </c>
      <c r="C13" s="360"/>
      <c r="D13" s="361">
        <f t="shared" si="0"/>
        <v>0</v>
      </c>
      <c r="E13" s="319"/>
      <c r="F13" s="319"/>
      <c r="G13" s="360">
        <f>'ECF Assistance'!B13</f>
        <v>0</v>
      </c>
      <c r="H13" s="360">
        <f>'ECF-Non-Assistance'!B13</f>
        <v>0</v>
      </c>
      <c r="I13" s="360">
        <f t="shared" si="1"/>
        <v>0</v>
      </c>
      <c r="J13" s="347">
        <v>0</v>
      </c>
      <c r="K13" s="347">
        <v>0</v>
      </c>
    </row>
    <row r="14" spans="1:11">
      <c r="A14" s="219" t="s">
        <v>19</v>
      </c>
      <c r="B14" s="347">
        <v>0</v>
      </c>
      <c r="C14" s="360">
        <v>5494388</v>
      </c>
      <c r="D14" s="361">
        <f t="shared" si="0"/>
        <v>5494388</v>
      </c>
      <c r="E14" s="319"/>
      <c r="F14" s="319"/>
      <c r="G14" s="360">
        <f>'ECF Assistance'!B14</f>
        <v>5494388</v>
      </c>
      <c r="H14" s="360">
        <f>'ECF-Non-Assistance'!B14</f>
        <v>0</v>
      </c>
      <c r="I14" s="360">
        <f t="shared" si="1"/>
        <v>5494388</v>
      </c>
      <c r="J14" s="347">
        <v>0</v>
      </c>
      <c r="K14" s="347">
        <v>0</v>
      </c>
    </row>
    <row r="15" spans="1:11">
      <c r="A15" s="219" t="s">
        <v>20</v>
      </c>
      <c r="B15" s="347">
        <v>2834143</v>
      </c>
      <c r="C15" s="360">
        <v>493863</v>
      </c>
      <c r="D15" s="361">
        <f t="shared" si="0"/>
        <v>3328006</v>
      </c>
      <c r="E15" s="319"/>
      <c r="F15" s="319"/>
      <c r="G15" s="360">
        <f>'ECF Assistance'!B15</f>
        <v>3328006</v>
      </c>
      <c r="H15" s="360">
        <f>'ECF-Non-Assistance'!B15</f>
        <v>0</v>
      </c>
      <c r="I15" s="360">
        <f t="shared" si="1"/>
        <v>3328006</v>
      </c>
      <c r="J15" s="347">
        <v>0</v>
      </c>
      <c r="K15" s="347">
        <v>0</v>
      </c>
    </row>
    <row r="16" spans="1:11">
      <c r="A16" s="219" t="s">
        <v>21</v>
      </c>
      <c r="B16" s="347">
        <v>0</v>
      </c>
      <c r="C16" s="360">
        <v>8210</v>
      </c>
      <c r="D16" s="361">
        <f t="shared" si="0"/>
        <v>8210</v>
      </c>
      <c r="E16" s="319"/>
      <c r="F16" s="319"/>
      <c r="G16" s="360">
        <f>'ECF Assistance'!B16</f>
        <v>0</v>
      </c>
      <c r="H16" s="360">
        <f>'ECF-Non-Assistance'!B16</f>
        <v>0</v>
      </c>
      <c r="I16" s="360">
        <f t="shared" si="1"/>
        <v>0</v>
      </c>
      <c r="J16" s="347">
        <v>0</v>
      </c>
      <c r="K16" s="347">
        <v>8210</v>
      </c>
    </row>
    <row r="17" spans="1:11">
      <c r="A17" s="219" t="s">
        <v>22</v>
      </c>
      <c r="B17" s="347">
        <v>0</v>
      </c>
      <c r="C17" s="360"/>
      <c r="D17" s="361">
        <f t="shared" si="0"/>
        <v>0</v>
      </c>
      <c r="E17" s="319"/>
      <c r="F17" s="319"/>
      <c r="G17" s="360">
        <f>'ECF Assistance'!B17</f>
        <v>0</v>
      </c>
      <c r="H17" s="360">
        <f>'ECF-Non-Assistance'!B17</f>
        <v>0</v>
      </c>
      <c r="I17" s="360">
        <f t="shared" si="1"/>
        <v>0</v>
      </c>
      <c r="J17" s="347">
        <v>0</v>
      </c>
      <c r="K17" s="347">
        <v>0</v>
      </c>
    </row>
    <row r="18" spans="1:11">
      <c r="A18" s="219" t="s">
        <v>23</v>
      </c>
      <c r="B18" s="347">
        <v>0</v>
      </c>
      <c r="C18" s="360">
        <v>1801799</v>
      </c>
      <c r="D18" s="361">
        <f t="shared" si="0"/>
        <v>1801799</v>
      </c>
      <c r="E18" s="319"/>
      <c r="F18" s="319"/>
      <c r="G18" s="360">
        <f>'ECF Assistance'!B18</f>
        <v>1343772</v>
      </c>
      <c r="H18" s="360">
        <f>'ECF-Non-Assistance'!B18</f>
        <v>458027</v>
      </c>
      <c r="I18" s="360">
        <f t="shared" si="1"/>
        <v>1801799</v>
      </c>
      <c r="J18" s="347">
        <v>0</v>
      </c>
      <c r="K18" s="347">
        <v>0</v>
      </c>
    </row>
    <row r="19" spans="1:11">
      <c r="A19" s="219" t="s">
        <v>24</v>
      </c>
      <c r="B19" s="347">
        <v>-4289998</v>
      </c>
      <c r="C19" s="360">
        <v>15955472</v>
      </c>
      <c r="D19" s="361">
        <f t="shared" si="0"/>
        <v>11665474</v>
      </c>
      <c r="E19" s="319"/>
      <c r="F19" s="319"/>
      <c r="G19" s="360">
        <f>'ECF Assistance'!B19</f>
        <v>0</v>
      </c>
      <c r="H19" s="360">
        <f>'ECF-Non-Assistance'!B19</f>
        <v>-2691262</v>
      </c>
      <c r="I19" s="360">
        <f t="shared" si="1"/>
        <v>-2691262</v>
      </c>
      <c r="J19" s="347">
        <v>0</v>
      </c>
      <c r="K19" s="347">
        <v>14356736</v>
      </c>
    </row>
    <row r="20" spans="1:11">
      <c r="A20" s="219" t="s">
        <v>25</v>
      </c>
      <c r="B20" s="347">
        <v>-16415185</v>
      </c>
      <c r="C20" s="360">
        <v>21665185</v>
      </c>
      <c r="D20" s="361">
        <f t="shared" si="0"/>
        <v>5250000</v>
      </c>
      <c r="E20" s="319"/>
      <c r="F20" s="319"/>
      <c r="G20" s="360">
        <f>'ECF Assistance'!B20</f>
        <v>0</v>
      </c>
      <c r="H20" s="360">
        <f>'ECF-Non-Assistance'!B20</f>
        <v>0</v>
      </c>
      <c r="I20" s="360">
        <f t="shared" si="1"/>
        <v>0</v>
      </c>
      <c r="J20" s="347">
        <v>2625000</v>
      </c>
      <c r="K20" s="347">
        <v>2625000</v>
      </c>
    </row>
    <row r="21" spans="1:11">
      <c r="A21" s="219" t="s">
        <v>26</v>
      </c>
      <c r="B21" s="347">
        <v>0</v>
      </c>
      <c r="C21" s="360"/>
      <c r="D21" s="361">
        <f t="shared" si="0"/>
        <v>0</v>
      </c>
      <c r="E21" s="319"/>
      <c r="F21" s="319"/>
      <c r="G21" s="360">
        <f>'ECF Assistance'!B21</f>
        <v>-3735121</v>
      </c>
      <c r="H21" s="360">
        <f>'ECF-Non-Assistance'!B21</f>
        <v>0</v>
      </c>
      <c r="I21" s="360">
        <f t="shared" si="1"/>
        <v>-3735121</v>
      </c>
      <c r="J21" s="347">
        <v>0</v>
      </c>
      <c r="K21" s="347">
        <v>3735121</v>
      </c>
    </row>
    <row r="22" spans="1:11">
      <c r="A22" s="219" t="s">
        <v>27</v>
      </c>
      <c r="B22" s="347">
        <v>0</v>
      </c>
      <c r="C22" s="360"/>
      <c r="D22" s="361">
        <f t="shared" si="0"/>
        <v>0</v>
      </c>
      <c r="E22" s="319"/>
      <c r="F22" s="319"/>
      <c r="G22" s="360">
        <f>'ECF Assistance'!B22</f>
        <v>0</v>
      </c>
      <c r="H22" s="360">
        <f>'ECF-Non-Assistance'!B22</f>
        <v>0</v>
      </c>
      <c r="I22" s="360">
        <f t="shared" si="1"/>
        <v>0</v>
      </c>
      <c r="J22" s="347">
        <v>0</v>
      </c>
      <c r="K22" s="347">
        <v>0</v>
      </c>
    </row>
    <row r="23" spans="1:11">
      <c r="A23" s="219" t="s">
        <v>28</v>
      </c>
      <c r="B23" s="347">
        <v>0</v>
      </c>
      <c r="C23" s="360">
        <v>2647960</v>
      </c>
      <c r="D23" s="361">
        <f t="shared" si="0"/>
        <v>2647960</v>
      </c>
      <c r="E23" s="319"/>
      <c r="F23" s="319"/>
      <c r="G23" s="360">
        <f>'ECF Assistance'!B23</f>
        <v>0</v>
      </c>
      <c r="H23" s="360">
        <f>'ECF-Non-Assistance'!B23</f>
        <v>0</v>
      </c>
      <c r="I23" s="360">
        <f t="shared" si="1"/>
        <v>0</v>
      </c>
      <c r="J23" s="347">
        <v>0</v>
      </c>
      <c r="K23" s="347">
        <v>2647960</v>
      </c>
    </row>
    <row r="24" spans="1:11">
      <c r="A24" s="219" t="s">
        <v>29</v>
      </c>
      <c r="B24" s="347">
        <v>0</v>
      </c>
      <c r="C24" s="360"/>
      <c r="D24" s="361">
        <f t="shared" si="0"/>
        <v>0</v>
      </c>
      <c r="E24" s="319"/>
      <c r="F24" s="319"/>
      <c r="G24" s="360">
        <f>'ECF Assistance'!B24</f>
        <v>0</v>
      </c>
      <c r="H24" s="360">
        <f>'ECF-Non-Assistance'!B24</f>
        <v>0</v>
      </c>
      <c r="I24" s="360">
        <f t="shared" si="1"/>
        <v>0</v>
      </c>
      <c r="J24" s="347">
        <v>0</v>
      </c>
      <c r="K24" s="347">
        <v>0</v>
      </c>
    </row>
    <row r="25" spans="1:11">
      <c r="A25" s="219" t="s">
        <v>30</v>
      </c>
      <c r="B25" s="347">
        <v>0</v>
      </c>
      <c r="C25" s="360"/>
      <c r="D25" s="361">
        <f t="shared" si="0"/>
        <v>0</v>
      </c>
      <c r="E25" s="319"/>
      <c r="F25" s="319"/>
      <c r="G25" s="360">
        <f>'ECF Assistance'!B25</f>
        <v>0</v>
      </c>
      <c r="H25" s="360">
        <f>'ECF-Non-Assistance'!B25</f>
        <v>0</v>
      </c>
      <c r="I25" s="360">
        <f t="shared" si="1"/>
        <v>0</v>
      </c>
      <c r="J25" s="347">
        <v>0</v>
      </c>
      <c r="K25" s="347">
        <v>0</v>
      </c>
    </row>
    <row r="26" spans="1:11">
      <c r="A26" s="219" t="s">
        <v>31</v>
      </c>
      <c r="B26" s="347">
        <v>0</v>
      </c>
      <c r="C26" s="360"/>
      <c r="D26" s="361">
        <f t="shared" si="0"/>
        <v>0</v>
      </c>
      <c r="E26" s="319"/>
      <c r="F26" s="319"/>
      <c r="G26" s="360">
        <f>'ECF Assistance'!B26</f>
        <v>0</v>
      </c>
      <c r="H26" s="360">
        <f>'ECF-Non-Assistance'!B26</f>
        <v>0</v>
      </c>
      <c r="I26" s="360">
        <f t="shared" si="1"/>
        <v>0</v>
      </c>
      <c r="J26" s="347">
        <v>0</v>
      </c>
      <c r="K26" s="347">
        <v>0</v>
      </c>
    </row>
    <row r="27" spans="1:11">
      <c r="A27" s="219" t="s">
        <v>32</v>
      </c>
      <c r="B27" s="347">
        <v>0</v>
      </c>
      <c r="C27" s="360"/>
      <c r="D27" s="361">
        <f t="shared" si="0"/>
        <v>0</v>
      </c>
      <c r="E27" s="319"/>
      <c r="F27" s="319"/>
      <c r="G27" s="360">
        <f>'ECF Assistance'!B27</f>
        <v>0</v>
      </c>
      <c r="H27" s="360">
        <f>'ECF-Non-Assistance'!B27</f>
        <v>0</v>
      </c>
      <c r="I27" s="360">
        <f t="shared" si="1"/>
        <v>0</v>
      </c>
      <c r="J27" s="347">
        <v>0</v>
      </c>
      <c r="K27" s="347">
        <v>0</v>
      </c>
    </row>
    <row r="28" spans="1:11">
      <c r="A28" s="219" t="s">
        <v>33</v>
      </c>
      <c r="B28" s="347">
        <v>0</v>
      </c>
      <c r="C28" s="360"/>
      <c r="D28" s="361">
        <f t="shared" si="0"/>
        <v>0</v>
      </c>
      <c r="E28" s="319"/>
      <c r="F28" s="319"/>
      <c r="G28" s="360">
        <f>'ECF Assistance'!B28</f>
        <v>0</v>
      </c>
      <c r="H28" s="360">
        <f>'ECF-Non-Assistance'!B28</f>
        <v>0</v>
      </c>
      <c r="I28" s="360">
        <f t="shared" si="1"/>
        <v>0</v>
      </c>
      <c r="J28" s="347">
        <v>0</v>
      </c>
      <c r="K28" s="347">
        <v>0</v>
      </c>
    </row>
    <row r="29" spans="1:11">
      <c r="A29" s="219" t="s">
        <v>34</v>
      </c>
      <c r="B29" s="347">
        <v>0</v>
      </c>
      <c r="C29" s="360"/>
      <c r="D29" s="361">
        <f t="shared" si="0"/>
        <v>0</v>
      </c>
      <c r="E29" s="319"/>
      <c r="F29" s="319"/>
      <c r="G29" s="360">
        <f>'ECF Assistance'!B29</f>
        <v>0</v>
      </c>
      <c r="H29" s="360">
        <f>'ECF-Non-Assistance'!B29</f>
        <v>0</v>
      </c>
      <c r="I29" s="360">
        <f t="shared" si="1"/>
        <v>0</v>
      </c>
      <c r="J29" s="347">
        <v>0</v>
      </c>
      <c r="K29" s="347">
        <v>0</v>
      </c>
    </row>
    <row r="30" spans="1:11">
      <c r="A30" s="219" t="s">
        <v>35</v>
      </c>
      <c r="B30" s="347">
        <v>0</v>
      </c>
      <c r="C30" s="360"/>
      <c r="D30" s="361">
        <f t="shared" si="0"/>
        <v>0</v>
      </c>
      <c r="E30" s="319"/>
      <c r="F30" s="319"/>
      <c r="G30" s="360">
        <f>'ECF Assistance'!B30</f>
        <v>0</v>
      </c>
      <c r="H30" s="360">
        <f>'ECF-Non-Assistance'!B30</f>
        <v>0</v>
      </c>
      <c r="I30" s="360">
        <f t="shared" si="1"/>
        <v>0</v>
      </c>
      <c r="J30" s="347">
        <v>0</v>
      </c>
      <c r="K30" s="347">
        <v>0</v>
      </c>
    </row>
    <row r="31" spans="1:11">
      <c r="A31" s="219" t="s">
        <v>36</v>
      </c>
      <c r="B31" s="347">
        <v>0</v>
      </c>
      <c r="C31" s="360"/>
      <c r="D31" s="361">
        <f t="shared" si="0"/>
        <v>0</v>
      </c>
      <c r="E31" s="319"/>
      <c r="F31" s="319"/>
      <c r="G31" s="360">
        <f>'ECF Assistance'!B31</f>
        <v>0</v>
      </c>
      <c r="H31" s="360">
        <f>'ECF-Non-Assistance'!B31</f>
        <v>0</v>
      </c>
      <c r="I31" s="360">
        <f t="shared" si="1"/>
        <v>0</v>
      </c>
      <c r="J31" s="347">
        <v>0</v>
      </c>
      <c r="K31" s="347">
        <v>0</v>
      </c>
    </row>
    <row r="32" spans="1:11">
      <c r="A32" s="219" t="s">
        <v>37</v>
      </c>
      <c r="B32" s="347">
        <v>0</v>
      </c>
      <c r="C32" s="360"/>
      <c r="D32" s="361">
        <f t="shared" si="0"/>
        <v>0</v>
      </c>
      <c r="E32" s="319"/>
      <c r="F32" s="319"/>
      <c r="G32" s="360">
        <f>'ECF Assistance'!B32</f>
        <v>0</v>
      </c>
      <c r="H32" s="360">
        <f>'ECF-Non-Assistance'!B32</f>
        <v>0</v>
      </c>
      <c r="I32" s="360">
        <f t="shared" si="1"/>
        <v>0</v>
      </c>
      <c r="J32" s="347">
        <v>0</v>
      </c>
      <c r="K32" s="347">
        <v>0</v>
      </c>
    </row>
    <row r="33" spans="1:11">
      <c r="A33" s="219" t="s">
        <v>38</v>
      </c>
      <c r="B33" s="347">
        <v>303602</v>
      </c>
      <c r="C33" s="360"/>
      <c r="D33" s="361">
        <f t="shared" si="0"/>
        <v>303602</v>
      </c>
      <c r="E33" s="319"/>
      <c r="F33" s="319"/>
      <c r="G33" s="360">
        <f>'ECF Assistance'!B33</f>
        <v>0</v>
      </c>
      <c r="H33" s="360">
        <f>'ECF-Non-Assistance'!B33</f>
        <v>303602</v>
      </c>
      <c r="I33" s="360">
        <f t="shared" si="1"/>
        <v>303602</v>
      </c>
      <c r="J33" s="347">
        <v>0</v>
      </c>
      <c r="K33" s="347">
        <v>0</v>
      </c>
    </row>
    <row r="34" spans="1:11">
      <c r="A34" s="219" t="s">
        <v>39</v>
      </c>
      <c r="B34" s="347">
        <v>0</v>
      </c>
      <c r="C34" s="360"/>
      <c r="D34" s="361">
        <f t="shared" si="0"/>
        <v>0</v>
      </c>
      <c r="E34" s="319"/>
      <c r="F34" s="319"/>
      <c r="G34" s="360">
        <f>'ECF Assistance'!B34</f>
        <v>0</v>
      </c>
      <c r="H34" s="360">
        <f>'ECF-Non-Assistance'!B34</f>
        <v>0</v>
      </c>
      <c r="I34" s="360">
        <f t="shared" si="1"/>
        <v>0</v>
      </c>
      <c r="J34" s="347">
        <v>0</v>
      </c>
      <c r="K34" s="347">
        <v>0</v>
      </c>
    </row>
    <row r="35" spans="1:11">
      <c r="A35" s="219" t="s">
        <v>40</v>
      </c>
      <c r="B35" s="347">
        <v>0</v>
      </c>
      <c r="C35" s="360"/>
      <c r="D35" s="361">
        <f t="shared" si="0"/>
        <v>0</v>
      </c>
      <c r="E35" s="319"/>
      <c r="F35" s="319"/>
      <c r="G35" s="360">
        <f>'ECF Assistance'!B35</f>
        <v>0</v>
      </c>
      <c r="H35" s="360">
        <f>'ECF-Non-Assistance'!B35</f>
        <v>0</v>
      </c>
      <c r="I35" s="360">
        <f t="shared" si="1"/>
        <v>0</v>
      </c>
      <c r="J35" s="347">
        <v>0</v>
      </c>
      <c r="K35" s="347">
        <v>0</v>
      </c>
    </row>
    <row r="36" spans="1:11">
      <c r="A36" s="219" t="s">
        <v>41</v>
      </c>
      <c r="B36" s="347">
        <v>0</v>
      </c>
      <c r="C36" s="360"/>
      <c r="D36" s="361">
        <f t="shared" si="0"/>
        <v>0</v>
      </c>
      <c r="E36" s="319"/>
      <c r="F36" s="319"/>
      <c r="G36" s="360">
        <f>'ECF Assistance'!B36</f>
        <v>0</v>
      </c>
      <c r="H36" s="360">
        <f>'ECF-Non-Assistance'!B36</f>
        <v>0</v>
      </c>
      <c r="I36" s="360">
        <f t="shared" si="1"/>
        <v>0</v>
      </c>
      <c r="J36" s="347">
        <v>0</v>
      </c>
      <c r="K36" s="347">
        <v>0</v>
      </c>
    </row>
    <row r="37" spans="1:11">
      <c r="A37" s="219" t="s">
        <v>42</v>
      </c>
      <c r="B37" s="347">
        <v>0</v>
      </c>
      <c r="C37" s="360"/>
      <c r="D37" s="361">
        <f t="shared" si="0"/>
        <v>0</v>
      </c>
      <c r="E37" s="319"/>
      <c r="F37" s="319"/>
      <c r="G37" s="360">
        <f>'ECF Assistance'!B37</f>
        <v>0</v>
      </c>
      <c r="H37" s="360">
        <f>'ECF-Non-Assistance'!B37</f>
        <v>0</v>
      </c>
      <c r="I37" s="360">
        <f t="shared" si="1"/>
        <v>0</v>
      </c>
      <c r="J37" s="347">
        <v>0</v>
      </c>
      <c r="K37" s="347">
        <v>0</v>
      </c>
    </row>
    <row r="38" spans="1:11">
      <c r="A38" s="219" t="s">
        <v>43</v>
      </c>
      <c r="B38" s="347">
        <v>0</v>
      </c>
      <c r="C38" s="360"/>
      <c r="D38" s="361">
        <f t="shared" si="0"/>
        <v>0</v>
      </c>
      <c r="E38" s="319"/>
      <c r="F38" s="319"/>
      <c r="G38" s="360">
        <f>'ECF Assistance'!B38</f>
        <v>0</v>
      </c>
      <c r="H38" s="360">
        <f>'ECF-Non-Assistance'!B38</f>
        <v>0</v>
      </c>
      <c r="I38" s="360">
        <f t="shared" si="1"/>
        <v>0</v>
      </c>
      <c r="J38" s="347">
        <v>0</v>
      </c>
      <c r="K38" s="347">
        <v>0</v>
      </c>
    </row>
    <row r="39" spans="1:11">
      <c r="A39" s="219" t="s">
        <v>44</v>
      </c>
      <c r="B39" s="347">
        <v>0</v>
      </c>
      <c r="C39" s="360"/>
      <c r="D39" s="361">
        <f t="shared" si="0"/>
        <v>0</v>
      </c>
      <c r="E39" s="319"/>
      <c r="F39" s="319"/>
      <c r="G39" s="360">
        <f>'ECF Assistance'!B39</f>
        <v>0</v>
      </c>
      <c r="H39" s="360">
        <f>'ECF-Non-Assistance'!B39</f>
        <v>0</v>
      </c>
      <c r="I39" s="360">
        <f t="shared" si="1"/>
        <v>0</v>
      </c>
      <c r="J39" s="347">
        <v>0</v>
      </c>
      <c r="K39" s="347">
        <v>0</v>
      </c>
    </row>
    <row r="40" spans="1:11">
      <c r="A40" s="219" t="s">
        <v>45</v>
      </c>
      <c r="B40" s="347">
        <v>0</v>
      </c>
      <c r="C40" s="360"/>
      <c r="D40" s="361">
        <f t="shared" si="0"/>
        <v>0</v>
      </c>
      <c r="E40" s="319"/>
      <c r="F40" s="319"/>
      <c r="G40" s="360">
        <f>'ECF Assistance'!B40</f>
        <v>0</v>
      </c>
      <c r="H40" s="360">
        <f>'ECF-Non-Assistance'!B40</f>
        <v>0</v>
      </c>
      <c r="I40" s="360">
        <f t="shared" si="1"/>
        <v>0</v>
      </c>
      <c r="J40" s="347">
        <v>0</v>
      </c>
      <c r="K40" s="347">
        <v>0</v>
      </c>
    </row>
    <row r="41" spans="1:11">
      <c r="A41" s="219" t="s">
        <v>46</v>
      </c>
      <c r="B41" s="347">
        <v>0</v>
      </c>
      <c r="C41" s="360">
        <v>2958751</v>
      </c>
      <c r="D41" s="361">
        <f t="shared" si="0"/>
        <v>2958751</v>
      </c>
      <c r="E41" s="319"/>
      <c r="F41" s="319"/>
      <c r="G41" s="360">
        <f>'ECF Assistance'!B41</f>
        <v>0</v>
      </c>
      <c r="H41" s="360">
        <f>'ECF-Non-Assistance'!B41</f>
        <v>0</v>
      </c>
      <c r="I41" s="360">
        <f t="shared" si="1"/>
        <v>0</v>
      </c>
      <c r="J41" s="347">
        <v>0</v>
      </c>
      <c r="K41" s="347">
        <v>2958751</v>
      </c>
    </row>
    <row r="42" spans="1:11">
      <c r="A42" s="219" t="s">
        <v>47</v>
      </c>
      <c r="B42" s="347">
        <v>0</v>
      </c>
      <c r="C42" s="360"/>
      <c r="D42" s="361">
        <f t="shared" si="0"/>
        <v>0</v>
      </c>
      <c r="E42" s="319"/>
      <c r="F42" s="319"/>
      <c r="G42" s="360">
        <f>'ECF Assistance'!B42</f>
        <v>0</v>
      </c>
      <c r="H42" s="360">
        <f>'ECF-Non-Assistance'!B42</f>
        <v>0</v>
      </c>
      <c r="I42" s="360">
        <f t="shared" si="1"/>
        <v>0</v>
      </c>
      <c r="J42" s="347">
        <v>0</v>
      </c>
      <c r="K42" s="347">
        <v>0</v>
      </c>
    </row>
    <row r="43" spans="1:11">
      <c r="A43" s="219" t="s">
        <v>48</v>
      </c>
      <c r="B43" s="347">
        <v>0</v>
      </c>
      <c r="C43" s="360"/>
      <c r="D43" s="361">
        <f t="shared" si="0"/>
        <v>0</v>
      </c>
      <c r="E43" s="319"/>
      <c r="F43" s="319"/>
      <c r="G43" s="360">
        <f>'ECF Assistance'!B43</f>
        <v>0</v>
      </c>
      <c r="H43" s="360">
        <f>'ECF-Non-Assistance'!B43</f>
        <v>0</v>
      </c>
      <c r="I43" s="360">
        <f t="shared" si="1"/>
        <v>0</v>
      </c>
      <c r="J43" s="347">
        <v>0</v>
      </c>
      <c r="K43" s="347">
        <v>0</v>
      </c>
    </row>
    <row r="44" spans="1:11">
      <c r="A44" s="219" t="s">
        <v>49</v>
      </c>
      <c r="B44" s="347">
        <v>0</v>
      </c>
      <c r="C44" s="360">
        <v>57118</v>
      </c>
      <c r="D44" s="361">
        <f t="shared" si="0"/>
        <v>57118</v>
      </c>
      <c r="E44" s="319"/>
      <c r="F44" s="319"/>
      <c r="G44" s="360">
        <f>'ECF Assistance'!B44</f>
        <v>0</v>
      </c>
      <c r="H44" s="360">
        <f>'ECF-Non-Assistance'!B44</f>
        <v>57118</v>
      </c>
      <c r="I44" s="360">
        <f t="shared" si="1"/>
        <v>57118</v>
      </c>
      <c r="J44" s="347">
        <v>0</v>
      </c>
      <c r="K44" s="347">
        <v>0</v>
      </c>
    </row>
    <row r="45" spans="1:11">
      <c r="A45" s="219" t="s">
        <v>50</v>
      </c>
      <c r="B45" s="347">
        <v>0</v>
      </c>
      <c r="C45" s="360"/>
      <c r="D45" s="361">
        <f t="shared" si="0"/>
        <v>0</v>
      </c>
      <c r="E45" s="319"/>
      <c r="F45" s="319"/>
      <c r="G45" s="360">
        <f>'ECF Assistance'!B45</f>
        <v>0</v>
      </c>
      <c r="H45" s="360">
        <f>'ECF-Non-Assistance'!B45</f>
        <v>0</v>
      </c>
      <c r="I45" s="360">
        <f t="shared" si="1"/>
        <v>0</v>
      </c>
      <c r="J45" s="347">
        <v>0</v>
      </c>
      <c r="K45" s="347">
        <v>0</v>
      </c>
    </row>
    <row r="46" spans="1:11">
      <c r="A46" s="219" t="s">
        <v>51</v>
      </c>
      <c r="B46" s="347">
        <v>0</v>
      </c>
      <c r="C46" s="360"/>
      <c r="D46" s="361">
        <f t="shared" si="0"/>
        <v>0</v>
      </c>
      <c r="E46" s="319"/>
      <c r="F46" s="319"/>
      <c r="G46" s="360">
        <f>'ECF Assistance'!B46</f>
        <v>0</v>
      </c>
      <c r="H46" s="360">
        <f>'ECF-Non-Assistance'!B46</f>
        <v>0</v>
      </c>
      <c r="I46" s="360">
        <f t="shared" si="1"/>
        <v>0</v>
      </c>
      <c r="J46" s="347">
        <v>0</v>
      </c>
      <c r="K46" s="347">
        <v>0</v>
      </c>
    </row>
    <row r="47" spans="1:11">
      <c r="A47" s="219" t="s">
        <v>52</v>
      </c>
      <c r="B47" s="347">
        <v>0</v>
      </c>
      <c r="C47" s="360">
        <v>10990</v>
      </c>
      <c r="D47" s="361">
        <f t="shared" si="0"/>
        <v>10990</v>
      </c>
      <c r="E47" s="319"/>
      <c r="F47" s="319"/>
      <c r="G47" s="360">
        <f>'ECF Assistance'!B47</f>
        <v>0</v>
      </c>
      <c r="H47" s="360">
        <f>'ECF-Non-Assistance'!B47</f>
        <v>0</v>
      </c>
      <c r="I47" s="360">
        <f t="shared" si="1"/>
        <v>0</v>
      </c>
      <c r="J47" s="347">
        <v>0</v>
      </c>
      <c r="K47" s="347">
        <v>10990</v>
      </c>
    </row>
    <row r="48" spans="1:11">
      <c r="A48" s="219" t="s">
        <v>53</v>
      </c>
      <c r="B48" s="347">
        <v>0</v>
      </c>
      <c r="C48" s="360"/>
      <c r="D48" s="361">
        <f t="shared" si="0"/>
        <v>0</v>
      </c>
      <c r="E48" s="319"/>
      <c r="F48" s="319"/>
      <c r="G48" s="360">
        <f>'ECF Assistance'!B48</f>
        <v>0</v>
      </c>
      <c r="H48" s="360">
        <f>'ECF-Non-Assistance'!B48</f>
        <v>0</v>
      </c>
      <c r="I48" s="360">
        <f t="shared" si="1"/>
        <v>0</v>
      </c>
      <c r="J48" s="347">
        <v>0</v>
      </c>
      <c r="K48" s="347">
        <v>0</v>
      </c>
    </row>
    <row r="49" spans="1:11">
      <c r="A49" s="219" t="s">
        <v>54</v>
      </c>
      <c r="B49" s="347">
        <v>0</v>
      </c>
      <c r="C49" s="360">
        <v>34738723</v>
      </c>
      <c r="D49" s="361">
        <f t="shared" si="0"/>
        <v>34738723</v>
      </c>
      <c r="E49" s="319"/>
      <c r="F49" s="319"/>
      <c r="G49" s="360">
        <f>'ECF Assistance'!B49</f>
        <v>0</v>
      </c>
      <c r="H49" s="360">
        <f>'ECF-Non-Assistance'!B49</f>
        <v>3427766</v>
      </c>
      <c r="I49" s="360">
        <f t="shared" si="1"/>
        <v>3427766</v>
      </c>
      <c r="J49" s="347">
        <v>31310957</v>
      </c>
      <c r="K49" s="347">
        <v>0</v>
      </c>
    </row>
    <row r="50" spans="1:11">
      <c r="A50" s="219" t="s">
        <v>55</v>
      </c>
      <c r="B50" s="347">
        <v>0</v>
      </c>
      <c r="C50" s="360"/>
      <c r="D50" s="361">
        <f t="shared" si="0"/>
        <v>0</v>
      </c>
      <c r="E50" s="319"/>
      <c r="F50" s="319"/>
      <c r="G50" s="360">
        <f>'ECF Assistance'!B50</f>
        <v>0</v>
      </c>
      <c r="H50" s="360">
        <f>'ECF-Non-Assistance'!B50</f>
        <v>0</v>
      </c>
      <c r="I50" s="360">
        <f t="shared" si="1"/>
        <v>0</v>
      </c>
      <c r="J50" s="347">
        <v>0</v>
      </c>
      <c r="K50" s="347">
        <v>0</v>
      </c>
    </row>
    <row r="51" spans="1:11">
      <c r="A51" s="219" t="s">
        <v>56</v>
      </c>
      <c r="B51" s="347">
        <v>0</v>
      </c>
      <c r="C51" s="360">
        <v>13714</v>
      </c>
      <c r="D51" s="361">
        <f t="shared" si="0"/>
        <v>13714</v>
      </c>
      <c r="E51" s="319"/>
      <c r="F51" s="319"/>
      <c r="G51" s="360">
        <f>'ECF Assistance'!B51</f>
        <v>0</v>
      </c>
      <c r="H51" s="360">
        <f>'ECF-Non-Assistance'!B51</f>
        <v>0</v>
      </c>
      <c r="I51" s="360">
        <f t="shared" si="1"/>
        <v>0</v>
      </c>
      <c r="J51" s="347">
        <v>0</v>
      </c>
      <c r="K51" s="347">
        <v>13714</v>
      </c>
    </row>
    <row r="52" spans="1:11">
      <c r="A52" s="219" t="s">
        <v>57</v>
      </c>
      <c r="B52" s="347">
        <v>0</v>
      </c>
      <c r="C52" s="360"/>
      <c r="D52" s="361">
        <f t="shared" si="0"/>
        <v>0</v>
      </c>
      <c r="E52" s="319"/>
      <c r="F52" s="319"/>
      <c r="G52" s="360">
        <f>'ECF Assistance'!B52</f>
        <v>0</v>
      </c>
      <c r="H52" s="360">
        <f>'ECF-Non-Assistance'!B52</f>
        <v>0</v>
      </c>
      <c r="I52" s="360">
        <f t="shared" si="1"/>
        <v>0</v>
      </c>
      <c r="J52" s="347">
        <v>0</v>
      </c>
      <c r="K52" s="347">
        <v>0</v>
      </c>
    </row>
    <row r="53" spans="1:11">
      <c r="A53" s="219" t="s">
        <v>58</v>
      </c>
      <c r="B53" s="347">
        <v>0</v>
      </c>
      <c r="C53" s="360"/>
      <c r="D53" s="361">
        <f t="shared" si="0"/>
        <v>0</v>
      </c>
      <c r="E53" s="319"/>
      <c r="F53" s="319"/>
      <c r="G53" s="360">
        <f>'ECF Assistance'!B53</f>
        <v>0</v>
      </c>
      <c r="H53" s="360">
        <f>'ECF-Non-Assistance'!B53</f>
        <v>0</v>
      </c>
      <c r="I53" s="360">
        <f t="shared" si="1"/>
        <v>0</v>
      </c>
      <c r="J53" s="347">
        <v>0</v>
      </c>
      <c r="K53" s="347">
        <v>0</v>
      </c>
    </row>
    <row r="54" spans="1:11">
      <c r="A54" s="219" t="s">
        <v>59</v>
      </c>
      <c r="B54" s="347">
        <v>0</v>
      </c>
      <c r="C54" s="360">
        <v>65276</v>
      </c>
      <c r="D54" s="361">
        <f t="shared" si="0"/>
        <v>65276</v>
      </c>
      <c r="E54" s="319"/>
      <c r="F54" s="319"/>
      <c r="G54" s="360">
        <f>'ECF Assistance'!B54</f>
        <v>0</v>
      </c>
      <c r="H54" s="360">
        <f>'ECF-Non-Assistance'!B54</f>
        <v>0</v>
      </c>
      <c r="I54" s="360">
        <f t="shared" si="1"/>
        <v>0</v>
      </c>
      <c r="J54" s="347">
        <v>0</v>
      </c>
      <c r="K54" s="347">
        <v>65276</v>
      </c>
    </row>
    <row r="55" spans="1:11">
      <c r="A55" s="219" t="s">
        <v>60</v>
      </c>
      <c r="B55" s="347">
        <v>0</v>
      </c>
      <c r="C55" s="360">
        <v>5042470</v>
      </c>
      <c r="D55" s="361">
        <f t="shared" si="0"/>
        <v>5042470</v>
      </c>
      <c r="E55" s="319"/>
      <c r="F55" s="319"/>
      <c r="G55" s="360">
        <f>'ECF Assistance'!B55</f>
        <v>0</v>
      </c>
      <c r="H55" s="360">
        <f>'ECF-Non-Assistance'!B55</f>
        <v>0</v>
      </c>
      <c r="I55" s="360">
        <f t="shared" si="1"/>
        <v>0</v>
      </c>
      <c r="J55" s="347">
        <v>0</v>
      </c>
      <c r="K55" s="347">
        <v>5042470</v>
      </c>
    </row>
    <row r="56" spans="1:11">
      <c r="A56" s="219" t="s">
        <v>61</v>
      </c>
      <c r="B56" s="347">
        <v>0</v>
      </c>
      <c r="C56" s="360"/>
      <c r="D56" s="361">
        <f t="shared" si="0"/>
        <v>0</v>
      </c>
      <c r="E56" s="319"/>
      <c r="F56" s="319"/>
      <c r="G56" s="360">
        <f>'ECF Assistance'!B56</f>
        <v>0</v>
      </c>
      <c r="H56" s="360">
        <f>'ECF-Non-Assistance'!B56</f>
        <v>0</v>
      </c>
      <c r="I56" s="360">
        <f t="shared" si="1"/>
        <v>0</v>
      </c>
      <c r="J56" s="347">
        <v>0</v>
      </c>
      <c r="K56" s="347">
        <v>0</v>
      </c>
    </row>
    <row r="58" spans="1:11">
      <c r="A58" s="580" t="s">
        <v>304</v>
      </c>
      <c r="B58" s="580"/>
      <c r="C58" s="580"/>
      <c r="D58" s="580"/>
      <c r="E58" s="580"/>
      <c r="F58" s="580"/>
      <c r="G58" s="580"/>
      <c r="H58" s="580"/>
      <c r="I58" s="580"/>
      <c r="J58" s="580"/>
      <c r="K58" s="580"/>
    </row>
    <row r="59" spans="1:11">
      <c r="A59" s="580"/>
      <c r="B59" s="580"/>
      <c r="C59" s="580"/>
      <c r="D59" s="580"/>
      <c r="E59" s="580"/>
      <c r="F59" s="580"/>
      <c r="G59" s="580"/>
      <c r="H59" s="580"/>
      <c r="I59" s="580"/>
      <c r="J59" s="580"/>
      <c r="K59" s="580"/>
    </row>
    <row r="61" spans="1:11" s="321" customFormat="1">
      <c r="A61" s="320"/>
      <c r="B61" s="320"/>
      <c r="C61" s="320"/>
      <c r="D61" s="320"/>
      <c r="E61" s="320"/>
      <c r="F61" s="320"/>
      <c r="G61" s="320"/>
      <c r="H61" s="320"/>
      <c r="I61" s="320"/>
      <c r="J61" s="320"/>
      <c r="K61" s="320"/>
    </row>
    <row r="62" spans="1:11" s="321" customFormat="1">
      <c r="A62" s="320"/>
      <c r="B62" s="320"/>
      <c r="C62" s="320"/>
      <c r="D62" s="320"/>
      <c r="E62" s="320"/>
      <c r="F62" s="320"/>
      <c r="G62" s="320"/>
      <c r="H62" s="320"/>
      <c r="I62" s="320"/>
      <c r="J62" s="320"/>
      <c r="K62" s="320"/>
    </row>
  </sheetData>
  <mergeCells count="5">
    <mergeCell ref="A58:K59"/>
    <mergeCell ref="A1:K1"/>
    <mergeCell ref="D2:D4"/>
    <mergeCell ref="E2:F2"/>
    <mergeCell ref="G2:I2"/>
  </mergeCells>
  <pageMargins left="0" right="0" top="0" bottom="0" header="0" footer="0"/>
  <pageSetup scale="10" orientation="landscape"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H56"/>
  <sheetViews>
    <sheetView topLeftCell="A47" workbookViewId="0">
      <selection activeCell="D63" sqref="D63"/>
    </sheetView>
  </sheetViews>
  <sheetFormatPr defaultRowHeight="14.4"/>
  <cols>
    <col min="1" max="1" width="21.33203125" customWidth="1"/>
    <col min="2" max="2" width="18.109375" customWidth="1"/>
    <col min="3" max="3" width="15.33203125" customWidth="1"/>
    <col min="4" max="4" width="9.5546875" bestFit="1" customWidth="1"/>
    <col min="5" max="5" width="15.6640625" customWidth="1"/>
    <col min="6" max="6" width="12.44140625" customWidth="1"/>
  </cols>
  <sheetData>
    <row r="1" spans="1:8">
      <c r="A1" s="502" t="s">
        <v>234</v>
      </c>
      <c r="B1" s="508"/>
      <c r="C1" s="508"/>
      <c r="D1" s="508"/>
      <c r="E1" s="508"/>
      <c r="F1" s="509"/>
    </row>
    <row r="2" spans="1:8">
      <c r="A2" s="561" t="s">
        <v>10</v>
      </c>
      <c r="B2" s="46"/>
      <c r="C2" s="46"/>
      <c r="D2" s="46"/>
      <c r="E2" s="46"/>
      <c r="F2" s="46"/>
    </row>
    <row r="3" spans="1:8" ht="25.2">
      <c r="A3" s="561"/>
      <c r="B3" s="46" t="s">
        <v>74</v>
      </c>
      <c r="C3" s="46" t="s">
        <v>62</v>
      </c>
      <c r="D3" s="46" t="s">
        <v>63</v>
      </c>
      <c r="E3" s="46" t="s">
        <v>75</v>
      </c>
      <c r="F3" s="46" t="s">
        <v>76</v>
      </c>
    </row>
    <row r="4" spans="1:8">
      <c r="A4" s="561"/>
      <c r="B4" s="46"/>
      <c r="C4" s="46"/>
      <c r="D4" s="46"/>
      <c r="E4" s="46"/>
      <c r="F4" s="46"/>
    </row>
    <row r="5" spans="1:8">
      <c r="A5" s="62" t="s">
        <v>77</v>
      </c>
      <c r="B5" s="330">
        <f>SUM(B6:B56)</f>
        <v>9465170</v>
      </c>
      <c r="C5" s="330">
        <f>SUM(C6:C56)</f>
        <v>9465170</v>
      </c>
      <c r="D5" s="330">
        <f>SUM(D6:D56)</f>
        <v>0</v>
      </c>
      <c r="E5" s="330">
        <f>SUM(E6:E56)</f>
        <v>0</v>
      </c>
      <c r="F5" s="330">
        <f>SUM(F6:F56)</f>
        <v>0</v>
      </c>
      <c r="G5" s="45"/>
    </row>
    <row r="6" spans="1:8">
      <c r="A6" s="62" t="s">
        <v>11</v>
      </c>
      <c r="B6" s="330">
        <f>SUM(C6:F6)</f>
        <v>0</v>
      </c>
      <c r="C6" s="347">
        <v>0</v>
      </c>
      <c r="D6" s="347">
        <v>0</v>
      </c>
      <c r="E6" s="347">
        <v>0</v>
      </c>
      <c r="F6" s="347">
        <v>0</v>
      </c>
      <c r="G6" s="45"/>
      <c r="H6" s="64"/>
    </row>
    <row r="7" spans="1:8">
      <c r="A7" s="62" t="s">
        <v>12</v>
      </c>
      <c r="B7" s="330">
        <f t="shared" ref="B7:B56" si="0">SUM(C7:F7)</f>
        <v>0</v>
      </c>
      <c r="C7" s="347">
        <v>0</v>
      </c>
      <c r="D7" s="347">
        <v>0</v>
      </c>
      <c r="E7" s="347">
        <v>0</v>
      </c>
      <c r="F7" s="347">
        <v>0</v>
      </c>
      <c r="G7" s="45"/>
      <c r="H7" s="64"/>
    </row>
    <row r="8" spans="1:8">
      <c r="A8" s="62" t="s">
        <v>13</v>
      </c>
      <c r="B8" s="330">
        <f t="shared" si="0"/>
        <v>0</v>
      </c>
      <c r="C8" s="347">
        <v>0</v>
      </c>
      <c r="D8" s="347">
        <v>0</v>
      </c>
      <c r="E8" s="347">
        <v>0</v>
      </c>
      <c r="F8" s="347">
        <v>0</v>
      </c>
      <c r="G8" s="45"/>
      <c r="H8" s="64"/>
    </row>
    <row r="9" spans="1:8">
      <c r="A9" s="62" t="s">
        <v>14</v>
      </c>
      <c r="B9" s="330">
        <f t="shared" si="0"/>
        <v>0</v>
      </c>
      <c r="C9" s="347">
        <v>0</v>
      </c>
      <c r="D9" s="347">
        <v>0</v>
      </c>
      <c r="E9" s="347">
        <v>0</v>
      </c>
      <c r="F9" s="347">
        <v>0</v>
      </c>
      <c r="G9" s="45"/>
      <c r="H9" s="64"/>
    </row>
    <row r="10" spans="1:8">
      <c r="A10" s="62" t="s">
        <v>15</v>
      </c>
      <c r="B10" s="330">
        <f t="shared" si="0"/>
        <v>3034125</v>
      </c>
      <c r="C10" s="347">
        <v>3034125</v>
      </c>
      <c r="D10" s="347">
        <v>0</v>
      </c>
      <c r="E10" s="347">
        <v>0</v>
      </c>
      <c r="F10" s="347">
        <v>0</v>
      </c>
      <c r="G10" s="45"/>
      <c r="H10" s="64"/>
    </row>
    <row r="11" spans="1:8">
      <c r="A11" s="62" t="s">
        <v>16</v>
      </c>
      <c r="B11" s="330">
        <f t="shared" si="0"/>
        <v>0</v>
      </c>
      <c r="C11" s="347">
        <v>0</v>
      </c>
      <c r="D11" s="347">
        <v>0</v>
      </c>
      <c r="E11" s="347">
        <v>0</v>
      </c>
      <c r="F11" s="347">
        <v>0</v>
      </c>
      <c r="G11" s="45"/>
      <c r="H11" s="64"/>
    </row>
    <row r="12" spans="1:8">
      <c r="A12" s="62" t="s">
        <v>17</v>
      </c>
      <c r="B12" s="330">
        <f t="shared" si="0"/>
        <v>0</v>
      </c>
      <c r="C12" s="347">
        <v>0</v>
      </c>
      <c r="D12" s="347">
        <v>0</v>
      </c>
      <c r="E12" s="347">
        <v>0</v>
      </c>
      <c r="F12" s="347">
        <v>0</v>
      </c>
      <c r="G12" s="45"/>
      <c r="H12" s="64"/>
    </row>
    <row r="13" spans="1:8">
      <c r="A13" s="62" t="s">
        <v>18</v>
      </c>
      <c r="B13" s="330">
        <f t="shared" si="0"/>
        <v>0</v>
      </c>
      <c r="C13" s="347">
        <v>0</v>
      </c>
      <c r="D13" s="347">
        <v>0</v>
      </c>
      <c r="E13" s="347">
        <v>0</v>
      </c>
      <c r="F13" s="347">
        <v>0</v>
      </c>
      <c r="G13" s="45"/>
      <c r="H13" s="64"/>
    </row>
    <row r="14" spans="1:8">
      <c r="A14" s="62" t="s">
        <v>19</v>
      </c>
      <c r="B14" s="330">
        <f t="shared" si="0"/>
        <v>5494388</v>
      </c>
      <c r="C14" s="347">
        <v>5494388</v>
      </c>
      <c r="D14" s="347">
        <v>0</v>
      </c>
      <c r="E14" s="347">
        <v>0</v>
      </c>
      <c r="F14" s="347">
        <v>0</v>
      </c>
      <c r="G14" s="45"/>
      <c r="H14" s="64"/>
    </row>
    <row r="15" spans="1:8">
      <c r="A15" s="62" t="s">
        <v>20</v>
      </c>
      <c r="B15" s="330">
        <f t="shared" si="0"/>
        <v>3328006</v>
      </c>
      <c r="C15" s="347">
        <v>3328006</v>
      </c>
      <c r="D15" s="347">
        <v>0</v>
      </c>
      <c r="E15" s="347">
        <v>0</v>
      </c>
      <c r="F15" s="347">
        <v>0</v>
      </c>
      <c r="G15" s="45"/>
      <c r="H15" s="64"/>
    </row>
    <row r="16" spans="1:8">
      <c r="A16" s="62" t="s">
        <v>21</v>
      </c>
      <c r="B16" s="330">
        <f t="shared" si="0"/>
        <v>0</v>
      </c>
      <c r="C16" s="347">
        <v>0</v>
      </c>
      <c r="D16" s="347">
        <v>0</v>
      </c>
      <c r="E16" s="347">
        <v>0</v>
      </c>
      <c r="F16" s="347">
        <v>0</v>
      </c>
      <c r="G16" s="45"/>
      <c r="H16" s="64"/>
    </row>
    <row r="17" spans="1:8">
      <c r="A17" s="62" t="s">
        <v>22</v>
      </c>
      <c r="B17" s="330">
        <f t="shared" si="0"/>
        <v>0</v>
      </c>
      <c r="C17" s="347">
        <v>0</v>
      </c>
      <c r="D17" s="347">
        <v>0</v>
      </c>
      <c r="E17" s="347">
        <v>0</v>
      </c>
      <c r="F17" s="347">
        <v>0</v>
      </c>
      <c r="G17" s="45"/>
      <c r="H17" s="64"/>
    </row>
    <row r="18" spans="1:8">
      <c r="A18" s="62" t="s">
        <v>23</v>
      </c>
      <c r="B18" s="330">
        <f t="shared" si="0"/>
        <v>1343772</v>
      </c>
      <c r="C18" s="347">
        <v>1343772</v>
      </c>
      <c r="D18" s="347">
        <v>0</v>
      </c>
      <c r="E18" s="347">
        <v>0</v>
      </c>
      <c r="F18" s="347">
        <v>0</v>
      </c>
      <c r="G18" s="45"/>
      <c r="H18" s="64"/>
    </row>
    <row r="19" spans="1:8">
      <c r="A19" s="62" t="s">
        <v>24</v>
      </c>
      <c r="B19" s="330">
        <f t="shared" si="0"/>
        <v>0</v>
      </c>
      <c r="C19" s="347">
        <v>0</v>
      </c>
      <c r="D19" s="347">
        <v>0</v>
      </c>
      <c r="E19" s="347">
        <v>0</v>
      </c>
      <c r="F19" s="347">
        <v>0</v>
      </c>
      <c r="G19" s="45"/>
      <c r="H19" s="64"/>
    </row>
    <row r="20" spans="1:8">
      <c r="A20" s="62" t="s">
        <v>25</v>
      </c>
      <c r="B20" s="330">
        <f t="shared" si="0"/>
        <v>0</v>
      </c>
      <c r="C20" s="347">
        <v>0</v>
      </c>
      <c r="D20" s="347">
        <v>0</v>
      </c>
      <c r="E20" s="347">
        <v>0</v>
      </c>
      <c r="F20" s="347">
        <v>0</v>
      </c>
      <c r="G20" s="45"/>
      <c r="H20" s="64"/>
    </row>
    <row r="21" spans="1:8">
      <c r="A21" s="62" t="s">
        <v>26</v>
      </c>
      <c r="B21" s="330">
        <f t="shared" si="0"/>
        <v>-3735121</v>
      </c>
      <c r="C21" s="347">
        <v>-3735121</v>
      </c>
      <c r="D21" s="347">
        <v>0</v>
      </c>
      <c r="E21" s="347">
        <v>0</v>
      </c>
      <c r="F21" s="347">
        <v>0</v>
      </c>
      <c r="G21" s="45"/>
      <c r="H21" s="64"/>
    </row>
    <row r="22" spans="1:8">
      <c r="A22" s="62" t="s">
        <v>27</v>
      </c>
      <c r="B22" s="330">
        <f t="shared" si="0"/>
        <v>0</v>
      </c>
      <c r="C22" s="347">
        <v>0</v>
      </c>
      <c r="D22" s="347">
        <v>0</v>
      </c>
      <c r="E22" s="347">
        <v>0</v>
      </c>
      <c r="F22" s="347">
        <v>0</v>
      </c>
      <c r="G22" s="45"/>
      <c r="H22" s="64"/>
    </row>
    <row r="23" spans="1:8">
      <c r="A23" s="62" t="s">
        <v>28</v>
      </c>
      <c r="B23" s="330">
        <f t="shared" si="0"/>
        <v>0</v>
      </c>
      <c r="C23" s="347">
        <v>0</v>
      </c>
      <c r="D23" s="347">
        <v>0</v>
      </c>
      <c r="E23" s="347">
        <v>0</v>
      </c>
      <c r="F23" s="347">
        <v>0</v>
      </c>
      <c r="G23" s="45"/>
      <c r="H23" s="64"/>
    </row>
    <row r="24" spans="1:8">
      <c r="A24" s="62" t="s">
        <v>29</v>
      </c>
      <c r="B24" s="330">
        <f t="shared" si="0"/>
        <v>0</v>
      </c>
      <c r="C24" s="347">
        <v>0</v>
      </c>
      <c r="D24" s="347">
        <v>0</v>
      </c>
      <c r="E24" s="347">
        <v>0</v>
      </c>
      <c r="F24" s="347">
        <v>0</v>
      </c>
      <c r="G24" s="45"/>
      <c r="H24" s="64"/>
    </row>
    <row r="25" spans="1:8">
      <c r="A25" s="62" t="s">
        <v>30</v>
      </c>
      <c r="B25" s="330">
        <f t="shared" si="0"/>
        <v>0</v>
      </c>
      <c r="C25" s="347">
        <v>0</v>
      </c>
      <c r="D25" s="347">
        <v>0</v>
      </c>
      <c r="E25" s="347">
        <v>0</v>
      </c>
      <c r="F25" s="347">
        <v>0</v>
      </c>
      <c r="G25" s="45"/>
      <c r="H25" s="64"/>
    </row>
    <row r="26" spans="1:8">
      <c r="A26" s="62" t="s">
        <v>31</v>
      </c>
      <c r="B26" s="330">
        <f t="shared" si="0"/>
        <v>0</v>
      </c>
      <c r="C26" s="347">
        <v>0</v>
      </c>
      <c r="D26" s="347">
        <v>0</v>
      </c>
      <c r="E26" s="347">
        <v>0</v>
      </c>
      <c r="F26" s="347">
        <v>0</v>
      </c>
      <c r="G26" s="45"/>
      <c r="H26" s="64"/>
    </row>
    <row r="27" spans="1:8">
      <c r="A27" s="62" t="s">
        <v>32</v>
      </c>
      <c r="B27" s="330">
        <f t="shared" si="0"/>
        <v>0</v>
      </c>
      <c r="C27" s="347">
        <v>0</v>
      </c>
      <c r="D27" s="347">
        <v>0</v>
      </c>
      <c r="E27" s="347">
        <v>0</v>
      </c>
      <c r="F27" s="347">
        <v>0</v>
      </c>
      <c r="G27" s="45"/>
      <c r="H27" s="64"/>
    </row>
    <row r="28" spans="1:8">
      <c r="A28" s="62" t="s">
        <v>33</v>
      </c>
      <c r="B28" s="330">
        <f t="shared" si="0"/>
        <v>0</v>
      </c>
      <c r="C28" s="347">
        <v>0</v>
      </c>
      <c r="D28" s="347">
        <v>0</v>
      </c>
      <c r="E28" s="347">
        <v>0</v>
      </c>
      <c r="F28" s="347">
        <v>0</v>
      </c>
      <c r="G28" s="45"/>
      <c r="H28" s="64"/>
    </row>
    <row r="29" spans="1:8">
      <c r="A29" s="62" t="s">
        <v>34</v>
      </c>
      <c r="B29" s="330">
        <f t="shared" si="0"/>
        <v>0</v>
      </c>
      <c r="C29" s="347">
        <v>0</v>
      </c>
      <c r="D29" s="347">
        <v>0</v>
      </c>
      <c r="E29" s="347">
        <v>0</v>
      </c>
      <c r="F29" s="347">
        <v>0</v>
      </c>
      <c r="G29" s="45"/>
      <c r="H29" s="64"/>
    </row>
    <row r="30" spans="1:8">
      <c r="A30" s="62" t="s">
        <v>35</v>
      </c>
      <c r="B30" s="330">
        <f t="shared" si="0"/>
        <v>0</v>
      </c>
      <c r="C30" s="347">
        <v>0</v>
      </c>
      <c r="D30" s="347">
        <v>0</v>
      </c>
      <c r="E30" s="347">
        <v>0</v>
      </c>
      <c r="F30" s="347">
        <v>0</v>
      </c>
      <c r="G30" s="45"/>
      <c r="H30" s="64"/>
    </row>
    <row r="31" spans="1:8">
      <c r="A31" s="62" t="s">
        <v>36</v>
      </c>
      <c r="B31" s="330">
        <f t="shared" si="0"/>
        <v>0</v>
      </c>
      <c r="C31" s="347">
        <v>0</v>
      </c>
      <c r="D31" s="347">
        <v>0</v>
      </c>
      <c r="E31" s="347">
        <v>0</v>
      </c>
      <c r="F31" s="347">
        <v>0</v>
      </c>
      <c r="G31" s="45"/>
      <c r="H31" s="64"/>
    </row>
    <row r="32" spans="1:8">
      <c r="A32" s="62" t="s">
        <v>37</v>
      </c>
      <c r="B32" s="330">
        <f t="shared" si="0"/>
        <v>0</v>
      </c>
      <c r="C32" s="347">
        <v>0</v>
      </c>
      <c r="D32" s="347">
        <v>0</v>
      </c>
      <c r="E32" s="347">
        <v>0</v>
      </c>
      <c r="F32" s="347">
        <v>0</v>
      </c>
      <c r="G32" s="45"/>
      <c r="H32" s="64"/>
    </row>
    <row r="33" spans="1:8">
      <c r="A33" s="62" t="s">
        <v>38</v>
      </c>
      <c r="B33" s="330">
        <f t="shared" si="0"/>
        <v>0</v>
      </c>
      <c r="C33" s="347">
        <v>0</v>
      </c>
      <c r="D33" s="347">
        <v>0</v>
      </c>
      <c r="E33" s="347">
        <v>0</v>
      </c>
      <c r="F33" s="347">
        <v>0</v>
      </c>
      <c r="G33" s="45"/>
      <c r="H33" s="64"/>
    </row>
    <row r="34" spans="1:8">
      <c r="A34" s="62" t="s">
        <v>39</v>
      </c>
      <c r="B34" s="330">
        <f t="shared" si="0"/>
        <v>0</v>
      </c>
      <c r="C34" s="347">
        <v>0</v>
      </c>
      <c r="D34" s="347">
        <v>0</v>
      </c>
      <c r="E34" s="347">
        <v>0</v>
      </c>
      <c r="F34" s="347">
        <v>0</v>
      </c>
      <c r="G34" s="45"/>
      <c r="H34" s="64"/>
    </row>
    <row r="35" spans="1:8">
      <c r="A35" s="62" t="s">
        <v>40</v>
      </c>
      <c r="B35" s="330">
        <f t="shared" si="0"/>
        <v>0</v>
      </c>
      <c r="C35" s="347">
        <v>0</v>
      </c>
      <c r="D35" s="347">
        <v>0</v>
      </c>
      <c r="E35" s="347">
        <v>0</v>
      </c>
      <c r="F35" s="347">
        <v>0</v>
      </c>
      <c r="G35" s="45"/>
      <c r="H35" s="64"/>
    </row>
    <row r="36" spans="1:8">
      <c r="A36" s="62" t="s">
        <v>41</v>
      </c>
      <c r="B36" s="330">
        <f t="shared" si="0"/>
        <v>0</v>
      </c>
      <c r="C36" s="347">
        <v>0</v>
      </c>
      <c r="D36" s="347">
        <v>0</v>
      </c>
      <c r="E36" s="347">
        <v>0</v>
      </c>
      <c r="F36" s="347">
        <v>0</v>
      </c>
      <c r="G36" s="45"/>
      <c r="H36" s="64"/>
    </row>
    <row r="37" spans="1:8">
      <c r="A37" s="62" t="s">
        <v>42</v>
      </c>
      <c r="B37" s="330">
        <f t="shared" si="0"/>
        <v>0</v>
      </c>
      <c r="C37" s="347">
        <v>0</v>
      </c>
      <c r="D37" s="347">
        <v>0</v>
      </c>
      <c r="E37" s="347">
        <v>0</v>
      </c>
      <c r="F37" s="347">
        <v>0</v>
      </c>
      <c r="G37" s="45"/>
      <c r="H37" s="64"/>
    </row>
    <row r="38" spans="1:8">
      <c r="A38" s="62" t="s">
        <v>43</v>
      </c>
      <c r="B38" s="330">
        <f t="shared" si="0"/>
        <v>0</v>
      </c>
      <c r="C38" s="347">
        <v>0</v>
      </c>
      <c r="D38" s="347">
        <v>0</v>
      </c>
      <c r="E38" s="347">
        <v>0</v>
      </c>
      <c r="F38" s="347">
        <v>0</v>
      </c>
      <c r="G38" s="45"/>
      <c r="H38" s="64"/>
    </row>
    <row r="39" spans="1:8">
      <c r="A39" s="62" t="s">
        <v>44</v>
      </c>
      <c r="B39" s="330">
        <f t="shared" si="0"/>
        <v>0</v>
      </c>
      <c r="C39" s="347">
        <v>0</v>
      </c>
      <c r="D39" s="347">
        <v>0</v>
      </c>
      <c r="E39" s="347">
        <v>0</v>
      </c>
      <c r="F39" s="347">
        <v>0</v>
      </c>
      <c r="G39" s="45"/>
      <c r="H39" s="64"/>
    </row>
    <row r="40" spans="1:8">
      <c r="A40" s="62" t="s">
        <v>45</v>
      </c>
      <c r="B40" s="330">
        <f t="shared" si="0"/>
        <v>0</v>
      </c>
      <c r="C40" s="347">
        <v>0</v>
      </c>
      <c r="D40" s="347">
        <v>0</v>
      </c>
      <c r="E40" s="347">
        <v>0</v>
      </c>
      <c r="F40" s="347">
        <v>0</v>
      </c>
      <c r="G40" s="45"/>
      <c r="H40" s="64"/>
    </row>
    <row r="41" spans="1:8">
      <c r="A41" s="300" t="s">
        <v>46</v>
      </c>
      <c r="B41" s="330">
        <f t="shared" si="0"/>
        <v>0</v>
      </c>
      <c r="C41" s="347">
        <v>0</v>
      </c>
      <c r="D41" s="347">
        <v>0</v>
      </c>
      <c r="E41" s="347">
        <v>0</v>
      </c>
      <c r="F41" s="347">
        <v>0</v>
      </c>
      <c r="G41" s="45"/>
      <c r="H41" s="64"/>
    </row>
    <row r="42" spans="1:8">
      <c r="A42" s="62" t="s">
        <v>47</v>
      </c>
      <c r="B42" s="330">
        <f t="shared" si="0"/>
        <v>0</v>
      </c>
      <c r="C42" s="347">
        <v>0</v>
      </c>
      <c r="D42" s="347">
        <v>0</v>
      </c>
      <c r="E42" s="347">
        <v>0</v>
      </c>
      <c r="F42" s="347">
        <v>0</v>
      </c>
      <c r="G42" s="45"/>
      <c r="H42" s="64"/>
    </row>
    <row r="43" spans="1:8">
      <c r="A43" s="62" t="s">
        <v>48</v>
      </c>
      <c r="B43" s="330">
        <f t="shared" si="0"/>
        <v>0</v>
      </c>
      <c r="C43" s="347">
        <v>0</v>
      </c>
      <c r="D43" s="347">
        <v>0</v>
      </c>
      <c r="E43" s="347">
        <v>0</v>
      </c>
      <c r="F43" s="347">
        <v>0</v>
      </c>
      <c r="G43" s="45"/>
      <c r="H43" s="64"/>
    </row>
    <row r="44" spans="1:8">
      <c r="A44" s="62" t="s">
        <v>49</v>
      </c>
      <c r="B44" s="330">
        <f t="shared" si="0"/>
        <v>0</v>
      </c>
      <c r="C44" s="347">
        <v>0</v>
      </c>
      <c r="D44" s="347">
        <v>0</v>
      </c>
      <c r="E44" s="347">
        <v>0</v>
      </c>
      <c r="F44" s="347">
        <v>0</v>
      </c>
      <c r="G44" s="45"/>
      <c r="H44" s="64"/>
    </row>
    <row r="45" spans="1:8">
      <c r="A45" s="62" t="s">
        <v>50</v>
      </c>
      <c r="B45" s="330">
        <f t="shared" si="0"/>
        <v>0</v>
      </c>
      <c r="C45" s="347">
        <v>0</v>
      </c>
      <c r="D45" s="347">
        <v>0</v>
      </c>
      <c r="E45" s="347">
        <v>0</v>
      </c>
      <c r="F45" s="347">
        <v>0</v>
      </c>
      <c r="G45" s="45"/>
      <c r="H45" s="64"/>
    </row>
    <row r="46" spans="1:8">
      <c r="A46" s="62" t="s">
        <v>51</v>
      </c>
      <c r="B46" s="330">
        <f t="shared" si="0"/>
        <v>0</v>
      </c>
      <c r="C46" s="347">
        <v>0</v>
      </c>
      <c r="D46" s="347">
        <v>0</v>
      </c>
      <c r="E46" s="347">
        <v>0</v>
      </c>
      <c r="F46" s="347">
        <v>0</v>
      </c>
      <c r="G46" s="45"/>
      <c r="H46" s="64"/>
    </row>
    <row r="47" spans="1:8">
      <c r="A47" s="62" t="s">
        <v>52</v>
      </c>
      <c r="B47" s="330">
        <f t="shared" si="0"/>
        <v>0</v>
      </c>
      <c r="C47" s="347">
        <v>0</v>
      </c>
      <c r="D47" s="347">
        <v>0</v>
      </c>
      <c r="E47" s="347">
        <v>0</v>
      </c>
      <c r="F47" s="347">
        <v>0</v>
      </c>
      <c r="G47" s="45"/>
      <c r="H47" s="64"/>
    </row>
    <row r="48" spans="1:8">
      <c r="A48" s="62" t="s">
        <v>53</v>
      </c>
      <c r="B48" s="330">
        <f t="shared" si="0"/>
        <v>0</v>
      </c>
      <c r="C48" s="347">
        <v>0</v>
      </c>
      <c r="D48" s="347">
        <v>0</v>
      </c>
      <c r="E48" s="347">
        <v>0</v>
      </c>
      <c r="F48" s="347">
        <v>0</v>
      </c>
      <c r="G48" s="45"/>
      <c r="H48" s="64"/>
    </row>
    <row r="49" spans="1:8">
      <c r="A49" s="62" t="s">
        <v>54</v>
      </c>
      <c r="B49" s="330">
        <f t="shared" si="0"/>
        <v>0</v>
      </c>
      <c r="C49" s="347">
        <v>0</v>
      </c>
      <c r="D49" s="347">
        <v>0</v>
      </c>
      <c r="E49" s="347">
        <v>0</v>
      </c>
      <c r="F49" s="347">
        <v>0</v>
      </c>
      <c r="G49" s="45"/>
      <c r="H49" s="64"/>
    </row>
    <row r="50" spans="1:8">
      <c r="A50" s="62" t="s">
        <v>55</v>
      </c>
      <c r="B50" s="330">
        <f t="shared" si="0"/>
        <v>0</v>
      </c>
      <c r="C50" s="347">
        <v>0</v>
      </c>
      <c r="D50" s="347">
        <v>0</v>
      </c>
      <c r="E50" s="347">
        <v>0</v>
      </c>
      <c r="F50" s="347">
        <v>0</v>
      </c>
      <c r="G50" s="45"/>
      <c r="H50" s="64"/>
    </row>
    <row r="51" spans="1:8">
      <c r="A51" s="62" t="s">
        <v>56</v>
      </c>
      <c r="B51" s="330">
        <f t="shared" si="0"/>
        <v>0</v>
      </c>
      <c r="C51" s="347">
        <v>0</v>
      </c>
      <c r="D51" s="347">
        <v>0</v>
      </c>
      <c r="E51" s="347">
        <v>0</v>
      </c>
      <c r="F51" s="347">
        <v>0</v>
      </c>
      <c r="G51" s="45"/>
      <c r="H51" s="64"/>
    </row>
    <row r="52" spans="1:8">
      <c r="A52" s="62" t="s">
        <v>57</v>
      </c>
      <c r="B52" s="330">
        <f t="shared" si="0"/>
        <v>0</v>
      </c>
      <c r="C52" s="347">
        <v>0</v>
      </c>
      <c r="D52" s="347">
        <v>0</v>
      </c>
      <c r="E52" s="347">
        <v>0</v>
      </c>
      <c r="F52" s="347">
        <v>0</v>
      </c>
      <c r="G52" s="45"/>
      <c r="H52" s="64"/>
    </row>
    <row r="53" spans="1:8">
      <c r="A53" s="62" t="s">
        <v>58</v>
      </c>
      <c r="B53" s="330">
        <f t="shared" si="0"/>
        <v>0</v>
      </c>
      <c r="C53" s="347">
        <v>0</v>
      </c>
      <c r="D53" s="347">
        <v>0</v>
      </c>
      <c r="E53" s="347">
        <v>0</v>
      </c>
      <c r="F53" s="347">
        <v>0</v>
      </c>
      <c r="G53" s="45"/>
      <c r="H53" s="64"/>
    </row>
    <row r="54" spans="1:8">
      <c r="A54" s="62" t="s">
        <v>59</v>
      </c>
      <c r="B54" s="330">
        <f t="shared" si="0"/>
        <v>0</v>
      </c>
      <c r="C54" s="347">
        <v>0</v>
      </c>
      <c r="D54" s="347">
        <v>0</v>
      </c>
      <c r="E54" s="347">
        <v>0</v>
      </c>
      <c r="F54" s="347">
        <v>0</v>
      </c>
      <c r="G54" s="45"/>
      <c r="H54" s="64"/>
    </row>
    <row r="55" spans="1:8">
      <c r="A55" s="62" t="s">
        <v>60</v>
      </c>
      <c r="B55" s="330">
        <f t="shared" si="0"/>
        <v>0</v>
      </c>
      <c r="C55" s="347">
        <v>0</v>
      </c>
      <c r="D55" s="347">
        <v>0</v>
      </c>
      <c r="E55" s="347">
        <v>0</v>
      </c>
      <c r="F55" s="347">
        <v>0</v>
      </c>
      <c r="G55" s="45"/>
      <c r="H55" s="64"/>
    </row>
    <row r="56" spans="1:8">
      <c r="A56" s="62" t="s">
        <v>61</v>
      </c>
      <c r="B56" s="330">
        <f t="shared" si="0"/>
        <v>0</v>
      </c>
      <c r="C56" s="347">
        <v>0</v>
      </c>
      <c r="D56" s="347">
        <v>0</v>
      </c>
      <c r="E56" s="347">
        <v>0</v>
      </c>
      <c r="F56" s="347">
        <v>0</v>
      </c>
      <c r="H56" s="64"/>
    </row>
  </sheetData>
  <mergeCells count="2">
    <mergeCell ref="A1:F1"/>
    <mergeCell ref="A2:A4"/>
  </mergeCells>
  <pageMargins left="0.7" right="0.7" top="0.75" bottom="0.75" header="0.3" footer="0.3"/>
  <pageSetup scale="83"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O57"/>
  <sheetViews>
    <sheetView workbookViewId="0">
      <selection activeCell="B5" sqref="B5:O57"/>
    </sheetView>
  </sheetViews>
  <sheetFormatPr defaultRowHeight="14.4"/>
  <cols>
    <col min="1" max="1" width="20.44140625" customWidth="1"/>
    <col min="2" max="2" width="15.33203125" customWidth="1"/>
    <col min="3" max="3" width="15.109375" customWidth="1"/>
    <col min="4" max="4" width="13.5546875" customWidth="1"/>
    <col min="5" max="5" width="16.33203125" customWidth="1"/>
    <col min="6" max="6" width="13.44140625" customWidth="1"/>
    <col min="7" max="7" width="13.6640625" bestFit="1" customWidth="1"/>
    <col min="8" max="8" width="12.33203125" customWidth="1"/>
    <col min="9" max="9" width="13.6640625" bestFit="1" customWidth="1"/>
    <col min="10" max="10" width="14" customWidth="1"/>
    <col min="11" max="11" width="13.44140625" customWidth="1"/>
    <col min="12" max="12" width="15" customWidth="1"/>
    <col min="13" max="13" width="9.5546875" bestFit="1" customWidth="1"/>
    <col min="14" max="14" width="13.6640625" customWidth="1"/>
    <col min="15" max="15" width="13.5546875" customWidth="1"/>
  </cols>
  <sheetData>
    <row r="1" spans="1:15">
      <c r="A1" s="502" t="s">
        <v>235</v>
      </c>
      <c r="B1" s="499"/>
      <c r="C1" s="499"/>
      <c r="D1" s="499"/>
      <c r="E1" s="499"/>
      <c r="F1" s="499"/>
      <c r="G1" s="499"/>
      <c r="H1" s="499"/>
      <c r="I1" s="499"/>
      <c r="J1" s="499"/>
      <c r="K1" s="499"/>
      <c r="L1" s="499"/>
      <c r="M1" s="499"/>
      <c r="N1" s="499"/>
      <c r="O1" s="500"/>
    </row>
    <row r="2" spans="1:15">
      <c r="A2" s="579" t="s">
        <v>10</v>
      </c>
      <c r="B2" s="46"/>
      <c r="C2" s="46"/>
      <c r="D2" s="46"/>
      <c r="E2" s="46"/>
      <c r="F2" s="46"/>
      <c r="G2" s="46"/>
      <c r="H2" s="46"/>
      <c r="I2" s="46"/>
      <c r="J2" s="46"/>
      <c r="K2" s="46"/>
      <c r="L2" s="46"/>
      <c r="M2" s="46"/>
      <c r="N2" s="46"/>
      <c r="O2" s="46"/>
    </row>
    <row r="3" spans="1:15" ht="33.6">
      <c r="A3" s="566"/>
      <c r="B3" s="46" t="s">
        <v>65</v>
      </c>
      <c r="C3" s="46" t="s">
        <v>78</v>
      </c>
      <c r="D3" s="46" t="s">
        <v>63</v>
      </c>
      <c r="E3" s="46" t="s">
        <v>64</v>
      </c>
      <c r="F3" s="46" t="s">
        <v>79</v>
      </c>
      <c r="G3" s="46" t="s">
        <v>67</v>
      </c>
      <c r="H3" s="46" t="s">
        <v>80</v>
      </c>
      <c r="I3" s="46" t="s">
        <v>81</v>
      </c>
      <c r="J3" s="46" t="s">
        <v>82</v>
      </c>
      <c r="K3" s="46" t="s">
        <v>89</v>
      </c>
      <c r="L3" s="46" t="s">
        <v>88</v>
      </c>
      <c r="M3" s="46" t="s">
        <v>68</v>
      </c>
      <c r="N3" s="46" t="s">
        <v>86</v>
      </c>
      <c r="O3" s="46" t="s">
        <v>69</v>
      </c>
    </row>
    <row r="4" spans="1:15">
      <c r="A4" s="566"/>
      <c r="B4" s="3"/>
      <c r="C4" s="3"/>
      <c r="D4" s="3"/>
      <c r="E4" s="3"/>
      <c r="F4" s="3"/>
      <c r="G4" s="3"/>
      <c r="H4" s="3"/>
      <c r="I4" s="46"/>
      <c r="J4" s="3"/>
      <c r="K4" s="3"/>
      <c r="L4" s="3"/>
      <c r="M4" s="3"/>
      <c r="N4" s="3"/>
      <c r="O4" s="3"/>
    </row>
    <row r="5" spans="1:15">
      <c r="A5" s="65" t="s">
        <v>77</v>
      </c>
      <c r="B5" s="330">
        <f>SUM(C5:O5)</f>
        <v>1555251</v>
      </c>
      <c r="C5" s="330">
        <f>SUM(C6:C56)</f>
        <v>-3627961</v>
      </c>
      <c r="D5" s="330">
        <f t="shared" ref="D5:O5" si="0">SUM(D6:D56)</f>
        <v>1598735</v>
      </c>
      <c r="E5" s="330">
        <f t="shared" si="0"/>
        <v>0</v>
      </c>
      <c r="F5" s="330">
        <f t="shared" si="0"/>
        <v>0</v>
      </c>
      <c r="G5" s="330">
        <f t="shared" si="0"/>
        <v>0</v>
      </c>
      <c r="H5" s="330">
        <f t="shared" si="0"/>
        <v>0</v>
      </c>
      <c r="I5" s="330">
        <f t="shared" si="0"/>
        <v>343140</v>
      </c>
      <c r="J5" s="330">
        <f t="shared" si="0"/>
        <v>0</v>
      </c>
      <c r="K5" s="330">
        <f t="shared" si="0"/>
        <v>0</v>
      </c>
      <c r="L5" s="330">
        <f t="shared" si="0"/>
        <v>-2986429</v>
      </c>
      <c r="M5" s="330">
        <f t="shared" si="0"/>
        <v>0</v>
      </c>
      <c r="N5" s="330">
        <f t="shared" si="0"/>
        <v>3227766</v>
      </c>
      <c r="O5" s="330">
        <f t="shared" si="0"/>
        <v>3000000</v>
      </c>
    </row>
    <row r="6" spans="1:15">
      <c r="A6" s="306" t="s">
        <v>11</v>
      </c>
      <c r="B6" s="330">
        <f t="shared" ref="B6:B56" si="1">SUM(C6:O6)</f>
        <v>0</v>
      </c>
      <c r="C6" s="347">
        <v>0</v>
      </c>
      <c r="D6" s="347">
        <v>0</v>
      </c>
      <c r="E6" s="347">
        <v>0</v>
      </c>
      <c r="F6" s="347">
        <v>0</v>
      </c>
      <c r="G6" s="347">
        <v>0</v>
      </c>
      <c r="H6" s="347">
        <v>0</v>
      </c>
      <c r="I6" s="347">
        <v>0</v>
      </c>
      <c r="J6" s="347">
        <v>0</v>
      </c>
      <c r="K6" s="347">
        <v>0</v>
      </c>
      <c r="L6" s="347">
        <v>0</v>
      </c>
      <c r="M6" s="347">
        <v>0</v>
      </c>
      <c r="N6" s="347">
        <v>0</v>
      </c>
      <c r="O6" s="347">
        <v>0</v>
      </c>
    </row>
    <row r="7" spans="1:15">
      <c r="A7" s="306" t="s">
        <v>12</v>
      </c>
      <c r="B7" s="330">
        <f t="shared" si="1"/>
        <v>0</v>
      </c>
      <c r="C7" s="347">
        <v>0</v>
      </c>
      <c r="D7" s="347">
        <v>0</v>
      </c>
      <c r="E7" s="347">
        <v>0</v>
      </c>
      <c r="F7" s="347">
        <v>0</v>
      </c>
      <c r="G7" s="347">
        <v>0</v>
      </c>
      <c r="H7" s="347">
        <v>0</v>
      </c>
      <c r="I7" s="347">
        <v>0</v>
      </c>
      <c r="J7" s="347">
        <v>0</v>
      </c>
      <c r="K7" s="347">
        <v>0</v>
      </c>
      <c r="L7" s="347">
        <v>0</v>
      </c>
      <c r="M7" s="347">
        <v>0</v>
      </c>
      <c r="N7" s="347">
        <v>0</v>
      </c>
      <c r="O7" s="347">
        <v>0</v>
      </c>
    </row>
    <row r="8" spans="1:15">
      <c r="A8" s="306" t="s">
        <v>13</v>
      </c>
      <c r="B8" s="330">
        <f t="shared" si="1"/>
        <v>0</v>
      </c>
      <c r="C8" s="347">
        <v>0</v>
      </c>
      <c r="D8" s="347">
        <v>0</v>
      </c>
      <c r="E8" s="347">
        <v>0</v>
      </c>
      <c r="F8" s="347">
        <v>0</v>
      </c>
      <c r="G8" s="347">
        <v>0</v>
      </c>
      <c r="H8" s="347">
        <v>0</v>
      </c>
      <c r="I8" s="347">
        <v>0</v>
      </c>
      <c r="J8" s="347">
        <v>0</v>
      </c>
      <c r="K8" s="347">
        <v>0</v>
      </c>
      <c r="L8" s="347">
        <v>0</v>
      </c>
      <c r="M8" s="347">
        <v>0</v>
      </c>
      <c r="N8" s="347">
        <v>0</v>
      </c>
      <c r="O8" s="347">
        <v>0</v>
      </c>
    </row>
    <row r="9" spans="1:15">
      <c r="A9" s="306" t="s">
        <v>14</v>
      </c>
      <c r="B9" s="330">
        <f t="shared" si="1"/>
        <v>0</v>
      </c>
      <c r="C9" s="347">
        <v>0</v>
      </c>
      <c r="D9" s="347">
        <v>0</v>
      </c>
      <c r="E9" s="347">
        <v>0</v>
      </c>
      <c r="F9" s="347">
        <v>0</v>
      </c>
      <c r="G9" s="347">
        <v>0</v>
      </c>
      <c r="H9" s="347">
        <v>0</v>
      </c>
      <c r="I9" s="347">
        <v>0</v>
      </c>
      <c r="J9" s="347">
        <v>0</v>
      </c>
      <c r="K9" s="347">
        <v>0</v>
      </c>
      <c r="L9" s="347">
        <v>0</v>
      </c>
      <c r="M9" s="347">
        <v>0</v>
      </c>
      <c r="N9" s="347">
        <v>0</v>
      </c>
      <c r="O9" s="347">
        <v>0</v>
      </c>
    </row>
    <row r="10" spans="1:15">
      <c r="A10" s="306" t="s">
        <v>15</v>
      </c>
      <c r="B10" s="330">
        <f t="shared" si="1"/>
        <v>0</v>
      </c>
      <c r="C10" s="347">
        <v>0</v>
      </c>
      <c r="D10" s="347">
        <v>0</v>
      </c>
      <c r="E10" s="347">
        <v>0</v>
      </c>
      <c r="F10" s="347">
        <v>0</v>
      </c>
      <c r="G10" s="347">
        <v>0</v>
      </c>
      <c r="H10" s="347">
        <v>0</v>
      </c>
      <c r="I10" s="347">
        <v>0</v>
      </c>
      <c r="J10" s="347">
        <v>0</v>
      </c>
      <c r="K10" s="347">
        <v>0</v>
      </c>
      <c r="L10" s="347">
        <v>0</v>
      </c>
      <c r="M10" s="347">
        <v>0</v>
      </c>
      <c r="N10" s="347">
        <v>0</v>
      </c>
      <c r="O10" s="347">
        <v>0</v>
      </c>
    </row>
    <row r="11" spans="1:15">
      <c r="A11" s="306" t="s">
        <v>16</v>
      </c>
      <c r="B11" s="330">
        <f t="shared" si="1"/>
        <v>0</v>
      </c>
      <c r="C11" s="347">
        <v>0</v>
      </c>
      <c r="D11" s="347">
        <v>0</v>
      </c>
      <c r="E11" s="347">
        <v>0</v>
      </c>
      <c r="F11" s="347">
        <v>0</v>
      </c>
      <c r="G11" s="347">
        <v>0</v>
      </c>
      <c r="H11" s="347">
        <v>0</v>
      </c>
      <c r="I11" s="347">
        <v>0</v>
      </c>
      <c r="J11" s="347">
        <v>0</v>
      </c>
      <c r="K11" s="347">
        <v>0</v>
      </c>
      <c r="L11" s="347">
        <v>0</v>
      </c>
      <c r="M11" s="347">
        <v>0</v>
      </c>
      <c r="N11" s="347">
        <v>0</v>
      </c>
      <c r="O11" s="347">
        <v>0</v>
      </c>
    </row>
    <row r="12" spans="1:15">
      <c r="A12" s="306" t="s">
        <v>17</v>
      </c>
      <c r="B12" s="330">
        <f t="shared" si="1"/>
        <v>0</v>
      </c>
      <c r="C12" s="347">
        <v>0</v>
      </c>
      <c r="D12" s="347">
        <v>0</v>
      </c>
      <c r="E12" s="347">
        <v>0</v>
      </c>
      <c r="F12" s="347">
        <v>0</v>
      </c>
      <c r="G12" s="347">
        <v>0</v>
      </c>
      <c r="H12" s="347">
        <v>0</v>
      </c>
      <c r="I12" s="347">
        <v>0</v>
      </c>
      <c r="J12" s="347">
        <v>0</v>
      </c>
      <c r="K12" s="347">
        <v>0</v>
      </c>
      <c r="L12" s="347">
        <v>0</v>
      </c>
      <c r="M12" s="347">
        <v>0</v>
      </c>
      <c r="N12" s="347">
        <v>0</v>
      </c>
      <c r="O12" s="347">
        <v>0</v>
      </c>
    </row>
    <row r="13" spans="1:15">
      <c r="A13" s="306" t="s">
        <v>18</v>
      </c>
      <c r="B13" s="330">
        <f t="shared" si="1"/>
        <v>0</v>
      </c>
      <c r="C13" s="347">
        <v>0</v>
      </c>
      <c r="D13" s="347">
        <v>0</v>
      </c>
      <c r="E13" s="347">
        <v>0</v>
      </c>
      <c r="F13" s="347">
        <v>0</v>
      </c>
      <c r="G13" s="347">
        <v>0</v>
      </c>
      <c r="H13" s="347">
        <v>0</v>
      </c>
      <c r="I13" s="347">
        <v>0</v>
      </c>
      <c r="J13" s="347">
        <v>0</v>
      </c>
      <c r="K13" s="347">
        <v>0</v>
      </c>
      <c r="L13" s="347">
        <v>0</v>
      </c>
      <c r="M13" s="347">
        <v>0</v>
      </c>
      <c r="N13" s="347">
        <v>0</v>
      </c>
      <c r="O13" s="347">
        <v>0</v>
      </c>
    </row>
    <row r="14" spans="1:15">
      <c r="A14" s="306" t="s">
        <v>19</v>
      </c>
      <c r="B14" s="330">
        <f t="shared" si="1"/>
        <v>0</v>
      </c>
      <c r="C14" s="347">
        <v>0</v>
      </c>
      <c r="D14" s="347">
        <v>0</v>
      </c>
      <c r="E14" s="347">
        <v>0</v>
      </c>
      <c r="F14" s="347">
        <v>0</v>
      </c>
      <c r="G14" s="347">
        <v>0</v>
      </c>
      <c r="H14" s="347">
        <v>0</v>
      </c>
      <c r="I14" s="347">
        <v>0</v>
      </c>
      <c r="J14" s="347">
        <v>0</v>
      </c>
      <c r="K14" s="347">
        <v>0</v>
      </c>
      <c r="L14" s="347">
        <v>0</v>
      </c>
      <c r="M14" s="347">
        <v>0</v>
      </c>
      <c r="N14" s="347">
        <v>0</v>
      </c>
      <c r="O14" s="347">
        <v>0</v>
      </c>
    </row>
    <row r="15" spans="1:15">
      <c r="A15" s="306" t="s">
        <v>20</v>
      </c>
      <c r="B15" s="330">
        <f t="shared" si="1"/>
        <v>0</v>
      </c>
      <c r="C15" s="347">
        <v>0</v>
      </c>
      <c r="D15" s="347">
        <v>0</v>
      </c>
      <c r="E15" s="347">
        <v>0</v>
      </c>
      <c r="F15" s="347">
        <v>0</v>
      </c>
      <c r="G15" s="347">
        <v>0</v>
      </c>
      <c r="H15" s="347">
        <v>0</v>
      </c>
      <c r="I15" s="347">
        <v>0</v>
      </c>
      <c r="J15" s="347">
        <v>0</v>
      </c>
      <c r="K15" s="347">
        <v>0</v>
      </c>
      <c r="L15" s="347">
        <v>0</v>
      </c>
      <c r="M15" s="347">
        <v>0</v>
      </c>
      <c r="N15" s="347">
        <v>0</v>
      </c>
      <c r="O15" s="347">
        <v>0</v>
      </c>
    </row>
    <row r="16" spans="1:15">
      <c r="A16" s="306" t="s">
        <v>21</v>
      </c>
      <c r="B16" s="330">
        <f t="shared" si="1"/>
        <v>0</v>
      </c>
      <c r="C16" s="347">
        <v>0</v>
      </c>
      <c r="D16" s="347">
        <v>0</v>
      </c>
      <c r="E16" s="347">
        <v>0</v>
      </c>
      <c r="F16" s="347">
        <v>0</v>
      </c>
      <c r="G16" s="347">
        <v>0</v>
      </c>
      <c r="H16" s="347">
        <v>0</v>
      </c>
      <c r="I16" s="347">
        <v>0</v>
      </c>
      <c r="J16" s="347">
        <v>0</v>
      </c>
      <c r="K16" s="347">
        <v>0</v>
      </c>
      <c r="L16" s="347">
        <v>0</v>
      </c>
      <c r="M16" s="347">
        <v>0</v>
      </c>
      <c r="N16" s="347">
        <v>0</v>
      </c>
      <c r="O16" s="347">
        <v>0</v>
      </c>
    </row>
    <row r="17" spans="1:15">
      <c r="A17" s="306" t="s">
        <v>22</v>
      </c>
      <c r="B17" s="330">
        <f t="shared" si="1"/>
        <v>0</v>
      </c>
      <c r="C17" s="347">
        <v>0</v>
      </c>
      <c r="D17" s="347">
        <v>0</v>
      </c>
      <c r="E17" s="347">
        <v>0</v>
      </c>
      <c r="F17" s="347">
        <v>0</v>
      </c>
      <c r="G17" s="347">
        <v>0</v>
      </c>
      <c r="H17" s="347">
        <v>0</v>
      </c>
      <c r="I17" s="347">
        <v>0</v>
      </c>
      <c r="J17" s="347">
        <v>0</v>
      </c>
      <c r="K17" s="347">
        <v>0</v>
      </c>
      <c r="L17" s="347">
        <v>0</v>
      </c>
      <c r="M17" s="347">
        <v>0</v>
      </c>
      <c r="N17" s="347">
        <v>0</v>
      </c>
      <c r="O17" s="347">
        <v>0</v>
      </c>
    </row>
    <row r="18" spans="1:15">
      <c r="A18" s="306" t="s">
        <v>23</v>
      </c>
      <c r="B18" s="330">
        <f t="shared" si="1"/>
        <v>458027</v>
      </c>
      <c r="C18" s="347">
        <v>172005</v>
      </c>
      <c r="D18" s="347">
        <v>0</v>
      </c>
      <c r="E18" s="347">
        <v>0</v>
      </c>
      <c r="F18" s="347">
        <v>0</v>
      </c>
      <c r="G18" s="347">
        <v>0</v>
      </c>
      <c r="H18" s="347">
        <v>0</v>
      </c>
      <c r="I18" s="347">
        <v>286022</v>
      </c>
      <c r="J18" s="347">
        <v>0</v>
      </c>
      <c r="K18" s="347">
        <v>0</v>
      </c>
      <c r="L18" s="347">
        <v>0</v>
      </c>
      <c r="M18" s="347">
        <v>0</v>
      </c>
      <c r="N18" s="347">
        <v>0</v>
      </c>
      <c r="O18" s="347">
        <v>0</v>
      </c>
    </row>
    <row r="19" spans="1:15">
      <c r="A19" s="306" t="s">
        <v>24</v>
      </c>
      <c r="B19" s="330">
        <f t="shared" si="1"/>
        <v>-2691262</v>
      </c>
      <c r="C19" s="347">
        <v>-4103568</v>
      </c>
      <c r="D19" s="347">
        <v>1598735</v>
      </c>
      <c r="E19" s="347">
        <v>0</v>
      </c>
      <c r="F19" s="347">
        <v>0</v>
      </c>
      <c r="G19" s="347">
        <v>0</v>
      </c>
      <c r="H19" s="347">
        <v>0</v>
      </c>
      <c r="I19" s="347">
        <v>0</v>
      </c>
      <c r="J19" s="347">
        <v>0</v>
      </c>
      <c r="K19" s="347">
        <v>0</v>
      </c>
      <c r="L19" s="347">
        <v>-186429</v>
      </c>
      <c r="M19" s="347">
        <v>0</v>
      </c>
      <c r="N19" s="347">
        <v>0</v>
      </c>
      <c r="O19" s="347">
        <v>0</v>
      </c>
    </row>
    <row r="20" spans="1:15">
      <c r="A20" s="306" t="s">
        <v>25</v>
      </c>
      <c r="B20" s="330">
        <f t="shared" si="1"/>
        <v>0</v>
      </c>
      <c r="C20" s="347">
        <v>0</v>
      </c>
      <c r="D20" s="347">
        <v>0</v>
      </c>
      <c r="E20" s="347">
        <v>0</v>
      </c>
      <c r="F20" s="347">
        <v>0</v>
      </c>
      <c r="G20" s="347">
        <v>0</v>
      </c>
      <c r="H20" s="347">
        <v>0</v>
      </c>
      <c r="I20" s="347">
        <v>0</v>
      </c>
      <c r="J20" s="347">
        <v>0</v>
      </c>
      <c r="K20" s="347">
        <v>0</v>
      </c>
      <c r="L20" s="347">
        <v>0</v>
      </c>
      <c r="M20" s="347">
        <v>0</v>
      </c>
      <c r="N20" s="347">
        <v>0</v>
      </c>
      <c r="O20" s="347">
        <v>0</v>
      </c>
    </row>
    <row r="21" spans="1:15">
      <c r="A21" s="306" t="s">
        <v>26</v>
      </c>
      <c r="B21" s="330">
        <f t="shared" si="1"/>
        <v>0</v>
      </c>
      <c r="C21" s="347">
        <v>0</v>
      </c>
      <c r="D21" s="347">
        <v>0</v>
      </c>
      <c r="E21" s="347">
        <v>0</v>
      </c>
      <c r="F21" s="347">
        <v>0</v>
      </c>
      <c r="G21" s="347">
        <v>0</v>
      </c>
      <c r="H21" s="347">
        <v>0</v>
      </c>
      <c r="I21" s="347">
        <v>0</v>
      </c>
      <c r="J21" s="347">
        <v>0</v>
      </c>
      <c r="K21" s="347">
        <v>0</v>
      </c>
      <c r="L21" s="347">
        <v>0</v>
      </c>
      <c r="M21" s="347">
        <v>0</v>
      </c>
      <c r="N21" s="347">
        <v>0</v>
      </c>
      <c r="O21" s="347">
        <v>0</v>
      </c>
    </row>
    <row r="22" spans="1:15">
      <c r="A22" s="306" t="s">
        <v>27</v>
      </c>
      <c r="B22" s="330">
        <f t="shared" si="1"/>
        <v>0</v>
      </c>
      <c r="C22" s="347">
        <v>0</v>
      </c>
      <c r="D22" s="347">
        <v>0</v>
      </c>
      <c r="E22" s="347">
        <v>0</v>
      </c>
      <c r="F22" s="347">
        <v>0</v>
      </c>
      <c r="G22" s="347">
        <v>0</v>
      </c>
      <c r="H22" s="347">
        <v>0</v>
      </c>
      <c r="I22" s="347">
        <v>0</v>
      </c>
      <c r="J22" s="347">
        <v>0</v>
      </c>
      <c r="K22" s="347">
        <v>0</v>
      </c>
      <c r="L22" s="347">
        <v>0</v>
      </c>
      <c r="M22" s="347">
        <v>0</v>
      </c>
      <c r="N22" s="347">
        <v>0</v>
      </c>
      <c r="O22" s="347">
        <v>0</v>
      </c>
    </row>
    <row r="23" spans="1:15">
      <c r="A23" s="306" t="s">
        <v>28</v>
      </c>
      <c r="B23" s="330">
        <f t="shared" si="1"/>
        <v>0</v>
      </c>
      <c r="C23" s="347">
        <v>0</v>
      </c>
      <c r="D23" s="347">
        <v>0</v>
      </c>
      <c r="E23" s="347">
        <v>0</v>
      </c>
      <c r="F23" s="347">
        <v>0</v>
      </c>
      <c r="G23" s="347">
        <v>0</v>
      </c>
      <c r="H23" s="347">
        <v>0</v>
      </c>
      <c r="I23" s="347">
        <v>0</v>
      </c>
      <c r="J23" s="347">
        <v>0</v>
      </c>
      <c r="K23" s="347">
        <v>0</v>
      </c>
      <c r="L23" s="347">
        <v>0</v>
      </c>
      <c r="M23" s="347">
        <v>0</v>
      </c>
      <c r="N23" s="347">
        <v>0</v>
      </c>
      <c r="O23" s="347">
        <v>0</v>
      </c>
    </row>
    <row r="24" spans="1:15">
      <c r="A24" s="306" t="s">
        <v>29</v>
      </c>
      <c r="B24" s="330">
        <f t="shared" si="1"/>
        <v>0</v>
      </c>
      <c r="C24" s="347">
        <v>0</v>
      </c>
      <c r="D24" s="347">
        <v>0</v>
      </c>
      <c r="E24" s="347">
        <v>0</v>
      </c>
      <c r="F24" s="347">
        <v>0</v>
      </c>
      <c r="G24" s="347">
        <v>0</v>
      </c>
      <c r="H24" s="347">
        <v>0</v>
      </c>
      <c r="I24" s="347">
        <v>0</v>
      </c>
      <c r="J24" s="347">
        <v>0</v>
      </c>
      <c r="K24" s="347">
        <v>0</v>
      </c>
      <c r="L24" s="347">
        <v>0</v>
      </c>
      <c r="M24" s="347">
        <v>0</v>
      </c>
      <c r="N24" s="347">
        <v>0</v>
      </c>
      <c r="O24" s="347">
        <v>0</v>
      </c>
    </row>
    <row r="25" spans="1:15">
      <c r="A25" s="306" t="s">
        <v>30</v>
      </c>
      <c r="B25" s="330">
        <f t="shared" si="1"/>
        <v>0</v>
      </c>
      <c r="C25" s="347">
        <v>0</v>
      </c>
      <c r="D25" s="347">
        <v>0</v>
      </c>
      <c r="E25" s="347">
        <v>0</v>
      </c>
      <c r="F25" s="347">
        <v>0</v>
      </c>
      <c r="G25" s="347">
        <v>0</v>
      </c>
      <c r="H25" s="347">
        <v>0</v>
      </c>
      <c r="I25" s="347">
        <v>0</v>
      </c>
      <c r="J25" s="347">
        <v>0</v>
      </c>
      <c r="K25" s="347">
        <v>0</v>
      </c>
      <c r="L25" s="347">
        <v>0</v>
      </c>
      <c r="M25" s="347">
        <v>0</v>
      </c>
      <c r="N25" s="347">
        <v>0</v>
      </c>
      <c r="O25" s="347">
        <v>0</v>
      </c>
    </row>
    <row r="26" spans="1:15">
      <c r="A26" s="306" t="s">
        <v>31</v>
      </c>
      <c r="B26" s="330">
        <f t="shared" si="1"/>
        <v>0</v>
      </c>
      <c r="C26" s="347">
        <v>0</v>
      </c>
      <c r="D26" s="347">
        <v>0</v>
      </c>
      <c r="E26" s="347">
        <v>0</v>
      </c>
      <c r="F26" s="347">
        <v>0</v>
      </c>
      <c r="G26" s="347">
        <v>0</v>
      </c>
      <c r="H26" s="347">
        <v>0</v>
      </c>
      <c r="I26" s="347">
        <v>0</v>
      </c>
      <c r="J26" s="347">
        <v>0</v>
      </c>
      <c r="K26" s="347">
        <v>0</v>
      </c>
      <c r="L26" s="347">
        <v>0</v>
      </c>
      <c r="M26" s="347">
        <v>0</v>
      </c>
      <c r="N26" s="347">
        <v>0</v>
      </c>
      <c r="O26" s="347">
        <v>0</v>
      </c>
    </row>
    <row r="27" spans="1:15">
      <c r="A27" s="306" t="s">
        <v>32</v>
      </c>
      <c r="B27" s="330">
        <f t="shared" si="1"/>
        <v>0</v>
      </c>
      <c r="C27" s="347">
        <v>0</v>
      </c>
      <c r="D27" s="347">
        <v>0</v>
      </c>
      <c r="E27" s="347">
        <v>0</v>
      </c>
      <c r="F27" s="347">
        <v>0</v>
      </c>
      <c r="G27" s="347">
        <v>0</v>
      </c>
      <c r="H27" s="347">
        <v>0</v>
      </c>
      <c r="I27" s="347">
        <v>0</v>
      </c>
      <c r="J27" s="347">
        <v>0</v>
      </c>
      <c r="K27" s="347">
        <v>0</v>
      </c>
      <c r="L27" s="347">
        <v>0</v>
      </c>
      <c r="M27" s="347">
        <v>0</v>
      </c>
      <c r="N27" s="347">
        <v>0</v>
      </c>
      <c r="O27" s="347">
        <v>0</v>
      </c>
    </row>
    <row r="28" spans="1:15">
      <c r="A28" s="306" t="s">
        <v>33</v>
      </c>
      <c r="B28" s="330">
        <f t="shared" si="1"/>
        <v>0</v>
      </c>
      <c r="C28" s="347">
        <v>0</v>
      </c>
      <c r="D28" s="347">
        <v>0</v>
      </c>
      <c r="E28" s="347">
        <v>0</v>
      </c>
      <c r="F28" s="347">
        <v>0</v>
      </c>
      <c r="G28" s="347">
        <v>0</v>
      </c>
      <c r="H28" s="347">
        <v>0</v>
      </c>
      <c r="I28" s="347">
        <v>0</v>
      </c>
      <c r="J28" s="347">
        <v>0</v>
      </c>
      <c r="K28" s="347">
        <v>0</v>
      </c>
      <c r="L28" s="347">
        <v>0</v>
      </c>
      <c r="M28" s="347">
        <v>0</v>
      </c>
      <c r="N28" s="347">
        <v>0</v>
      </c>
      <c r="O28" s="347">
        <v>0</v>
      </c>
    </row>
    <row r="29" spans="1:15">
      <c r="A29" s="306" t="s">
        <v>34</v>
      </c>
      <c r="B29" s="330">
        <f t="shared" si="1"/>
        <v>0</v>
      </c>
      <c r="C29" s="347">
        <v>0</v>
      </c>
      <c r="D29" s="347">
        <v>0</v>
      </c>
      <c r="E29" s="347">
        <v>0</v>
      </c>
      <c r="F29" s="347">
        <v>0</v>
      </c>
      <c r="G29" s="347">
        <v>0</v>
      </c>
      <c r="H29" s="347">
        <v>0</v>
      </c>
      <c r="I29" s="347">
        <v>0</v>
      </c>
      <c r="J29" s="347">
        <v>0</v>
      </c>
      <c r="K29" s="347">
        <v>0</v>
      </c>
      <c r="L29" s="347">
        <v>0</v>
      </c>
      <c r="M29" s="347">
        <v>0</v>
      </c>
      <c r="N29" s="347">
        <v>0</v>
      </c>
      <c r="O29" s="347">
        <v>0</v>
      </c>
    </row>
    <row r="30" spans="1:15">
      <c r="A30" s="306" t="s">
        <v>35</v>
      </c>
      <c r="B30" s="330">
        <f t="shared" si="1"/>
        <v>0</v>
      </c>
      <c r="C30" s="347">
        <v>0</v>
      </c>
      <c r="D30" s="347">
        <v>0</v>
      </c>
      <c r="E30" s="347">
        <v>0</v>
      </c>
      <c r="F30" s="347">
        <v>0</v>
      </c>
      <c r="G30" s="347">
        <v>0</v>
      </c>
      <c r="H30" s="347">
        <v>0</v>
      </c>
      <c r="I30" s="347">
        <v>0</v>
      </c>
      <c r="J30" s="347">
        <v>0</v>
      </c>
      <c r="K30" s="347">
        <v>0</v>
      </c>
      <c r="L30" s="347">
        <v>0</v>
      </c>
      <c r="M30" s="347">
        <v>0</v>
      </c>
      <c r="N30" s="347">
        <v>0</v>
      </c>
      <c r="O30" s="347">
        <v>0</v>
      </c>
    </row>
    <row r="31" spans="1:15">
      <c r="A31" s="306" t="s">
        <v>36</v>
      </c>
      <c r="B31" s="330">
        <f t="shared" si="1"/>
        <v>0</v>
      </c>
      <c r="C31" s="347">
        <v>0</v>
      </c>
      <c r="D31" s="347">
        <v>0</v>
      </c>
      <c r="E31" s="347">
        <v>0</v>
      </c>
      <c r="F31" s="347">
        <v>0</v>
      </c>
      <c r="G31" s="347">
        <v>0</v>
      </c>
      <c r="H31" s="347">
        <v>0</v>
      </c>
      <c r="I31" s="347">
        <v>0</v>
      </c>
      <c r="J31" s="347">
        <v>0</v>
      </c>
      <c r="K31" s="347">
        <v>0</v>
      </c>
      <c r="L31" s="347">
        <v>0</v>
      </c>
      <c r="M31" s="347">
        <v>0</v>
      </c>
      <c r="N31" s="347">
        <v>0</v>
      </c>
      <c r="O31" s="347">
        <v>0</v>
      </c>
    </row>
    <row r="32" spans="1:15">
      <c r="A32" s="306" t="s">
        <v>37</v>
      </c>
      <c r="B32" s="330">
        <f t="shared" si="1"/>
        <v>0</v>
      </c>
      <c r="C32" s="347">
        <v>0</v>
      </c>
      <c r="D32" s="347">
        <v>0</v>
      </c>
      <c r="E32" s="347">
        <v>0</v>
      </c>
      <c r="F32" s="347">
        <v>0</v>
      </c>
      <c r="G32" s="347">
        <v>0</v>
      </c>
      <c r="H32" s="347">
        <v>0</v>
      </c>
      <c r="I32" s="347">
        <v>0</v>
      </c>
      <c r="J32" s="347">
        <v>0</v>
      </c>
      <c r="K32" s="347">
        <v>0</v>
      </c>
      <c r="L32" s="347">
        <v>0</v>
      </c>
      <c r="M32" s="347">
        <v>0</v>
      </c>
      <c r="N32" s="347">
        <v>0</v>
      </c>
      <c r="O32" s="347">
        <v>0</v>
      </c>
    </row>
    <row r="33" spans="1:15">
      <c r="A33" s="306" t="s">
        <v>38</v>
      </c>
      <c r="B33" s="330">
        <f t="shared" si="1"/>
        <v>303602</v>
      </c>
      <c r="C33" s="347">
        <v>303602</v>
      </c>
      <c r="D33" s="347">
        <v>0</v>
      </c>
      <c r="E33" s="347">
        <v>0</v>
      </c>
      <c r="F33" s="347">
        <v>0</v>
      </c>
      <c r="G33" s="347">
        <v>0</v>
      </c>
      <c r="H33" s="347">
        <v>0</v>
      </c>
      <c r="I33" s="347">
        <v>0</v>
      </c>
      <c r="J33" s="347">
        <v>0</v>
      </c>
      <c r="K33" s="347">
        <v>0</v>
      </c>
      <c r="L33" s="347">
        <v>0</v>
      </c>
      <c r="M33" s="347">
        <v>0</v>
      </c>
      <c r="N33" s="347">
        <v>0</v>
      </c>
      <c r="O33" s="347">
        <v>0</v>
      </c>
    </row>
    <row r="34" spans="1:15">
      <c r="A34" s="306" t="s">
        <v>39</v>
      </c>
      <c r="B34" s="330">
        <f t="shared" si="1"/>
        <v>0</v>
      </c>
      <c r="C34" s="347">
        <v>0</v>
      </c>
      <c r="D34" s="347">
        <v>0</v>
      </c>
      <c r="E34" s="347">
        <v>0</v>
      </c>
      <c r="F34" s="347">
        <v>0</v>
      </c>
      <c r="G34" s="347">
        <v>0</v>
      </c>
      <c r="H34" s="347">
        <v>0</v>
      </c>
      <c r="I34" s="347">
        <v>0</v>
      </c>
      <c r="J34" s="347">
        <v>0</v>
      </c>
      <c r="K34" s="347">
        <v>0</v>
      </c>
      <c r="L34" s="347">
        <v>0</v>
      </c>
      <c r="M34" s="347">
        <v>0</v>
      </c>
      <c r="N34" s="347">
        <v>0</v>
      </c>
      <c r="O34" s="347">
        <v>0</v>
      </c>
    </row>
    <row r="35" spans="1:15">
      <c r="A35" s="306" t="s">
        <v>40</v>
      </c>
      <c r="B35" s="330">
        <f t="shared" si="1"/>
        <v>0</v>
      </c>
      <c r="C35" s="347">
        <v>0</v>
      </c>
      <c r="D35" s="347">
        <v>0</v>
      </c>
      <c r="E35" s="347">
        <v>0</v>
      </c>
      <c r="F35" s="347">
        <v>0</v>
      </c>
      <c r="G35" s="347">
        <v>0</v>
      </c>
      <c r="H35" s="347">
        <v>0</v>
      </c>
      <c r="I35" s="347">
        <v>0</v>
      </c>
      <c r="J35" s="347">
        <v>0</v>
      </c>
      <c r="K35" s="347">
        <v>0</v>
      </c>
      <c r="L35" s="347">
        <v>0</v>
      </c>
      <c r="M35" s="347">
        <v>0</v>
      </c>
      <c r="N35" s="347">
        <v>0</v>
      </c>
      <c r="O35" s="347">
        <v>0</v>
      </c>
    </row>
    <row r="36" spans="1:15">
      <c r="A36" s="306" t="s">
        <v>41</v>
      </c>
      <c r="B36" s="330">
        <f t="shared" si="1"/>
        <v>0</v>
      </c>
      <c r="C36" s="347">
        <v>0</v>
      </c>
      <c r="D36" s="347">
        <v>0</v>
      </c>
      <c r="E36" s="347">
        <v>0</v>
      </c>
      <c r="F36" s="347">
        <v>0</v>
      </c>
      <c r="G36" s="347">
        <v>0</v>
      </c>
      <c r="H36" s="347">
        <v>0</v>
      </c>
      <c r="I36" s="347">
        <v>0</v>
      </c>
      <c r="J36" s="347">
        <v>0</v>
      </c>
      <c r="K36" s="347">
        <v>0</v>
      </c>
      <c r="L36" s="347">
        <v>0</v>
      </c>
      <c r="M36" s="347">
        <v>0</v>
      </c>
      <c r="N36" s="347">
        <v>0</v>
      </c>
      <c r="O36" s="347">
        <v>0</v>
      </c>
    </row>
    <row r="37" spans="1:15">
      <c r="A37" s="306" t="s">
        <v>42</v>
      </c>
      <c r="B37" s="330">
        <f t="shared" si="1"/>
        <v>0</v>
      </c>
      <c r="C37" s="347">
        <v>0</v>
      </c>
      <c r="D37" s="347">
        <v>0</v>
      </c>
      <c r="E37" s="347">
        <v>0</v>
      </c>
      <c r="F37" s="347">
        <v>0</v>
      </c>
      <c r="G37" s="347">
        <v>0</v>
      </c>
      <c r="H37" s="347">
        <v>0</v>
      </c>
      <c r="I37" s="347">
        <v>0</v>
      </c>
      <c r="J37" s="347">
        <v>0</v>
      </c>
      <c r="K37" s="347">
        <v>0</v>
      </c>
      <c r="L37" s="347">
        <v>0</v>
      </c>
      <c r="M37" s="347">
        <v>0</v>
      </c>
      <c r="N37" s="347">
        <v>0</v>
      </c>
      <c r="O37" s="347">
        <v>0</v>
      </c>
    </row>
    <row r="38" spans="1:15">
      <c r="A38" s="306" t="s">
        <v>43</v>
      </c>
      <c r="B38" s="330">
        <f t="shared" si="1"/>
        <v>0</v>
      </c>
      <c r="C38" s="347">
        <v>0</v>
      </c>
      <c r="D38" s="347">
        <v>0</v>
      </c>
      <c r="E38" s="347">
        <v>0</v>
      </c>
      <c r="F38" s="347">
        <v>0</v>
      </c>
      <c r="G38" s="347">
        <v>0</v>
      </c>
      <c r="H38" s="347">
        <v>0</v>
      </c>
      <c r="I38" s="347">
        <v>0</v>
      </c>
      <c r="J38" s="347">
        <v>0</v>
      </c>
      <c r="K38" s="347">
        <v>0</v>
      </c>
      <c r="L38" s="347">
        <v>0</v>
      </c>
      <c r="M38" s="347">
        <v>0</v>
      </c>
      <c r="N38" s="347">
        <v>0</v>
      </c>
      <c r="O38" s="347">
        <v>0</v>
      </c>
    </row>
    <row r="39" spans="1:15">
      <c r="A39" s="306" t="s">
        <v>44</v>
      </c>
      <c r="B39" s="330">
        <f t="shared" si="1"/>
        <v>0</v>
      </c>
      <c r="C39" s="347">
        <v>0</v>
      </c>
      <c r="D39" s="347">
        <v>0</v>
      </c>
      <c r="E39" s="347">
        <v>0</v>
      </c>
      <c r="F39" s="347">
        <v>0</v>
      </c>
      <c r="G39" s="347">
        <v>0</v>
      </c>
      <c r="H39" s="347">
        <v>0</v>
      </c>
      <c r="I39" s="347">
        <v>0</v>
      </c>
      <c r="J39" s="347">
        <v>0</v>
      </c>
      <c r="K39" s="347">
        <v>0</v>
      </c>
      <c r="L39" s="347">
        <v>0</v>
      </c>
      <c r="M39" s="347">
        <v>0</v>
      </c>
      <c r="N39" s="347">
        <v>0</v>
      </c>
      <c r="O39" s="347">
        <v>0</v>
      </c>
    </row>
    <row r="40" spans="1:15">
      <c r="A40" s="306" t="s">
        <v>45</v>
      </c>
      <c r="B40" s="330">
        <f t="shared" si="1"/>
        <v>0</v>
      </c>
      <c r="C40" s="347">
        <v>0</v>
      </c>
      <c r="D40" s="347">
        <v>0</v>
      </c>
      <c r="E40" s="347">
        <v>0</v>
      </c>
      <c r="F40" s="347">
        <v>0</v>
      </c>
      <c r="G40" s="347">
        <v>0</v>
      </c>
      <c r="H40" s="347">
        <v>0</v>
      </c>
      <c r="I40" s="347">
        <v>0</v>
      </c>
      <c r="J40" s="347">
        <v>0</v>
      </c>
      <c r="K40" s="347">
        <v>0</v>
      </c>
      <c r="L40" s="347">
        <v>0</v>
      </c>
      <c r="M40" s="347">
        <v>0</v>
      </c>
      <c r="N40" s="347">
        <v>0</v>
      </c>
      <c r="O40" s="347">
        <v>0</v>
      </c>
    </row>
    <row r="41" spans="1:15">
      <c r="A41" s="306" t="s">
        <v>46</v>
      </c>
      <c r="B41" s="330">
        <f t="shared" si="1"/>
        <v>0</v>
      </c>
      <c r="C41" s="347">
        <v>0</v>
      </c>
      <c r="D41" s="347">
        <v>0</v>
      </c>
      <c r="E41" s="347">
        <v>0</v>
      </c>
      <c r="F41" s="347">
        <v>0</v>
      </c>
      <c r="G41" s="347">
        <v>0</v>
      </c>
      <c r="H41" s="347">
        <v>0</v>
      </c>
      <c r="I41" s="347">
        <v>0</v>
      </c>
      <c r="J41" s="347">
        <v>0</v>
      </c>
      <c r="K41" s="347">
        <v>0</v>
      </c>
      <c r="L41" s="347">
        <v>0</v>
      </c>
      <c r="M41" s="347">
        <v>0</v>
      </c>
      <c r="N41" s="347">
        <v>0</v>
      </c>
      <c r="O41" s="347">
        <v>0</v>
      </c>
    </row>
    <row r="42" spans="1:15">
      <c r="A42" s="306" t="s">
        <v>47</v>
      </c>
      <c r="B42" s="330">
        <f t="shared" si="1"/>
        <v>0</v>
      </c>
      <c r="C42" s="347">
        <v>0</v>
      </c>
      <c r="D42" s="347">
        <v>0</v>
      </c>
      <c r="E42" s="347">
        <v>0</v>
      </c>
      <c r="F42" s="347">
        <v>0</v>
      </c>
      <c r="G42" s="347">
        <v>0</v>
      </c>
      <c r="H42" s="347">
        <v>0</v>
      </c>
      <c r="I42" s="347">
        <v>0</v>
      </c>
      <c r="J42" s="347">
        <v>0</v>
      </c>
      <c r="K42" s="347">
        <v>0</v>
      </c>
      <c r="L42" s="347">
        <v>0</v>
      </c>
      <c r="M42" s="347">
        <v>0</v>
      </c>
      <c r="N42" s="347">
        <v>0</v>
      </c>
      <c r="O42" s="347">
        <v>0</v>
      </c>
    </row>
    <row r="43" spans="1:15">
      <c r="A43" s="306" t="s">
        <v>48</v>
      </c>
      <c r="B43" s="330">
        <f t="shared" si="1"/>
        <v>0</v>
      </c>
      <c r="C43" s="347">
        <v>0</v>
      </c>
      <c r="D43" s="347">
        <v>0</v>
      </c>
      <c r="E43" s="347">
        <v>0</v>
      </c>
      <c r="F43" s="347">
        <v>0</v>
      </c>
      <c r="G43" s="347">
        <v>0</v>
      </c>
      <c r="H43" s="347">
        <v>0</v>
      </c>
      <c r="I43" s="347">
        <v>0</v>
      </c>
      <c r="J43" s="347">
        <v>0</v>
      </c>
      <c r="K43" s="347">
        <v>0</v>
      </c>
      <c r="L43" s="347">
        <v>0</v>
      </c>
      <c r="M43" s="347">
        <v>0</v>
      </c>
      <c r="N43" s="347">
        <v>0</v>
      </c>
      <c r="O43" s="347">
        <v>0</v>
      </c>
    </row>
    <row r="44" spans="1:15">
      <c r="A44" s="306" t="s">
        <v>49</v>
      </c>
      <c r="B44" s="330">
        <f t="shared" si="1"/>
        <v>57118</v>
      </c>
      <c r="C44" s="347">
        <v>0</v>
      </c>
      <c r="D44" s="347">
        <v>0</v>
      </c>
      <c r="E44" s="347">
        <v>0</v>
      </c>
      <c r="F44" s="347">
        <v>0</v>
      </c>
      <c r="G44" s="347">
        <v>0</v>
      </c>
      <c r="H44" s="347">
        <v>0</v>
      </c>
      <c r="I44" s="347">
        <v>57118</v>
      </c>
      <c r="J44" s="347">
        <v>0</v>
      </c>
      <c r="K44" s="347">
        <v>0</v>
      </c>
      <c r="L44" s="347">
        <v>0</v>
      </c>
      <c r="M44" s="347">
        <v>0</v>
      </c>
      <c r="N44" s="347">
        <v>0</v>
      </c>
      <c r="O44" s="347">
        <v>0</v>
      </c>
    </row>
    <row r="45" spans="1:15">
      <c r="A45" s="307" t="s">
        <v>50</v>
      </c>
      <c r="B45" s="330">
        <f t="shared" si="1"/>
        <v>0</v>
      </c>
      <c r="C45" s="347">
        <v>0</v>
      </c>
      <c r="D45" s="347">
        <v>0</v>
      </c>
      <c r="E45" s="347">
        <v>0</v>
      </c>
      <c r="F45" s="347">
        <v>0</v>
      </c>
      <c r="G45" s="347">
        <v>0</v>
      </c>
      <c r="H45" s="347">
        <v>0</v>
      </c>
      <c r="I45" s="347">
        <v>0</v>
      </c>
      <c r="J45" s="347">
        <v>0</v>
      </c>
      <c r="K45" s="347">
        <v>0</v>
      </c>
      <c r="L45" s="347">
        <v>0</v>
      </c>
      <c r="M45" s="347">
        <v>0</v>
      </c>
      <c r="N45" s="347">
        <v>0</v>
      </c>
      <c r="O45" s="347">
        <v>0</v>
      </c>
    </row>
    <row r="46" spans="1:15">
      <c r="A46" s="306" t="s">
        <v>51</v>
      </c>
      <c r="B46" s="330">
        <f t="shared" si="1"/>
        <v>0</v>
      </c>
      <c r="C46" s="347">
        <v>0</v>
      </c>
      <c r="D46" s="347">
        <v>0</v>
      </c>
      <c r="E46" s="347">
        <v>0</v>
      </c>
      <c r="F46" s="347">
        <v>0</v>
      </c>
      <c r="G46" s="347">
        <v>0</v>
      </c>
      <c r="H46" s="347">
        <v>0</v>
      </c>
      <c r="I46" s="347">
        <v>0</v>
      </c>
      <c r="J46" s="347">
        <v>0</v>
      </c>
      <c r="K46" s="347">
        <v>0</v>
      </c>
      <c r="L46" s="347">
        <v>0</v>
      </c>
      <c r="M46" s="347">
        <v>0</v>
      </c>
      <c r="N46" s="347">
        <v>0</v>
      </c>
      <c r="O46" s="347">
        <v>0</v>
      </c>
    </row>
    <row r="47" spans="1:15">
      <c r="A47" s="306" t="s">
        <v>52</v>
      </c>
      <c r="B47" s="330">
        <f t="shared" si="1"/>
        <v>0</v>
      </c>
      <c r="C47" s="347">
        <v>0</v>
      </c>
      <c r="D47" s="347">
        <v>0</v>
      </c>
      <c r="E47" s="347">
        <v>0</v>
      </c>
      <c r="F47" s="347">
        <v>0</v>
      </c>
      <c r="G47" s="347">
        <v>0</v>
      </c>
      <c r="H47" s="347">
        <v>0</v>
      </c>
      <c r="I47" s="347">
        <v>0</v>
      </c>
      <c r="J47" s="347">
        <v>0</v>
      </c>
      <c r="K47" s="347">
        <v>0</v>
      </c>
      <c r="L47" s="347">
        <v>0</v>
      </c>
      <c r="M47" s="347">
        <v>0</v>
      </c>
      <c r="N47" s="347">
        <v>0</v>
      </c>
      <c r="O47" s="347">
        <v>0</v>
      </c>
    </row>
    <row r="48" spans="1:15">
      <c r="A48" s="306" t="s">
        <v>53</v>
      </c>
      <c r="B48" s="330">
        <f t="shared" si="1"/>
        <v>0</v>
      </c>
      <c r="C48" s="347">
        <v>0</v>
      </c>
      <c r="D48" s="347">
        <v>0</v>
      </c>
      <c r="E48" s="347">
        <v>0</v>
      </c>
      <c r="F48" s="347">
        <v>0</v>
      </c>
      <c r="G48" s="347">
        <v>0</v>
      </c>
      <c r="H48" s="347">
        <v>0</v>
      </c>
      <c r="I48" s="347">
        <v>0</v>
      </c>
      <c r="J48" s="347">
        <v>0</v>
      </c>
      <c r="K48" s="347">
        <v>0</v>
      </c>
      <c r="L48" s="347">
        <v>0</v>
      </c>
      <c r="M48" s="347">
        <v>0</v>
      </c>
      <c r="N48" s="347">
        <v>0</v>
      </c>
      <c r="O48" s="347">
        <v>0</v>
      </c>
    </row>
    <row r="49" spans="1:15">
      <c r="A49" s="306" t="s">
        <v>54</v>
      </c>
      <c r="B49" s="330">
        <f t="shared" si="1"/>
        <v>3427766</v>
      </c>
      <c r="C49" s="347">
        <v>0</v>
      </c>
      <c r="D49" s="347">
        <v>0</v>
      </c>
      <c r="E49" s="347">
        <v>0</v>
      </c>
      <c r="F49" s="347">
        <v>0</v>
      </c>
      <c r="G49" s="347">
        <v>0</v>
      </c>
      <c r="H49" s="347">
        <v>0</v>
      </c>
      <c r="I49" s="347">
        <v>0</v>
      </c>
      <c r="J49" s="347">
        <v>0</v>
      </c>
      <c r="K49" s="347">
        <v>0</v>
      </c>
      <c r="L49" s="347">
        <v>-2800000</v>
      </c>
      <c r="M49" s="347">
        <v>0</v>
      </c>
      <c r="N49" s="347">
        <v>3227766</v>
      </c>
      <c r="O49" s="347">
        <v>3000000</v>
      </c>
    </row>
    <row r="50" spans="1:15">
      <c r="A50" s="306" t="s">
        <v>55</v>
      </c>
      <c r="B50" s="330">
        <f t="shared" si="1"/>
        <v>0</v>
      </c>
      <c r="C50" s="347">
        <v>0</v>
      </c>
      <c r="D50" s="347">
        <v>0</v>
      </c>
      <c r="E50" s="347">
        <v>0</v>
      </c>
      <c r="F50" s="347">
        <v>0</v>
      </c>
      <c r="G50" s="347">
        <v>0</v>
      </c>
      <c r="H50" s="347">
        <v>0</v>
      </c>
      <c r="I50" s="347">
        <v>0</v>
      </c>
      <c r="J50" s="347">
        <v>0</v>
      </c>
      <c r="K50" s="347">
        <v>0</v>
      </c>
      <c r="L50" s="347">
        <v>0</v>
      </c>
      <c r="M50" s="347">
        <v>0</v>
      </c>
      <c r="N50" s="347">
        <v>0</v>
      </c>
      <c r="O50" s="347">
        <v>0</v>
      </c>
    </row>
    <row r="51" spans="1:15">
      <c r="A51" s="306" t="s">
        <v>56</v>
      </c>
      <c r="B51" s="330">
        <f t="shared" si="1"/>
        <v>0</v>
      </c>
      <c r="C51" s="347">
        <v>0</v>
      </c>
      <c r="D51" s="347">
        <v>0</v>
      </c>
      <c r="E51" s="347">
        <v>0</v>
      </c>
      <c r="F51" s="347">
        <v>0</v>
      </c>
      <c r="G51" s="347">
        <v>0</v>
      </c>
      <c r="H51" s="347">
        <v>0</v>
      </c>
      <c r="I51" s="347">
        <v>0</v>
      </c>
      <c r="J51" s="347">
        <v>0</v>
      </c>
      <c r="K51" s="347">
        <v>0</v>
      </c>
      <c r="L51" s="347">
        <v>0</v>
      </c>
      <c r="M51" s="347">
        <v>0</v>
      </c>
      <c r="N51" s="347">
        <v>0</v>
      </c>
      <c r="O51" s="347">
        <v>0</v>
      </c>
    </row>
    <row r="52" spans="1:15">
      <c r="A52" s="306" t="s">
        <v>57</v>
      </c>
      <c r="B52" s="330">
        <f t="shared" si="1"/>
        <v>0</v>
      </c>
      <c r="C52" s="347">
        <v>0</v>
      </c>
      <c r="D52" s="347">
        <v>0</v>
      </c>
      <c r="E52" s="347">
        <v>0</v>
      </c>
      <c r="F52" s="347">
        <v>0</v>
      </c>
      <c r="G52" s="347">
        <v>0</v>
      </c>
      <c r="H52" s="347">
        <v>0</v>
      </c>
      <c r="I52" s="347">
        <v>0</v>
      </c>
      <c r="J52" s="347">
        <v>0</v>
      </c>
      <c r="K52" s="347">
        <v>0</v>
      </c>
      <c r="L52" s="347">
        <v>0</v>
      </c>
      <c r="M52" s="347">
        <v>0</v>
      </c>
      <c r="N52" s="347">
        <v>0</v>
      </c>
      <c r="O52" s="347">
        <v>0</v>
      </c>
    </row>
    <row r="53" spans="1:15">
      <c r="A53" s="306" t="s">
        <v>58</v>
      </c>
      <c r="B53" s="330">
        <f t="shared" si="1"/>
        <v>0</v>
      </c>
      <c r="C53" s="347">
        <v>0</v>
      </c>
      <c r="D53" s="347">
        <v>0</v>
      </c>
      <c r="E53" s="347">
        <v>0</v>
      </c>
      <c r="F53" s="347">
        <v>0</v>
      </c>
      <c r="G53" s="347">
        <v>0</v>
      </c>
      <c r="H53" s="347">
        <v>0</v>
      </c>
      <c r="I53" s="347">
        <v>0</v>
      </c>
      <c r="J53" s="347">
        <v>0</v>
      </c>
      <c r="K53" s="347">
        <v>0</v>
      </c>
      <c r="L53" s="347">
        <v>0</v>
      </c>
      <c r="M53" s="347">
        <v>0</v>
      </c>
      <c r="N53" s="347">
        <v>0</v>
      </c>
      <c r="O53" s="347">
        <v>0</v>
      </c>
    </row>
    <row r="54" spans="1:15">
      <c r="A54" s="306" t="s">
        <v>59</v>
      </c>
      <c r="B54" s="330">
        <f t="shared" si="1"/>
        <v>0</v>
      </c>
      <c r="C54" s="347">
        <v>0</v>
      </c>
      <c r="D54" s="347">
        <v>0</v>
      </c>
      <c r="E54" s="347">
        <v>0</v>
      </c>
      <c r="F54" s="347">
        <v>0</v>
      </c>
      <c r="G54" s="347">
        <v>0</v>
      </c>
      <c r="H54" s="347">
        <v>0</v>
      </c>
      <c r="I54" s="347">
        <v>0</v>
      </c>
      <c r="J54" s="347">
        <v>0</v>
      </c>
      <c r="K54" s="347">
        <v>0</v>
      </c>
      <c r="L54" s="347">
        <v>0</v>
      </c>
      <c r="M54" s="347">
        <v>0</v>
      </c>
      <c r="N54" s="347">
        <v>0</v>
      </c>
      <c r="O54" s="347">
        <v>0</v>
      </c>
    </row>
    <row r="55" spans="1:15">
      <c r="A55" s="306" t="s">
        <v>60</v>
      </c>
      <c r="B55" s="330">
        <f t="shared" si="1"/>
        <v>0</v>
      </c>
      <c r="C55" s="347">
        <v>0</v>
      </c>
      <c r="D55" s="347">
        <v>0</v>
      </c>
      <c r="E55" s="347">
        <v>0</v>
      </c>
      <c r="F55" s="347">
        <v>0</v>
      </c>
      <c r="G55" s="347">
        <v>0</v>
      </c>
      <c r="H55" s="347">
        <v>0</v>
      </c>
      <c r="I55" s="347">
        <v>0</v>
      </c>
      <c r="J55" s="347">
        <v>0</v>
      </c>
      <c r="K55" s="347">
        <v>0</v>
      </c>
      <c r="L55" s="347">
        <v>0</v>
      </c>
      <c r="M55" s="347">
        <v>0</v>
      </c>
      <c r="N55" s="347">
        <v>0</v>
      </c>
      <c r="O55" s="347">
        <v>0</v>
      </c>
    </row>
    <row r="56" spans="1:15">
      <c r="A56" s="306" t="s">
        <v>61</v>
      </c>
      <c r="B56" s="330">
        <f t="shared" si="1"/>
        <v>0</v>
      </c>
      <c r="C56" s="347">
        <v>0</v>
      </c>
      <c r="D56" s="347">
        <v>0</v>
      </c>
      <c r="E56" s="347">
        <v>0</v>
      </c>
      <c r="F56" s="347">
        <v>0</v>
      </c>
      <c r="G56" s="347">
        <v>0</v>
      </c>
      <c r="H56" s="347">
        <v>0</v>
      </c>
      <c r="I56" s="347">
        <v>0</v>
      </c>
      <c r="J56" s="347">
        <v>0</v>
      </c>
      <c r="K56" s="347">
        <v>0</v>
      </c>
      <c r="L56" s="347">
        <v>0</v>
      </c>
      <c r="M56" s="347">
        <v>0</v>
      </c>
      <c r="N56" s="347">
        <v>0</v>
      </c>
      <c r="O56" s="347">
        <v>0</v>
      </c>
    </row>
    <row r="57" spans="1:15">
      <c r="A57" s="225"/>
      <c r="B57" s="333"/>
      <c r="C57" s="333"/>
      <c r="D57" s="333"/>
      <c r="E57" s="333"/>
      <c r="F57" s="333"/>
      <c r="G57" s="333"/>
      <c r="H57" s="333"/>
      <c r="I57" s="333"/>
      <c r="J57" s="333"/>
      <c r="K57" s="333"/>
      <c r="L57" s="333"/>
      <c r="M57" s="333"/>
      <c r="N57" s="333"/>
      <c r="O57" s="333"/>
    </row>
  </sheetData>
  <mergeCells count="2">
    <mergeCell ref="A1:O1"/>
    <mergeCell ref="A2:A4"/>
  </mergeCells>
  <pageMargins left="0.7" right="0.7" top="0.75" bottom="0.75" header="0.3" footer="0.3"/>
  <pageSetup scale="10" orientation="landscape"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H55"/>
  <sheetViews>
    <sheetView workbookViewId="0">
      <selection activeCell="G60" sqref="G60"/>
    </sheetView>
  </sheetViews>
  <sheetFormatPr defaultRowHeight="14.4"/>
  <cols>
    <col min="1" max="1" width="21.33203125" customWidth="1"/>
    <col min="2" max="2" width="15.6640625" customWidth="1"/>
    <col min="3" max="3" width="13.6640625" bestFit="1" customWidth="1"/>
    <col min="4" max="4" width="11.33203125" bestFit="1" customWidth="1"/>
    <col min="5" max="5" width="12.44140625" bestFit="1" customWidth="1"/>
    <col min="6" max="6" width="16.6640625" customWidth="1"/>
    <col min="7" max="8" width="9.5546875" bestFit="1" customWidth="1"/>
  </cols>
  <sheetData>
    <row r="1" spans="1:8">
      <c r="A1" s="502" t="s">
        <v>236</v>
      </c>
      <c r="B1" s="499"/>
      <c r="C1" s="499"/>
      <c r="D1" s="499"/>
      <c r="E1" s="499"/>
      <c r="F1" s="499"/>
      <c r="G1" s="499"/>
      <c r="H1" s="500"/>
    </row>
    <row r="2" spans="1:8">
      <c r="A2" s="552" t="s">
        <v>10</v>
      </c>
      <c r="B2" s="553" t="s">
        <v>66</v>
      </c>
      <c r="C2" s="554"/>
      <c r="D2" s="554"/>
      <c r="E2" s="555"/>
      <c r="F2" s="522" t="s">
        <v>64</v>
      </c>
      <c r="G2" s="522"/>
      <c r="H2" s="585"/>
    </row>
    <row r="3" spans="1:8" ht="25.2">
      <c r="A3" s="501"/>
      <c r="B3" s="46" t="s">
        <v>83</v>
      </c>
      <c r="C3" s="46" t="s">
        <v>71</v>
      </c>
      <c r="D3" s="46" t="s">
        <v>72</v>
      </c>
      <c r="E3" s="30" t="s">
        <v>73</v>
      </c>
      <c r="F3" s="29" t="s">
        <v>83</v>
      </c>
      <c r="G3" s="46" t="s">
        <v>70</v>
      </c>
      <c r="H3" s="46" t="s">
        <v>69</v>
      </c>
    </row>
    <row r="4" spans="1:8">
      <c r="A4" s="62" t="s">
        <v>77</v>
      </c>
      <c r="B4" s="330">
        <f t="shared" ref="B4:H4" si="0">SUM(B5:B55)</f>
        <v>-3627961</v>
      </c>
      <c r="C4" s="330">
        <f t="shared" si="0"/>
        <v>-3937179</v>
      </c>
      <c r="D4" s="330">
        <f t="shared" si="0"/>
        <v>5616</v>
      </c>
      <c r="E4" s="330">
        <f t="shared" si="0"/>
        <v>303602</v>
      </c>
      <c r="F4" s="330">
        <f t="shared" si="0"/>
        <v>0</v>
      </c>
      <c r="G4" s="330">
        <f t="shared" si="0"/>
        <v>0</v>
      </c>
      <c r="H4" s="330">
        <f t="shared" si="0"/>
        <v>0</v>
      </c>
    </row>
    <row r="5" spans="1:8">
      <c r="A5" s="63" t="s">
        <v>11</v>
      </c>
      <c r="B5" s="330">
        <f>SUM(C5:E5)</f>
        <v>0</v>
      </c>
      <c r="C5" s="347">
        <v>0</v>
      </c>
      <c r="D5" s="347">
        <v>0</v>
      </c>
      <c r="E5" s="347">
        <v>0</v>
      </c>
      <c r="F5" s="330">
        <f>SUM(G5:H5)</f>
        <v>0</v>
      </c>
      <c r="G5" s="347">
        <v>0</v>
      </c>
      <c r="H5" s="347">
        <v>0</v>
      </c>
    </row>
    <row r="6" spans="1:8">
      <c r="A6" s="63" t="s">
        <v>12</v>
      </c>
      <c r="B6" s="330">
        <f t="shared" ref="B6:B55" si="1">SUM(C6:E6)</f>
        <v>0</v>
      </c>
      <c r="C6" s="347">
        <v>0</v>
      </c>
      <c r="D6" s="347">
        <v>0</v>
      </c>
      <c r="E6" s="347">
        <v>0</v>
      </c>
      <c r="F6" s="330">
        <f t="shared" ref="F6:F55" si="2">SUM(G6:H6)</f>
        <v>0</v>
      </c>
      <c r="G6" s="347">
        <v>0</v>
      </c>
      <c r="H6" s="347">
        <v>0</v>
      </c>
    </row>
    <row r="7" spans="1:8">
      <c r="A7" s="63" t="s">
        <v>13</v>
      </c>
      <c r="B7" s="330">
        <f t="shared" si="1"/>
        <v>0</v>
      </c>
      <c r="C7" s="347">
        <v>0</v>
      </c>
      <c r="D7" s="347">
        <v>0</v>
      </c>
      <c r="E7" s="347">
        <v>0</v>
      </c>
      <c r="F7" s="330">
        <f t="shared" si="2"/>
        <v>0</v>
      </c>
      <c r="G7" s="347">
        <v>0</v>
      </c>
      <c r="H7" s="347">
        <v>0</v>
      </c>
    </row>
    <row r="8" spans="1:8">
      <c r="A8" s="63" t="s">
        <v>14</v>
      </c>
      <c r="B8" s="330">
        <f t="shared" si="1"/>
        <v>0</v>
      </c>
      <c r="C8" s="347">
        <v>0</v>
      </c>
      <c r="D8" s="347">
        <v>0</v>
      </c>
      <c r="E8" s="347">
        <v>0</v>
      </c>
      <c r="F8" s="330">
        <f t="shared" si="2"/>
        <v>0</v>
      </c>
      <c r="G8" s="347">
        <v>0</v>
      </c>
      <c r="H8" s="347">
        <v>0</v>
      </c>
    </row>
    <row r="9" spans="1:8">
      <c r="A9" s="63" t="s">
        <v>15</v>
      </c>
      <c r="B9" s="330">
        <f t="shared" si="1"/>
        <v>0</v>
      </c>
      <c r="C9" s="347">
        <v>0</v>
      </c>
      <c r="D9" s="347">
        <v>0</v>
      </c>
      <c r="E9" s="347">
        <v>0</v>
      </c>
      <c r="F9" s="330">
        <f t="shared" si="2"/>
        <v>0</v>
      </c>
      <c r="G9" s="347">
        <v>0</v>
      </c>
      <c r="H9" s="347">
        <v>0</v>
      </c>
    </row>
    <row r="10" spans="1:8">
      <c r="A10" s="63" t="s">
        <v>16</v>
      </c>
      <c r="B10" s="330">
        <f t="shared" si="1"/>
        <v>0</v>
      </c>
      <c r="C10" s="347">
        <v>0</v>
      </c>
      <c r="D10" s="347">
        <v>0</v>
      </c>
      <c r="E10" s="347">
        <v>0</v>
      </c>
      <c r="F10" s="330">
        <f t="shared" si="2"/>
        <v>0</v>
      </c>
      <c r="G10" s="347">
        <v>0</v>
      </c>
      <c r="H10" s="347">
        <v>0</v>
      </c>
    </row>
    <row r="11" spans="1:8">
      <c r="A11" s="63" t="s">
        <v>17</v>
      </c>
      <c r="B11" s="330">
        <f t="shared" si="1"/>
        <v>0</v>
      </c>
      <c r="C11" s="347">
        <v>0</v>
      </c>
      <c r="D11" s="347">
        <v>0</v>
      </c>
      <c r="E11" s="347">
        <v>0</v>
      </c>
      <c r="F11" s="330">
        <f t="shared" si="2"/>
        <v>0</v>
      </c>
      <c r="G11" s="347">
        <v>0</v>
      </c>
      <c r="H11" s="347">
        <v>0</v>
      </c>
    </row>
    <row r="12" spans="1:8">
      <c r="A12" s="63" t="s">
        <v>18</v>
      </c>
      <c r="B12" s="330">
        <f t="shared" si="1"/>
        <v>0</v>
      </c>
      <c r="C12" s="347">
        <v>0</v>
      </c>
      <c r="D12" s="347">
        <v>0</v>
      </c>
      <c r="E12" s="347">
        <v>0</v>
      </c>
      <c r="F12" s="330">
        <f t="shared" si="2"/>
        <v>0</v>
      </c>
      <c r="G12" s="347">
        <v>0</v>
      </c>
      <c r="H12" s="347">
        <v>0</v>
      </c>
    </row>
    <row r="13" spans="1:8">
      <c r="A13" s="63" t="s">
        <v>19</v>
      </c>
      <c r="B13" s="330">
        <f t="shared" si="1"/>
        <v>0</v>
      </c>
      <c r="C13" s="347">
        <v>0</v>
      </c>
      <c r="D13" s="347">
        <v>0</v>
      </c>
      <c r="E13" s="347">
        <v>0</v>
      </c>
      <c r="F13" s="330">
        <f t="shared" si="2"/>
        <v>0</v>
      </c>
      <c r="G13" s="347">
        <v>0</v>
      </c>
      <c r="H13" s="347">
        <v>0</v>
      </c>
    </row>
    <row r="14" spans="1:8">
      <c r="A14" s="63" t="s">
        <v>20</v>
      </c>
      <c r="B14" s="330">
        <f t="shared" si="1"/>
        <v>0</v>
      </c>
      <c r="C14" s="347">
        <v>0</v>
      </c>
      <c r="D14" s="347">
        <v>0</v>
      </c>
      <c r="E14" s="347">
        <v>0</v>
      </c>
      <c r="F14" s="330">
        <f t="shared" si="2"/>
        <v>0</v>
      </c>
      <c r="G14" s="347">
        <v>0</v>
      </c>
      <c r="H14" s="347">
        <v>0</v>
      </c>
    </row>
    <row r="15" spans="1:8">
      <c r="A15" s="63" t="s">
        <v>21</v>
      </c>
      <c r="B15" s="330">
        <f t="shared" si="1"/>
        <v>0</v>
      </c>
      <c r="C15" s="347">
        <v>0</v>
      </c>
      <c r="D15" s="347">
        <v>0</v>
      </c>
      <c r="E15" s="347">
        <v>0</v>
      </c>
      <c r="F15" s="330">
        <f t="shared" si="2"/>
        <v>0</v>
      </c>
      <c r="G15" s="347">
        <v>0</v>
      </c>
      <c r="H15" s="347">
        <v>0</v>
      </c>
    </row>
    <row r="16" spans="1:8">
      <c r="A16" s="63" t="s">
        <v>22</v>
      </c>
      <c r="B16" s="330">
        <f t="shared" si="1"/>
        <v>0</v>
      </c>
      <c r="C16" s="347">
        <v>0</v>
      </c>
      <c r="D16" s="347">
        <v>0</v>
      </c>
      <c r="E16" s="347">
        <v>0</v>
      </c>
      <c r="F16" s="330">
        <f t="shared" si="2"/>
        <v>0</v>
      </c>
      <c r="G16" s="347">
        <v>0</v>
      </c>
      <c r="H16" s="347">
        <v>0</v>
      </c>
    </row>
    <row r="17" spans="1:8">
      <c r="A17" s="63" t="s">
        <v>23</v>
      </c>
      <c r="B17" s="330">
        <f t="shared" si="1"/>
        <v>172005</v>
      </c>
      <c r="C17" s="347">
        <v>166389</v>
      </c>
      <c r="D17" s="347">
        <v>5616</v>
      </c>
      <c r="E17" s="347">
        <v>0</v>
      </c>
      <c r="F17" s="330">
        <f t="shared" si="2"/>
        <v>0</v>
      </c>
      <c r="G17" s="347">
        <v>0</v>
      </c>
      <c r="H17" s="347">
        <v>0</v>
      </c>
    </row>
    <row r="18" spans="1:8">
      <c r="A18" s="63" t="s">
        <v>24</v>
      </c>
      <c r="B18" s="330">
        <f t="shared" si="1"/>
        <v>-4103568</v>
      </c>
      <c r="C18" s="347">
        <v>-4103568</v>
      </c>
      <c r="D18" s="347">
        <v>0</v>
      </c>
      <c r="E18" s="347">
        <v>0</v>
      </c>
      <c r="F18" s="330">
        <f t="shared" si="2"/>
        <v>0</v>
      </c>
      <c r="G18" s="347">
        <v>0</v>
      </c>
      <c r="H18" s="347">
        <v>0</v>
      </c>
    </row>
    <row r="19" spans="1:8">
      <c r="A19" s="63" t="s">
        <v>25</v>
      </c>
      <c r="B19" s="330">
        <f t="shared" si="1"/>
        <v>0</v>
      </c>
      <c r="C19" s="347">
        <v>0</v>
      </c>
      <c r="D19" s="347">
        <v>0</v>
      </c>
      <c r="E19" s="347">
        <v>0</v>
      </c>
      <c r="F19" s="330">
        <f t="shared" si="2"/>
        <v>0</v>
      </c>
      <c r="G19" s="347">
        <v>0</v>
      </c>
      <c r="H19" s="347">
        <v>0</v>
      </c>
    </row>
    <row r="20" spans="1:8">
      <c r="A20" s="63" t="s">
        <v>26</v>
      </c>
      <c r="B20" s="330">
        <f t="shared" si="1"/>
        <v>0</v>
      </c>
      <c r="C20" s="347">
        <v>0</v>
      </c>
      <c r="D20" s="347">
        <v>0</v>
      </c>
      <c r="E20" s="347">
        <v>0</v>
      </c>
      <c r="F20" s="330">
        <f t="shared" si="2"/>
        <v>0</v>
      </c>
      <c r="G20" s="347">
        <v>0</v>
      </c>
      <c r="H20" s="347">
        <v>0</v>
      </c>
    </row>
    <row r="21" spans="1:8">
      <c r="A21" s="63" t="s">
        <v>27</v>
      </c>
      <c r="B21" s="330">
        <f t="shared" si="1"/>
        <v>0</v>
      </c>
      <c r="C21" s="347">
        <v>0</v>
      </c>
      <c r="D21" s="347">
        <v>0</v>
      </c>
      <c r="E21" s="347">
        <v>0</v>
      </c>
      <c r="F21" s="330">
        <f t="shared" si="2"/>
        <v>0</v>
      </c>
      <c r="G21" s="347">
        <v>0</v>
      </c>
      <c r="H21" s="347">
        <v>0</v>
      </c>
    </row>
    <row r="22" spans="1:8">
      <c r="A22" s="63" t="s">
        <v>28</v>
      </c>
      <c r="B22" s="330">
        <f t="shared" si="1"/>
        <v>0</v>
      </c>
      <c r="C22" s="347">
        <v>0</v>
      </c>
      <c r="D22" s="347">
        <v>0</v>
      </c>
      <c r="E22" s="347">
        <v>0</v>
      </c>
      <c r="F22" s="330">
        <f t="shared" si="2"/>
        <v>0</v>
      </c>
      <c r="G22" s="347">
        <v>0</v>
      </c>
      <c r="H22" s="347">
        <v>0</v>
      </c>
    </row>
    <row r="23" spans="1:8">
      <c r="A23" s="63" t="s">
        <v>29</v>
      </c>
      <c r="B23" s="330">
        <f t="shared" si="1"/>
        <v>0</v>
      </c>
      <c r="C23" s="347">
        <v>0</v>
      </c>
      <c r="D23" s="347">
        <v>0</v>
      </c>
      <c r="E23" s="347">
        <v>0</v>
      </c>
      <c r="F23" s="330">
        <f t="shared" si="2"/>
        <v>0</v>
      </c>
      <c r="G23" s="347">
        <v>0</v>
      </c>
      <c r="H23" s="347">
        <v>0</v>
      </c>
    </row>
    <row r="24" spans="1:8">
      <c r="A24" s="63" t="s">
        <v>30</v>
      </c>
      <c r="B24" s="330">
        <f t="shared" si="1"/>
        <v>0</v>
      </c>
      <c r="C24" s="347">
        <v>0</v>
      </c>
      <c r="D24" s="347">
        <v>0</v>
      </c>
      <c r="E24" s="347">
        <v>0</v>
      </c>
      <c r="F24" s="330">
        <f t="shared" si="2"/>
        <v>0</v>
      </c>
      <c r="G24" s="347">
        <v>0</v>
      </c>
      <c r="H24" s="347">
        <v>0</v>
      </c>
    </row>
    <row r="25" spans="1:8">
      <c r="A25" s="63" t="s">
        <v>31</v>
      </c>
      <c r="B25" s="330">
        <f t="shared" si="1"/>
        <v>0</v>
      </c>
      <c r="C25" s="347">
        <v>0</v>
      </c>
      <c r="D25" s="347">
        <v>0</v>
      </c>
      <c r="E25" s="347">
        <v>0</v>
      </c>
      <c r="F25" s="330">
        <f t="shared" si="2"/>
        <v>0</v>
      </c>
      <c r="G25" s="347">
        <v>0</v>
      </c>
      <c r="H25" s="347">
        <v>0</v>
      </c>
    </row>
    <row r="26" spans="1:8">
      <c r="A26" s="63" t="s">
        <v>32</v>
      </c>
      <c r="B26" s="330">
        <f t="shared" si="1"/>
        <v>0</v>
      </c>
      <c r="C26" s="347">
        <v>0</v>
      </c>
      <c r="D26" s="347">
        <v>0</v>
      </c>
      <c r="E26" s="347">
        <v>0</v>
      </c>
      <c r="F26" s="330">
        <f t="shared" si="2"/>
        <v>0</v>
      </c>
      <c r="G26" s="347">
        <v>0</v>
      </c>
      <c r="H26" s="347">
        <v>0</v>
      </c>
    </row>
    <row r="27" spans="1:8">
      <c r="A27" s="63" t="s">
        <v>33</v>
      </c>
      <c r="B27" s="330">
        <f t="shared" si="1"/>
        <v>0</v>
      </c>
      <c r="C27" s="347">
        <v>0</v>
      </c>
      <c r="D27" s="347">
        <v>0</v>
      </c>
      <c r="E27" s="347">
        <v>0</v>
      </c>
      <c r="F27" s="330">
        <f t="shared" si="2"/>
        <v>0</v>
      </c>
      <c r="G27" s="347">
        <v>0</v>
      </c>
      <c r="H27" s="347">
        <v>0</v>
      </c>
    </row>
    <row r="28" spans="1:8">
      <c r="A28" s="63" t="s">
        <v>34</v>
      </c>
      <c r="B28" s="330">
        <f t="shared" si="1"/>
        <v>0</v>
      </c>
      <c r="C28" s="347">
        <v>0</v>
      </c>
      <c r="D28" s="347">
        <v>0</v>
      </c>
      <c r="E28" s="347">
        <v>0</v>
      </c>
      <c r="F28" s="330">
        <f t="shared" si="2"/>
        <v>0</v>
      </c>
      <c r="G28" s="347">
        <v>0</v>
      </c>
      <c r="H28" s="347">
        <v>0</v>
      </c>
    </row>
    <row r="29" spans="1:8">
      <c r="A29" s="63" t="s">
        <v>35</v>
      </c>
      <c r="B29" s="330">
        <f t="shared" si="1"/>
        <v>0</v>
      </c>
      <c r="C29" s="347">
        <v>0</v>
      </c>
      <c r="D29" s="347">
        <v>0</v>
      </c>
      <c r="E29" s="347">
        <v>0</v>
      </c>
      <c r="F29" s="330">
        <f t="shared" si="2"/>
        <v>0</v>
      </c>
      <c r="G29" s="347">
        <v>0</v>
      </c>
      <c r="H29" s="347">
        <v>0</v>
      </c>
    </row>
    <row r="30" spans="1:8">
      <c r="A30" s="63" t="s">
        <v>36</v>
      </c>
      <c r="B30" s="330">
        <f t="shared" si="1"/>
        <v>0</v>
      </c>
      <c r="C30" s="347">
        <v>0</v>
      </c>
      <c r="D30" s="347">
        <v>0</v>
      </c>
      <c r="E30" s="347">
        <v>0</v>
      </c>
      <c r="F30" s="330">
        <f t="shared" si="2"/>
        <v>0</v>
      </c>
      <c r="G30" s="347">
        <v>0</v>
      </c>
      <c r="H30" s="347">
        <v>0</v>
      </c>
    </row>
    <row r="31" spans="1:8">
      <c r="A31" s="63" t="s">
        <v>37</v>
      </c>
      <c r="B31" s="330">
        <f t="shared" si="1"/>
        <v>0</v>
      </c>
      <c r="C31" s="347">
        <v>0</v>
      </c>
      <c r="D31" s="347">
        <v>0</v>
      </c>
      <c r="E31" s="347">
        <v>0</v>
      </c>
      <c r="F31" s="330">
        <f t="shared" si="2"/>
        <v>0</v>
      </c>
      <c r="G31" s="347">
        <v>0</v>
      </c>
      <c r="H31" s="347">
        <v>0</v>
      </c>
    </row>
    <row r="32" spans="1:8">
      <c r="A32" s="63" t="s">
        <v>38</v>
      </c>
      <c r="B32" s="330">
        <f t="shared" si="1"/>
        <v>303602</v>
      </c>
      <c r="C32" s="347">
        <v>0</v>
      </c>
      <c r="D32" s="347">
        <v>0</v>
      </c>
      <c r="E32" s="347">
        <v>303602</v>
      </c>
      <c r="F32" s="330">
        <f t="shared" si="2"/>
        <v>0</v>
      </c>
      <c r="G32" s="347">
        <v>0</v>
      </c>
      <c r="H32" s="347">
        <v>0</v>
      </c>
    </row>
    <row r="33" spans="1:8">
      <c r="A33" s="63" t="s">
        <v>39</v>
      </c>
      <c r="B33" s="330">
        <f t="shared" si="1"/>
        <v>0</v>
      </c>
      <c r="C33" s="347">
        <v>0</v>
      </c>
      <c r="D33" s="347">
        <v>0</v>
      </c>
      <c r="E33" s="347">
        <v>0</v>
      </c>
      <c r="F33" s="330">
        <f t="shared" si="2"/>
        <v>0</v>
      </c>
      <c r="G33" s="347">
        <v>0</v>
      </c>
      <c r="H33" s="347">
        <v>0</v>
      </c>
    </row>
    <row r="34" spans="1:8">
      <c r="A34" s="63" t="s">
        <v>40</v>
      </c>
      <c r="B34" s="330">
        <f t="shared" si="1"/>
        <v>0</v>
      </c>
      <c r="C34" s="347">
        <v>0</v>
      </c>
      <c r="D34" s="347">
        <v>0</v>
      </c>
      <c r="E34" s="347">
        <v>0</v>
      </c>
      <c r="F34" s="330">
        <f t="shared" si="2"/>
        <v>0</v>
      </c>
      <c r="G34" s="347">
        <v>0</v>
      </c>
      <c r="H34" s="347">
        <v>0</v>
      </c>
    </row>
    <row r="35" spans="1:8">
      <c r="A35" s="63" t="s">
        <v>41</v>
      </c>
      <c r="B35" s="330">
        <f t="shared" si="1"/>
        <v>0</v>
      </c>
      <c r="C35" s="347">
        <v>0</v>
      </c>
      <c r="D35" s="347">
        <v>0</v>
      </c>
      <c r="E35" s="347">
        <v>0</v>
      </c>
      <c r="F35" s="330">
        <f t="shared" si="2"/>
        <v>0</v>
      </c>
      <c r="G35" s="347">
        <v>0</v>
      </c>
      <c r="H35" s="347">
        <v>0</v>
      </c>
    </row>
    <row r="36" spans="1:8">
      <c r="A36" s="63" t="s">
        <v>42</v>
      </c>
      <c r="B36" s="330">
        <f t="shared" si="1"/>
        <v>0</v>
      </c>
      <c r="C36" s="347">
        <v>0</v>
      </c>
      <c r="D36" s="347">
        <v>0</v>
      </c>
      <c r="E36" s="347">
        <v>0</v>
      </c>
      <c r="F36" s="330">
        <f t="shared" si="2"/>
        <v>0</v>
      </c>
      <c r="G36" s="347">
        <v>0</v>
      </c>
      <c r="H36" s="347">
        <v>0</v>
      </c>
    </row>
    <row r="37" spans="1:8">
      <c r="A37" s="63" t="s">
        <v>43</v>
      </c>
      <c r="B37" s="330">
        <f t="shared" si="1"/>
        <v>0</v>
      </c>
      <c r="C37" s="347">
        <v>0</v>
      </c>
      <c r="D37" s="347">
        <v>0</v>
      </c>
      <c r="E37" s="347">
        <v>0</v>
      </c>
      <c r="F37" s="330">
        <f t="shared" si="2"/>
        <v>0</v>
      </c>
      <c r="G37" s="347">
        <v>0</v>
      </c>
      <c r="H37" s="347">
        <v>0</v>
      </c>
    </row>
    <row r="38" spans="1:8">
      <c r="A38" s="63" t="s">
        <v>44</v>
      </c>
      <c r="B38" s="330">
        <f t="shared" si="1"/>
        <v>0</v>
      </c>
      <c r="C38" s="347">
        <v>0</v>
      </c>
      <c r="D38" s="347">
        <v>0</v>
      </c>
      <c r="E38" s="347">
        <v>0</v>
      </c>
      <c r="F38" s="330">
        <f t="shared" si="2"/>
        <v>0</v>
      </c>
      <c r="G38" s="347">
        <v>0</v>
      </c>
      <c r="H38" s="347">
        <v>0</v>
      </c>
    </row>
    <row r="39" spans="1:8">
      <c r="A39" s="63" t="s">
        <v>45</v>
      </c>
      <c r="B39" s="330">
        <f t="shared" si="1"/>
        <v>0</v>
      </c>
      <c r="C39" s="347">
        <v>0</v>
      </c>
      <c r="D39" s="347">
        <v>0</v>
      </c>
      <c r="E39" s="347">
        <v>0</v>
      </c>
      <c r="F39" s="330">
        <f t="shared" si="2"/>
        <v>0</v>
      </c>
      <c r="G39" s="347">
        <v>0</v>
      </c>
      <c r="H39" s="347">
        <v>0</v>
      </c>
    </row>
    <row r="40" spans="1:8">
      <c r="A40" s="63" t="s">
        <v>46</v>
      </c>
      <c r="B40" s="330">
        <f t="shared" si="1"/>
        <v>0</v>
      </c>
      <c r="C40" s="347">
        <v>0</v>
      </c>
      <c r="D40" s="347">
        <v>0</v>
      </c>
      <c r="E40" s="347">
        <v>0</v>
      </c>
      <c r="F40" s="330">
        <f t="shared" si="2"/>
        <v>0</v>
      </c>
      <c r="G40" s="347">
        <v>0</v>
      </c>
      <c r="H40" s="347">
        <v>0</v>
      </c>
    </row>
    <row r="41" spans="1:8">
      <c r="A41" s="63" t="s">
        <v>47</v>
      </c>
      <c r="B41" s="330">
        <f t="shared" si="1"/>
        <v>0</v>
      </c>
      <c r="C41" s="347">
        <v>0</v>
      </c>
      <c r="D41" s="347">
        <v>0</v>
      </c>
      <c r="E41" s="347">
        <v>0</v>
      </c>
      <c r="F41" s="330">
        <f t="shared" si="2"/>
        <v>0</v>
      </c>
      <c r="G41" s="347">
        <v>0</v>
      </c>
      <c r="H41" s="347">
        <v>0</v>
      </c>
    </row>
    <row r="42" spans="1:8">
      <c r="A42" s="63" t="s">
        <v>48</v>
      </c>
      <c r="B42" s="330">
        <f t="shared" si="1"/>
        <v>0</v>
      </c>
      <c r="C42" s="347">
        <v>0</v>
      </c>
      <c r="D42" s="347">
        <v>0</v>
      </c>
      <c r="E42" s="347">
        <v>0</v>
      </c>
      <c r="F42" s="330">
        <f t="shared" si="2"/>
        <v>0</v>
      </c>
      <c r="G42" s="347">
        <v>0</v>
      </c>
      <c r="H42" s="347">
        <v>0</v>
      </c>
    </row>
    <row r="43" spans="1:8">
      <c r="A43" s="63" t="s">
        <v>49</v>
      </c>
      <c r="B43" s="330">
        <f t="shared" si="1"/>
        <v>0</v>
      </c>
      <c r="C43" s="347">
        <v>0</v>
      </c>
      <c r="D43" s="347">
        <v>0</v>
      </c>
      <c r="E43" s="347">
        <v>0</v>
      </c>
      <c r="F43" s="330">
        <f t="shared" si="2"/>
        <v>0</v>
      </c>
      <c r="G43" s="347">
        <v>0</v>
      </c>
      <c r="H43" s="347">
        <v>0</v>
      </c>
    </row>
    <row r="44" spans="1:8">
      <c r="A44" s="63" t="s">
        <v>50</v>
      </c>
      <c r="B44" s="330">
        <f t="shared" si="1"/>
        <v>0</v>
      </c>
      <c r="C44" s="347">
        <v>0</v>
      </c>
      <c r="D44" s="347">
        <v>0</v>
      </c>
      <c r="E44" s="347">
        <v>0</v>
      </c>
      <c r="F44" s="330">
        <f t="shared" si="2"/>
        <v>0</v>
      </c>
      <c r="G44" s="347">
        <v>0</v>
      </c>
      <c r="H44" s="347">
        <v>0</v>
      </c>
    </row>
    <row r="45" spans="1:8">
      <c r="A45" s="63" t="s">
        <v>51</v>
      </c>
      <c r="B45" s="330">
        <f t="shared" si="1"/>
        <v>0</v>
      </c>
      <c r="C45" s="347">
        <v>0</v>
      </c>
      <c r="D45" s="347">
        <v>0</v>
      </c>
      <c r="E45" s="347">
        <v>0</v>
      </c>
      <c r="F45" s="330">
        <f t="shared" si="2"/>
        <v>0</v>
      </c>
      <c r="G45" s="347">
        <v>0</v>
      </c>
      <c r="H45" s="347">
        <v>0</v>
      </c>
    </row>
    <row r="46" spans="1:8">
      <c r="A46" s="63" t="s">
        <v>52</v>
      </c>
      <c r="B46" s="330">
        <f t="shared" si="1"/>
        <v>0</v>
      </c>
      <c r="C46" s="347">
        <v>0</v>
      </c>
      <c r="D46" s="347">
        <v>0</v>
      </c>
      <c r="E46" s="347">
        <v>0</v>
      </c>
      <c r="F46" s="330">
        <f t="shared" si="2"/>
        <v>0</v>
      </c>
      <c r="G46" s="347">
        <v>0</v>
      </c>
      <c r="H46" s="347">
        <v>0</v>
      </c>
    </row>
    <row r="47" spans="1:8">
      <c r="A47" s="63" t="s">
        <v>53</v>
      </c>
      <c r="B47" s="330">
        <f t="shared" si="1"/>
        <v>0</v>
      </c>
      <c r="C47" s="347">
        <v>0</v>
      </c>
      <c r="D47" s="347">
        <v>0</v>
      </c>
      <c r="E47" s="347">
        <v>0</v>
      </c>
      <c r="F47" s="330">
        <f t="shared" si="2"/>
        <v>0</v>
      </c>
      <c r="G47" s="347">
        <v>0</v>
      </c>
      <c r="H47" s="347">
        <v>0</v>
      </c>
    </row>
    <row r="48" spans="1:8">
      <c r="A48" s="63" t="s">
        <v>54</v>
      </c>
      <c r="B48" s="330">
        <f t="shared" si="1"/>
        <v>0</v>
      </c>
      <c r="C48" s="347">
        <v>0</v>
      </c>
      <c r="D48" s="347">
        <v>0</v>
      </c>
      <c r="E48" s="347">
        <v>0</v>
      </c>
      <c r="F48" s="330">
        <f t="shared" si="2"/>
        <v>0</v>
      </c>
      <c r="G48" s="347">
        <v>0</v>
      </c>
      <c r="H48" s="347">
        <v>0</v>
      </c>
    </row>
    <row r="49" spans="1:8">
      <c r="A49" s="63" t="s">
        <v>55</v>
      </c>
      <c r="B49" s="330">
        <f t="shared" si="1"/>
        <v>0</v>
      </c>
      <c r="C49" s="347">
        <v>0</v>
      </c>
      <c r="D49" s="347">
        <v>0</v>
      </c>
      <c r="E49" s="347">
        <v>0</v>
      </c>
      <c r="F49" s="330">
        <f t="shared" si="2"/>
        <v>0</v>
      </c>
      <c r="G49" s="347">
        <v>0</v>
      </c>
      <c r="H49" s="347">
        <v>0</v>
      </c>
    </row>
    <row r="50" spans="1:8">
      <c r="A50" s="63" t="s">
        <v>56</v>
      </c>
      <c r="B50" s="330">
        <f t="shared" si="1"/>
        <v>0</v>
      </c>
      <c r="C50" s="347">
        <v>0</v>
      </c>
      <c r="D50" s="347">
        <v>0</v>
      </c>
      <c r="E50" s="347">
        <v>0</v>
      </c>
      <c r="F50" s="330">
        <f t="shared" si="2"/>
        <v>0</v>
      </c>
      <c r="G50" s="347">
        <v>0</v>
      </c>
      <c r="H50" s="347">
        <v>0</v>
      </c>
    </row>
    <row r="51" spans="1:8">
      <c r="A51" s="63" t="s">
        <v>57</v>
      </c>
      <c r="B51" s="330">
        <f t="shared" si="1"/>
        <v>0</v>
      </c>
      <c r="C51" s="347">
        <v>0</v>
      </c>
      <c r="D51" s="347">
        <v>0</v>
      </c>
      <c r="E51" s="347">
        <v>0</v>
      </c>
      <c r="F51" s="330">
        <f t="shared" si="2"/>
        <v>0</v>
      </c>
      <c r="G51" s="347">
        <v>0</v>
      </c>
      <c r="H51" s="347">
        <v>0</v>
      </c>
    </row>
    <row r="52" spans="1:8">
      <c r="A52" s="63" t="s">
        <v>58</v>
      </c>
      <c r="B52" s="330">
        <f t="shared" si="1"/>
        <v>0</v>
      </c>
      <c r="C52" s="347">
        <v>0</v>
      </c>
      <c r="D52" s="347">
        <v>0</v>
      </c>
      <c r="E52" s="347">
        <v>0</v>
      </c>
      <c r="F52" s="330">
        <f t="shared" si="2"/>
        <v>0</v>
      </c>
      <c r="G52" s="347">
        <v>0</v>
      </c>
      <c r="H52" s="347">
        <v>0</v>
      </c>
    </row>
    <row r="53" spans="1:8">
      <c r="A53" s="63" t="s">
        <v>59</v>
      </c>
      <c r="B53" s="330">
        <f t="shared" si="1"/>
        <v>0</v>
      </c>
      <c r="C53" s="347">
        <v>0</v>
      </c>
      <c r="D53" s="347">
        <v>0</v>
      </c>
      <c r="E53" s="347">
        <v>0</v>
      </c>
      <c r="F53" s="330">
        <f t="shared" si="2"/>
        <v>0</v>
      </c>
      <c r="G53" s="347">
        <v>0</v>
      </c>
      <c r="H53" s="347">
        <v>0</v>
      </c>
    </row>
    <row r="54" spans="1:8">
      <c r="A54" s="63" t="s">
        <v>60</v>
      </c>
      <c r="B54" s="330">
        <f t="shared" si="1"/>
        <v>0</v>
      </c>
      <c r="C54" s="347">
        <v>0</v>
      </c>
      <c r="D54" s="347">
        <v>0</v>
      </c>
      <c r="E54" s="347">
        <v>0</v>
      </c>
      <c r="F54" s="330">
        <f t="shared" si="2"/>
        <v>0</v>
      </c>
      <c r="G54" s="347">
        <v>0</v>
      </c>
      <c r="H54" s="347">
        <v>0</v>
      </c>
    </row>
    <row r="55" spans="1:8">
      <c r="A55" s="63" t="s">
        <v>61</v>
      </c>
      <c r="B55" s="330">
        <f t="shared" si="1"/>
        <v>0</v>
      </c>
      <c r="C55" s="347">
        <v>0</v>
      </c>
      <c r="D55" s="347">
        <v>0</v>
      </c>
      <c r="E55" s="347">
        <v>0</v>
      </c>
      <c r="F55" s="330">
        <f t="shared" si="2"/>
        <v>0</v>
      </c>
      <c r="G55" s="347">
        <v>0</v>
      </c>
      <c r="H55" s="347">
        <v>0</v>
      </c>
    </row>
  </sheetData>
  <mergeCells count="4">
    <mergeCell ref="A1:H1"/>
    <mergeCell ref="A2:A3"/>
    <mergeCell ref="B2:E2"/>
    <mergeCell ref="F2:H2"/>
  </mergeCells>
  <pageMargins left="0.7" right="0.7" top="0.75" bottom="0.75" header="0.3" footer="0.3"/>
  <pageSetup scale="1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F56"/>
  <sheetViews>
    <sheetView workbookViewId="0">
      <selection sqref="A1:F1"/>
    </sheetView>
  </sheetViews>
  <sheetFormatPr defaultRowHeight="14.4"/>
  <cols>
    <col min="1" max="1" width="20.6640625" bestFit="1" customWidth="1"/>
    <col min="2" max="3" width="16.88671875" bestFit="1" customWidth="1"/>
    <col min="4" max="4" width="14" bestFit="1" customWidth="1"/>
    <col min="5" max="5" width="16" customWidth="1"/>
    <col min="6" max="6" width="14" bestFit="1" customWidth="1"/>
  </cols>
  <sheetData>
    <row r="1" spans="1:6">
      <c r="A1" s="494" t="s">
        <v>202</v>
      </c>
      <c r="B1" s="495"/>
      <c r="C1" s="495"/>
      <c r="D1" s="495"/>
      <c r="E1" s="495"/>
      <c r="F1" s="496"/>
    </row>
    <row r="2" spans="1:6">
      <c r="A2" s="497" t="s">
        <v>10</v>
      </c>
      <c r="B2" s="298"/>
      <c r="C2" s="298"/>
      <c r="D2" s="298"/>
      <c r="E2" s="298"/>
      <c r="F2" s="298"/>
    </row>
    <row r="3" spans="1:6" ht="25.2">
      <c r="A3" s="497"/>
      <c r="B3" s="298" t="s">
        <v>74</v>
      </c>
      <c r="C3" s="298" t="s">
        <v>62</v>
      </c>
      <c r="D3" s="298" t="s">
        <v>63</v>
      </c>
      <c r="E3" s="298" t="s">
        <v>75</v>
      </c>
      <c r="F3" s="298" t="s">
        <v>76</v>
      </c>
    </row>
    <row r="4" spans="1:6">
      <c r="A4" s="497"/>
      <c r="B4" s="298"/>
      <c r="C4" s="298"/>
      <c r="D4" s="298"/>
      <c r="E4" s="298"/>
      <c r="F4" s="298"/>
    </row>
    <row r="5" spans="1:6">
      <c r="A5" s="198" t="s">
        <v>77</v>
      </c>
      <c r="B5" s="330">
        <f>IF('Federal Assistance'!B5+'State Assistance'!B5=SUM(B6:B56),SUM(B6:B56),"ERROR")</f>
        <v>9586294581</v>
      </c>
      <c r="C5" s="330">
        <f>IF('Federal Assistance'!C5+'State Assistance'!C5=SUM(C6:C56),SUM(C6:C56),"ERROR")</f>
        <v>8443419131</v>
      </c>
      <c r="D5" s="330">
        <f>IF('Federal Assistance'!D5+'State Assistance'!D5=SUM(D6:D56),SUM(D6:D56),"ERROR")</f>
        <v>291563200</v>
      </c>
      <c r="E5" s="330">
        <f>IF('Federal Assistance'!E5+'State Assistance'!E5=SUM(E6:E56),SUM(E6:E56),"ERROR")</f>
        <v>279787820</v>
      </c>
      <c r="F5" s="330">
        <f>IF('Federal Assistance'!F5+'State Assistance'!F5=SUM(F6:F56),SUM(F6:F56),"ERROR")</f>
        <v>571524430</v>
      </c>
    </row>
    <row r="6" spans="1:6">
      <c r="A6" s="299" t="s">
        <v>11</v>
      </c>
      <c r="B6" s="330">
        <f>SUM(C6:F6)</f>
        <v>43429852</v>
      </c>
      <c r="C6" s="330">
        <f>'Federal Assistance'!C6+'State Assistance'!C6</f>
        <v>39734089</v>
      </c>
      <c r="D6" s="330">
        <f>'Federal Assistance'!D6+'State Assistance'!D6</f>
        <v>38453</v>
      </c>
      <c r="E6" s="330">
        <f>'Federal Assistance'!E6+'State Assistance'!E6</f>
        <v>3657310</v>
      </c>
      <c r="F6" s="330">
        <f>'Federal Assistance'!F6+'State Assistance'!F6</f>
        <v>0</v>
      </c>
    </row>
    <row r="7" spans="1:6">
      <c r="A7" s="299" t="s">
        <v>12</v>
      </c>
      <c r="B7" s="330">
        <f t="shared" ref="B7:B56" si="0">SUM(C7:F7)</f>
        <v>38707010</v>
      </c>
      <c r="C7" s="330">
        <f>'Federal Assistance'!C7+'State Assistance'!C7</f>
        <v>39787960</v>
      </c>
      <c r="D7" s="330">
        <f>'Federal Assistance'!D7+'State Assistance'!D7</f>
        <v>-2140824</v>
      </c>
      <c r="E7" s="330">
        <f>'Federal Assistance'!E7+'State Assistance'!E7</f>
        <v>1059874</v>
      </c>
      <c r="F7" s="330">
        <f>'Federal Assistance'!F7+'State Assistance'!F7</f>
        <v>0</v>
      </c>
    </row>
    <row r="8" spans="1:6">
      <c r="A8" s="299" t="s">
        <v>13</v>
      </c>
      <c r="B8" s="330">
        <f t="shared" si="0"/>
        <v>33232248</v>
      </c>
      <c r="C8" s="330">
        <f>'Federal Assistance'!C8+'State Assistance'!C8</f>
        <v>32050396</v>
      </c>
      <c r="D8" s="330">
        <f>'Federal Assistance'!D8+'State Assistance'!D8</f>
        <v>0</v>
      </c>
      <c r="E8" s="330">
        <f>'Federal Assistance'!E8+'State Assistance'!E8</f>
        <v>1181852</v>
      </c>
      <c r="F8" s="330">
        <f>'Federal Assistance'!F8+'State Assistance'!F8</f>
        <v>0</v>
      </c>
    </row>
    <row r="9" spans="1:6">
      <c r="A9" s="299" t="s">
        <v>14</v>
      </c>
      <c r="B9" s="330">
        <f t="shared" si="0"/>
        <v>11104361</v>
      </c>
      <c r="C9" s="330">
        <f>'Federal Assistance'!C9+'State Assistance'!C9</f>
        <v>11104361</v>
      </c>
      <c r="D9" s="330">
        <f>'Federal Assistance'!D9+'State Assistance'!D9</f>
        <v>0</v>
      </c>
      <c r="E9" s="330">
        <f>'Federal Assistance'!E9+'State Assistance'!E9</f>
        <v>0</v>
      </c>
      <c r="F9" s="330">
        <f>'Federal Assistance'!F9+'State Assistance'!F9</f>
        <v>0</v>
      </c>
    </row>
    <row r="10" spans="1:6">
      <c r="A10" s="299" t="s">
        <v>15</v>
      </c>
      <c r="B10" s="330">
        <f t="shared" si="0"/>
        <v>3491007105</v>
      </c>
      <c r="C10" s="330">
        <f>'Federal Assistance'!C10+'State Assistance'!C10</f>
        <v>3076015144</v>
      </c>
      <c r="D10" s="330">
        <f>'Federal Assistance'!D10+'State Assistance'!D10</f>
        <v>40643878</v>
      </c>
      <c r="E10" s="330">
        <f>'Federal Assistance'!E10+'State Assistance'!E10</f>
        <v>135732716</v>
      </c>
      <c r="F10" s="330">
        <f>'Federal Assistance'!F10+'State Assistance'!F10</f>
        <v>238615367</v>
      </c>
    </row>
    <row r="11" spans="1:6">
      <c r="A11" s="299" t="s">
        <v>16</v>
      </c>
      <c r="B11" s="330">
        <f t="shared" si="0"/>
        <v>82167037</v>
      </c>
      <c r="C11" s="330">
        <f>'Federal Assistance'!C11+'State Assistance'!C11</f>
        <v>79295381</v>
      </c>
      <c r="D11" s="330">
        <f>'Federal Assistance'!D11+'State Assistance'!D11</f>
        <v>0</v>
      </c>
      <c r="E11" s="330">
        <f>'Federal Assistance'!E11+'State Assistance'!E11</f>
        <v>2871656</v>
      </c>
      <c r="F11" s="330">
        <f>'Federal Assistance'!F11+'State Assistance'!F11</f>
        <v>0</v>
      </c>
    </row>
    <row r="12" spans="1:6">
      <c r="A12" s="299" t="s">
        <v>17</v>
      </c>
      <c r="B12" s="330">
        <f t="shared" si="0"/>
        <v>87433806</v>
      </c>
      <c r="C12" s="330">
        <f>'Federal Assistance'!C12+'State Assistance'!C12</f>
        <v>83415438</v>
      </c>
      <c r="D12" s="330">
        <f>'Federal Assistance'!D12+'State Assistance'!D12</f>
        <v>3059105</v>
      </c>
      <c r="E12" s="330">
        <f>'Federal Assistance'!E12+'State Assistance'!E12</f>
        <v>0</v>
      </c>
      <c r="F12" s="330">
        <f>'Federal Assistance'!F12+'State Assistance'!F12</f>
        <v>959263</v>
      </c>
    </row>
    <row r="13" spans="1:6">
      <c r="A13" s="299" t="s">
        <v>18</v>
      </c>
      <c r="B13" s="330">
        <f t="shared" si="0"/>
        <v>24319118</v>
      </c>
      <c r="C13" s="330">
        <f>'Federal Assistance'!C13+'State Assistance'!C13</f>
        <v>21316942</v>
      </c>
      <c r="D13" s="330">
        <f>'Federal Assistance'!D13+'State Assistance'!D13</f>
        <v>2626615</v>
      </c>
      <c r="E13" s="330">
        <f>'Federal Assistance'!E13+'State Assistance'!E13</f>
        <v>375561</v>
      </c>
      <c r="F13" s="330">
        <f>'Federal Assistance'!F13+'State Assistance'!F13</f>
        <v>0</v>
      </c>
    </row>
    <row r="14" spans="1:6">
      <c r="A14" s="299" t="s">
        <v>19</v>
      </c>
      <c r="B14" s="330">
        <f t="shared" si="0"/>
        <v>61340387</v>
      </c>
      <c r="C14" s="330">
        <f>'Federal Assistance'!C14+'State Assistance'!C14</f>
        <v>60333791</v>
      </c>
      <c r="D14" s="330">
        <f>'Federal Assistance'!D14+'State Assistance'!D14</f>
        <v>0</v>
      </c>
      <c r="E14" s="330">
        <f>'Federal Assistance'!E14+'State Assistance'!E14</f>
        <v>1006596</v>
      </c>
      <c r="F14" s="330">
        <f>'Federal Assistance'!F14+'State Assistance'!F14</f>
        <v>0</v>
      </c>
    </row>
    <row r="15" spans="1:6">
      <c r="A15" s="299" t="s">
        <v>20</v>
      </c>
      <c r="B15" s="330">
        <f t="shared" si="0"/>
        <v>175868762</v>
      </c>
      <c r="C15" s="330">
        <f>'Federal Assistance'!C15+'State Assistance'!C15</f>
        <v>165543951</v>
      </c>
      <c r="D15" s="330">
        <f>'Federal Assistance'!D15+'State Assistance'!D15</f>
        <v>10332016</v>
      </c>
      <c r="E15" s="330">
        <f>'Federal Assistance'!E15+'State Assistance'!E15</f>
        <v>-7205</v>
      </c>
      <c r="F15" s="330">
        <f>'Federal Assistance'!F15+'State Assistance'!F15</f>
        <v>0</v>
      </c>
    </row>
    <row r="16" spans="1:6">
      <c r="A16" s="299" t="s">
        <v>21</v>
      </c>
      <c r="B16" s="330">
        <f t="shared" si="0"/>
        <v>49024258</v>
      </c>
      <c r="C16" s="330">
        <f>'Federal Assistance'!C16+'State Assistance'!C16</f>
        <v>42584012</v>
      </c>
      <c r="D16" s="330">
        <f>'Federal Assistance'!D16+'State Assistance'!D16</f>
        <v>381131</v>
      </c>
      <c r="E16" s="330">
        <f>'Federal Assistance'!E16+'State Assistance'!E16</f>
        <v>6059115</v>
      </c>
      <c r="F16" s="330">
        <f>'Federal Assistance'!F16+'State Assistance'!F16</f>
        <v>0</v>
      </c>
    </row>
    <row r="17" spans="1:6">
      <c r="A17" s="299" t="s">
        <v>22</v>
      </c>
      <c r="B17" s="330">
        <f t="shared" si="0"/>
        <v>59957143</v>
      </c>
      <c r="C17" s="330">
        <f>'Federal Assistance'!C17+'State Assistance'!C17</f>
        <v>58651158</v>
      </c>
      <c r="D17" s="330">
        <f>'Federal Assistance'!D17+'State Assistance'!D17</f>
        <v>0</v>
      </c>
      <c r="E17" s="330">
        <f>'Federal Assistance'!E17+'State Assistance'!E17</f>
        <v>1305985</v>
      </c>
      <c r="F17" s="330">
        <f>'Federal Assistance'!F17+'State Assistance'!F17</f>
        <v>0</v>
      </c>
    </row>
    <row r="18" spans="1:6">
      <c r="A18" s="299" t="s">
        <v>23</v>
      </c>
      <c r="B18" s="330">
        <f t="shared" si="0"/>
        <v>6815994</v>
      </c>
      <c r="C18" s="330">
        <f>'Federal Assistance'!C18+'State Assistance'!C18</f>
        <v>6664547</v>
      </c>
      <c r="D18" s="330">
        <f>'Federal Assistance'!D18+'State Assistance'!D18</f>
        <v>57851</v>
      </c>
      <c r="E18" s="330">
        <f>'Federal Assistance'!E18+'State Assistance'!E18</f>
        <v>93596</v>
      </c>
      <c r="F18" s="330">
        <f>'Federal Assistance'!F18+'State Assistance'!F18</f>
        <v>0</v>
      </c>
    </row>
    <row r="19" spans="1:6">
      <c r="A19" s="299" t="s">
        <v>24</v>
      </c>
      <c r="B19" s="330">
        <f t="shared" si="0"/>
        <v>81459440</v>
      </c>
      <c r="C19" s="330">
        <f>'Federal Assistance'!C19+'State Assistance'!C19</f>
        <v>77417612</v>
      </c>
      <c r="D19" s="330">
        <f>'Federal Assistance'!D19+'State Assistance'!D19</f>
        <v>0</v>
      </c>
      <c r="E19" s="330">
        <f>'Federal Assistance'!E19+'State Assistance'!E19</f>
        <v>4041828</v>
      </c>
      <c r="F19" s="330">
        <f>'Federal Assistance'!F19+'State Assistance'!F19</f>
        <v>0</v>
      </c>
    </row>
    <row r="20" spans="1:6">
      <c r="A20" s="299" t="s">
        <v>25</v>
      </c>
      <c r="B20" s="330">
        <f t="shared" si="0"/>
        <v>23441807</v>
      </c>
      <c r="C20" s="330">
        <f>'Federal Assistance'!C20+'State Assistance'!C20</f>
        <v>23441807</v>
      </c>
      <c r="D20" s="330">
        <f>'Federal Assistance'!D20+'State Assistance'!D20</f>
        <v>0</v>
      </c>
      <c r="E20" s="330">
        <f>'Federal Assistance'!E20+'State Assistance'!E20</f>
        <v>0</v>
      </c>
      <c r="F20" s="330">
        <f>'Federal Assistance'!F20+'State Assistance'!F20</f>
        <v>0</v>
      </c>
    </row>
    <row r="21" spans="1:6">
      <c r="A21" s="299" t="s">
        <v>26</v>
      </c>
      <c r="B21" s="330">
        <f t="shared" si="0"/>
        <v>61234667</v>
      </c>
      <c r="C21" s="330">
        <f>'Federal Assistance'!C21+'State Assistance'!C21</f>
        <v>50286063</v>
      </c>
      <c r="D21" s="330">
        <f>'Federal Assistance'!D21+'State Assistance'!D21</f>
        <v>8834582</v>
      </c>
      <c r="E21" s="330">
        <f>'Federal Assistance'!E21+'State Assistance'!E21</f>
        <v>2114022</v>
      </c>
      <c r="F21" s="330">
        <f>'Federal Assistance'!F21+'State Assistance'!F21</f>
        <v>0</v>
      </c>
    </row>
    <row r="22" spans="1:6">
      <c r="A22" s="299" t="s">
        <v>27</v>
      </c>
      <c r="B22" s="330">
        <f t="shared" si="0"/>
        <v>49372704</v>
      </c>
      <c r="C22" s="330">
        <f>'Federal Assistance'!C22+'State Assistance'!C22</f>
        <v>22787114</v>
      </c>
      <c r="D22" s="330">
        <f>'Federal Assistance'!D22+'State Assistance'!D22</f>
        <v>5580354</v>
      </c>
      <c r="E22" s="330">
        <f>'Federal Assistance'!E22+'State Assistance'!E22</f>
        <v>3706845</v>
      </c>
      <c r="F22" s="330">
        <f>'Federal Assistance'!F22+'State Assistance'!F22</f>
        <v>17298391</v>
      </c>
    </row>
    <row r="23" spans="1:6">
      <c r="A23" s="299" t="s">
        <v>28</v>
      </c>
      <c r="B23" s="330">
        <f t="shared" si="0"/>
        <v>159358533</v>
      </c>
      <c r="C23" s="330">
        <f>'Federal Assistance'!C23+'State Assistance'!C23</f>
        <v>132069799</v>
      </c>
      <c r="D23" s="330">
        <f>'Federal Assistance'!D23+'State Assistance'!D23</f>
        <v>24940941</v>
      </c>
      <c r="E23" s="330">
        <f>'Federal Assistance'!E23+'State Assistance'!E23</f>
        <v>2347793</v>
      </c>
      <c r="F23" s="330">
        <f>'Federal Assistance'!F23+'State Assistance'!F23</f>
        <v>0</v>
      </c>
    </row>
    <row r="24" spans="1:6">
      <c r="A24" s="299" t="s">
        <v>29</v>
      </c>
      <c r="B24" s="330">
        <f t="shared" si="0"/>
        <v>21156865</v>
      </c>
      <c r="C24" s="330">
        <f>'Federal Assistance'!C24+'State Assistance'!C24</f>
        <v>20348760</v>
      </c>
      <c r="D24" s="330">
        <f>'Federal Assistance'!D24+'State Assistance'!D24</f>
        <v>0</v>
      </c>
      <c r="E24" s="330">
        <f>'Federal Assistance'!E24+'State Assistance'!E24</f>
        <v>808105</v>
      </c>
      <c r="F24" s="330">
        <f>'Federal Assistance'!F24+'State Assistance'!F24</f>
        <v>0</v>
      </c>
    </row>
    <row r="25" spans="1:6">
      <c r="A25" s="299" t="s">
        <v>30</v>
      </c>
      <c r="B25" s="330">
        <f t="shared" si="0"/>
        <v>58970431</v>
      </c>
      <c r="C25" s="330">
        <f>'Federal Assistance'!C25+'State Assistance'!C25</f>
        <v>45252725</v>
      </c>
      <c r="D25" s="330">
        <f>'Federal Assistance'!D25+'State Assistance'!D25</f>
        <v>3823833</v>
      </c>
      <c r="E25" s="330">
        <f>'Federal Assistance'!E25+'State Assistance'!E25</f>
        <v>9893873</v>
      </c>
      <c r="F25" s="330">
        <f>'Federal Assistance'!F25+'State Assistance'!F25</f>
        <v>0</v>
      </c>
    </row>
    <row r="26" spans="1:6">
      <c r="A26" s="299" t="s">
        <v>31</v>
      </c>
      <c r="B26" s="330">
        <f t="shared" si="0"/>
        <v>116748570</v>
      </c>
      <c r="C26" s="330">
        <f>'Federal Assistance'!C26+'State Assistance'!C26</f>
        <v>116748570</v>
      </c>
      <c r="D26" s="330">
        <f>'Federal Assistance'!D26+'State Assistance'!D26</f>
        <v>0</v>
      </c>
      <c r="E26" s="330">
        <f>'Federal Assistance'!E26+'State Assistance'!E26</f>
        <v>0</v>
      </c>
      <c r="F26" s="330">
        <f>'Federal Assistance'!F26+'State Assistance'!F26</f>
        <v>0</v>
      </c>
    </row>
    <row r="27" spans="1:6">
      <c r="A27" s="299" t="s">
        <v>32</v>
      </c>
      <c r="B27" s="330">
        <f t="shared" si="0"/>
        <v>292700268</v>
      </c>
      <c r="C27" s="330">
        <f>'Federal Assistance'!C27+'State Assistance'!C27</f>
        <v>292700268</v>
      </c>
      <c r="D27" s="330">
        <f>'Federal Assistance'!D27+'State Assistance'!D27</f>
        <v>0</v>
      </c>
      <c r="E27" s="330">
        <f>'Federal Assistance'!E27+'State Assistance'!E27</f>
        <v>0</v>
      </c>
      <c r="F27" s="330">
        <f>'Federal Assistance'!F27+'State Assistance'!F27</f>
        <v>0</v>
      </c>
    </row>
    <row r="28" spans="1:6">
      <c r="A28" s="299" t="s">
        <v>33</v>
      </c>
      <c r="B28" s="330">
        <f t="shared" si="0"/>
        <v>167236026</v>
      </c>
      <c r="C28" s="330">
        <f>'Federal Assistance'!C28+'State Assistance'!C28</f>
        <v>167236026</v>
      </c>
      <c r="D28" s="330">
        <f>'Federal Assistance'!D28+'State Assistance'!D28</f>
        <v>0</v>
      </c>
      <c r="E28" s="330">
        <f>'Federal Assistance'!E28+'State Assistance'!E28</f>
        <v>0</v>
      </c>
      <c r="F28" s="330">
        <f>'Federal Assistance'!F28+'State Assistance'!F28</f>
        <v>0</v>
      </c>
    </row>
    <row r="29" spans="1:6">
      <c r="A29" s="299" t="s">
        <v>34</v>
      </c>
      <c r="B29" s="330">
        <f t="shared" si="0"/>
        <v>86037333</v>
      </c>
      <c r="C29" s="330">
        <f>'Federal Assistance'!C29+'State Assistance'!C29</f>
        <v>86037333</v>
      </c>
      <c r="D29" s="330">
        <f>'Federal Assistance'!D29+'State Assistance'!D29</f>
        <v>0</v>
      </c>
      <c r="E29" s="330">
        <f>'Federal Assistance'!E29+'State Assistance'!E29</f>
        <v>0</v>
      </c>
      <c r="F29" s="330">
        <f>'Federal Assistance'!F29+'State Assistance'!F29</f>
        <v>0</v>
      </c>
    </row>
    <row r="30" spans="1:6">
      <c r="A30" s="299" t="s">
        <v>35</v>
      </c>
      <c r="B30" s="330">
        <f t="shared" si="0"/>
        <v>19729920</v>
      </c>
      <c r="C30" s="330">
        <f>'Federal Assistance'!C30+'State Assistance'!C30</f>
        <v>14390219</v>
      </c>
      <c r="D30" s="330">
        <f>'Federal Assistance'!D30+'State Assistance'!D30</f>
        <v>0</v>
      </c>
      <c r="E30" s="330">
        <f>'Federal Assistance'!E30+'State Assistance'!E30</f>
        <v>5339701</v>
      </c>
      <c r="F30" s="330">
        <f>'Federal Assistance'!F30+'State Assistance'!F30</f>
        <v>0</v>
      </c>
    </row>
    <row r="31" spans="1:6">
      <c r="A31" s="299" t="s">
        <v>36</v>
      </c>
      <c r="B31" s="330">
        <f t="shared" si="0"/>
        <v>83789053</v>
      </c>
      <c r="C31" s="330">
        <f>'Federal Assistance'!C31+'State Assistance'!C31</f>
        <v>83789053</v>
      </c>
      <c r="D31" s="330">
        <f>'Federal Assistance'!D31+'State Assistance'!D31</f>
        <v>0</v>
      </c>
      <c r="E31" s="330">
        <f>'Federal Assistance'!E31+'State Assistance'!E31</f>
        <v>0</v>
      </c>
      <c r="F31" s="330">
        <f>'Federal Assistance'!F31+'State Assistance'!F31</f>
        <v>0</v>
      </c>
    </row>
    <row r="32" spans="1:6">
      <c r="A32" s="299" t="s">
        <v>37</v>
      </c>
      <c r="B32" s="330">
        <f t="shared" si="0"/>
        <v>19645213</v>
      </c>
      <c r="C32" s="330">
        <f>'Federal Assistance'!C32+'State Assistance'!C32</f>
        <v>15765956</v>
      </c>
      <c r="D32" s="330">
        <f>'Federal Assistance'!D32+'State Assistance'!D32</f>
        <v>1313990</v>
      </c>
      <c r="E32" s="330">
        <f>'Federal Assistance'!E32+'State Assistance'!E32</f>
        <v>0</v>
      </c>
      <c r="F32" s="330">
        <f>'Federal Assistance'!F32+'State Assistance'!F32</f>
        <v>2565267</v>
      </c>
    </row>
    <row r="33" spans="1:6">
      <c r="A33" s="299" t="s">
        <v>38</v>
      </c>
      <c r="B33" s="330">
        <f t="shared" si="0"/>
        <v>23412717</v>
      </c>
      <c r="C33" s="330">
        <f>'Federal Assistance'!C33+'State Assistance'!C33</f>
        <v>23412717</v>
      </c>
      <c r="D33" s="330">
        <f>'Federal Assistance'!D33+'State Assistance'!D33</f>
        <v>0</v>
      </c>
      <c r="E33" s="330">
        <f>'Federal Assistance'!E33+'State Assistance'!E33</f>
        <v>0</v>
      </c>
      <c r="F33" s="330">
        <f>'Federal Assistance'!F33+'State Assistance'!F33</f>
        <v>0</v>
      </c>
    </row>
    <row r="34" spans="1:6">
      <c r="A34" s="299" t="s">
        <v>39</v>
      </c>
      <c r="B34" s="330">
        <f t="shared" si="0"/>
        <v>50717562</v>
      </c>
      <c r="C34" s="330">
        <f>'Federal Assistance'!C34+'State Assistance'!C34</f>
        <v>50017036</v>
      </c>
      <c r="D34" s="330">
        <f>'Federal Assistance'!D34+'State Assistance'!D34</f>
        <v>0</v>
      </c>
      <c r="E34" s="330">
        <f>'Federal Assistance'!E34+'State Assistance'!E34</f>
        <v>700526</v>
      </c>
      <c r="F34" s="330">
        <f>'Federal Assistance'!F34+'State Assistance'!F34</f>
        <v>0</v>
      </c>
    </row>
    <row r="35" spans="1:6">
      <c r="A35" s="299" t="s">
        <v>40</v>
      </c>
      <c r="B35" s="330">
        <f t="shared" si="0"/>
        <v>24087295</v>
      </c>
      <c r="C35" s="330">
        <f>'Federal Assistance'!C35+'State Assistance'!C35</f>
        <v>21591088</v>
      </c>
      <c r="D35" s="330">
        <f>'Federal Assistance'!D35+'State Assistance'!D35</f>
        <v>0</v>
      </c>
      <c r="E35" s="330">
        <f>'Federal Assistance'!E35+'State Assistance'!E35</f>
        <v>0</v>
      </c>
      <c r="F35" s="330">
        <f>'Federal Assistance'!F35+'State Assistance'!F35</f>
        <v>2496207</v>
      </c>
    </row>
    <row r="36" spans="1:6">
      <c r="A36" s="299" t="s">
        <v>41</v>
      </c>
      <c r="B36" s="330">
        <f t="shared" si="0"/>
        <v>271366365</v>
      </c>
      <c r="C36" s="330">
        <f>'Federal Assistance'!C36+'State Assistance'!C36</f>
        <v>218533329</v>
      </c>
      <c r="D36" s="330">
        <f>'Federal Assistance'!D36+'State Assistance'!D36</f>
        <v>38030343</v>
      </c>
      <c r="E36" s="330">
        <f>'Federal Assistance'!E36+'State Assistance'!E36</f>
        <v>14802693</v>
      </c>
      <c r="F36" s="330">
        <f>'Federal Assistance'!F36+'State Assistance'!F36</f>
        <v>0</v>
      </c>
    </row>
    <row r="37" spans="1:6">
      <c r="A37" s="299" t="s">
        <v>42</v>
      </c>
      <c r="B37" s="330">
        <f t="shared" si="0"/>
        <v>55060290</v>
      </c>
      <c r="C37" s="330">
        <f>'Federal Assistance'!C37+'State Assistance'!C37</f>
        <v>47164990</v>
      </c>
      <c r="D37" s="330">
        <f>'Federal Assistance'!D37+'State Assistance'!D37</f>
        <v>7895300</v>
      </c>
      <c r="E37" s="330">
        <f>'Federal Assistance'!E37+'State Assistance'!E37</f>
        <v>0</v>
      </c>
      <c r="F37" s="330">
        <f>'Federal Assistance'!F37+'State Assistance'!F37</f>
        <v>0</v>
      </c>
    </row>
    <row r="38" spans="1:6">
      <c r="A38" s="299" t="s">
        <v>43</v>
      </c>
      <c r="B38" s="330">
        <f t="shared" si="0"/>
        <v>2042312205</v>
      </c>
      <c r="C38" s="330">
        <f>'Federal Assistance'!C38+'State Assistance'!C38</f>
        <v>1747501469</v>
      </c>
      <c r="D38" s="330">
        <f>'Federal Assistance'!D38+'State Assistance'!D38</f>
        <v>101983998</v>
      </c>
      <c r="E38" s="330">
        <f>'Federal Assistance'!E38+'State Assistance'!E38</f>
        <v>0</v>
      </c>
      <c r="F38" s="330">
        <f>'Federal Assistance'!F38+'State Assistance'!F38</f>
        <v>192826738</v>
      </c>
    </row>
    <row r="39" spans="1:6">
      <c r="A39" s="299" t="s">
        <v>44</v>
      </c>
      <c r="B39" s="330">
        <f t="shared" si="0"/>
        <v>54959910</v>
      </c>
      <c r="C39" s="330">
        <f>'Federal Assistance'!C39+'State Assistance'!C39</f>
        <v>54343050</v>
      </c>
      <c r="D39" s="330">
        <f>'Federal Assistance'!D39+'State Assistance'!D39</f>
        <v>0</v>
      </c>
      <c r="E39" s="330">
        <f>'Federal Assistance'!E39+'State Assistance'!E39</f>
        <v>0</v>
      </c>
      <c r="F39" s="330">
        <f>'Federal Assistance'!F39+'State Assistance'!F39</f>
        <v>616860</v>
      </c>
    </row>
    <row r="40" spans="1:6">
      <c r="A40" s="299" t="s">
        <v>45</v>
      </c>
      <c r="B40" s="330">
        <f t="shared" si="0"/>
        <v>20282702</v>
      </c>
      <c r="C40" s="330">
        <f>'Federal Assistance'!C40+'State Assistance'!C40</f>
        <v>4632553</v>
      </c>
      <c r="D40" s="330">
        <f>'Federal Assistance'!D40+'State Assistance'!D40</f>
        <v>1017036</v>
      </c>
      <c r="E40" s="330">
        <f>'Federal Assistance'!E40+'State Assistance'!E40</f>
        <v>353269</v>
      </c>
      <c r="F40" s="330">
        <f>'Federal Assistance'!F40+'State Assistance'!F40</f>
        <v>14279844</v>
      </c>
    </row>
    <row r="41" spans="1:6">
      <c r="A41" s="299" t="s">
        <v>46</v>
      </c>
      <c r="B41" s="330">
        <f t="shared" si="0"/>
        <v>288374354</v>
      </c>
      <c r="C41" s="330">
        <f>'Federal Assistance'!C41+'State Assistance'!C41</f>
        <v>282598948</v>
      </c>
      <c r="D41" s="330">
        <f>'Federal Assistance'!D41+'State Assistance'!D41</f>
        <v>0</v>
      </c>
      <c r="E41" s="330">
        <f>'Federal Assistance'!E41+'State Assistance'!E41</f>
        <v>5775406</v>
      </c>
      <c r="F41" s="330">
        <f>'Federal Assistance'!F41+'State Assistance'!F41</f>
        <v>0</v>
      </c>
    </row>
    <row r="42" spans="1:6">
      <c r="A42" s="299" t="s">
        <v>47</v>
      </c>
      <c r="B42" s="330">
        <f t="shared" si="0"/>
        <v>61125969</v>
      </c>
      <c r="C42" s="330">
        <f>'Federal Assistance'!C42+'State Assistance'!C42</f>
        <v>18281041</v>
      </c>
      <c r="D42" s="330">
        <f>'Federal Assistance'!D42+'State Assistance'!D42</f>
        <v>7047765</v>
      </c>
      <c r="E42" s="330">
        <f>'Federal Assistance'!E42+'State Assistance'!E42</f>
        <v>26886750</v>
      </c>
      <c r="F42" s="330">
        <f>'Federal Assistance'!F42+'State Assistance'!F42</f>
        <v>8910413</v>
      </c>
    </row>
    <row r="43" spans="1:6">
      <c r="A43" s="299" t="s">
        <v>48</v>
      </c>
      <c r="B43" s="330">
        <f t="shared" si="0"/>
        <v>155800924</v>
      </c>
      <c r="C43" s="330">
        <f>'Federal Assistance'!C43+'State Assistance'!C43</f>
        <v>140199166</v>
      </c>
      <c r="D43" s="330">
        <f>'Federal Assistance'!D43+'State Assistance'!D43</f>
        <v>13690412</v>
      </c>
      <c r="E43" s="330">
        <f>'Federal Assistance'!E43+'State Assistance'!E43</f>
        <v>1955747</v>
      </c>
      <c r="F43" s="330">
        <f>'Federal Assistance'!F43+'State Assistance'!F43</f>
        <v>-44401</v>
      </c>
    </row>
    <row r="44" spans="1:6">
      <c r="A44" s="299" t="s">
        <v>49</v>
      </c>
      <c r="B44" s="330">
        <f t="shared" si="0"/>
        <v>263139343</v>
      </c>
      <c r="C44" s="330">
        <f>'Federal Assistance'!C44+'State Assistance'!C44</f>
        <v>256191450</v>
      </c>
      <c r="D44" s="330">
        <f>'Federal Assistance'!D44+'State Assistance'!D44</f>
        <v>0</v>
      </c>
      <c r="E44" s="330">
        <f>'Federal Assistance'!E44+'State Assistance'!E44</f>
        <v>6947893</v>
      </c>
      <c r="F44" s="330">
        <f>'Federal Assistance'!F44+'State Assistance'!F44</f>
        <v>0</v>
      </c>
    </row>
    <row r="45" spans="1:6">
      <c r="A45" s="299" t="s">
        <v>50</v>
      </c>
      <c r="B45" s="330">
        <f t="shared" si="0"/>
        <v>26150178</v>
      </c>
      <c r="C45" s="330">
        <f>'Federal Assistance'!C45+'State Assistance'!C45</f>
        <v>23294341</v>
      </c>
      <c r="D45" s="330">
        <f>'Federal Assistance'!D45+'State Assistance'!D45</f>
        <v>2647066</v>
      </c>
      <c r="E45" s="330">
        <f>'Federal Assistance'!E45+'State Assistance'!E45</f>
        <v>208771</v>
      </c>
      <c r="F45" s="330">
        <f>'Federal Assistance'!F45+'State Assistance'!F45</f>
        <v>0</v>
      </c>
    </row>
    <row r="46" spans="1:6">
      <c r="A46" s="299" t="s">
        <v>51</v>
      </c>
      <c r="B46" s="330">
        <f t="shared" si="0"/>
        <v>23928811</v>
      </c>
      <c r="C46" s="330">
        <f>'Federal Assistance'!C46+'State Assistance'!C46</f>
        <v>21831317</v>
      </c>
      <c r="D46" s="330">
        <f>'Federal Assistance'!D46+'State Assistance'!D46</f>
        <v>0</v>
      </c>
      <c r="E46" s="330">
        <f>'Federal Assistance'!E46+'State Assistance'!E46</f>
        <v>2097494</v>
      </c>
      <c r="F46" s="330">
        <f>'Federal Assistance'!F46+'State Assistance'!F46</f>
        <v>0</v>
      </c>
    </row>
    <row r="47" spans="1:6">
      <c r="A47" s="299" t="s">
        <v>52</v>
      </c>
      <c r="B47" s="330">
        <f t="shared" si="0"/>
        <v>19684229</v>
      </c>
      <c r="C47" s="330">
        <f>'Federal Assistance'!C47+'State Assistance'!C47</f>
        <v>15528999</v>
      </c>
      <c r="D47" s="330">
        <f>'Federal Assistance'!D47+'State Assistance'!D47</f>
        <v>802914</v>
      </c>
      <c r="E47" s="330">
        <f>'Federal Assistance'!E47+'State Assistance'!E47</f>
        <v>0</v>
      </c>
      <c r="F47" s="330">
        <f>'Federal Assistance'!F47+'State Assistance'!F47</f>
        <v>3352316</v>
      </c>
    </row>
    <row r="48" spans="1:6">
      <c r="A48" s="299" t="s">
        <v>53</v>
      </c>
      <c r="B48" s="330">
        <f t="shared" si="0"/>
        <v>96135055</v>
      </c>
      <c r="C48" s="330">
        <f>'Federal Assistance'!C48+'State Assistance'!C48</f>
        <v>81285876</v>
      </c>
      <c r="D48" s="330">
        <f>'Federal Assistance'!D48+'State Assistance'!D48</f>
        <v>14849179</v>
      </c>
      <c r="E48" s="330">
        <f>'Federal Assistance'!E48+'State Assistance'!E48</f>
        <v>0</v>
      </c>
      <c r="F48" s="330">
        <f>'Federal Assistance'!F48+'State Assistance'!F48</f>
        <v>0</v>
      </c>
    </row>
    <row r="49" spans="1:6">
      <c r="A49" s="299" t="s">
        <v>54</v>
      </c>
      <c r="B49" s="330">
        <f t="shared" si="0"/>
        <v>139356497</v>
      </c>
      <c r="C49" s="330">
        <f>'Federal Assistance'!C49+'State Assistance'!C49</f>
        <v>64367287</v>
      </c>
      <c r="D49" s="330">
        <f>'Federal Assistance'!D49+'State Assistance'!D49</f>
        <v>0</v>
      </c>
      <c r="E49" s="330">
        <f>'Federal Assistance'!E49+'State Assistance'!E49</f>
        <v>555003</v>
      </c>
      <c r="F49" s="330">
        <f>'Federal Assistance'!F49+'State Assistance'!F49</f>
        <v>74434207</v>
      </c>
    </row>
    <row r="50" spans="1:6">
      <c r="A50" s="299" t="s">
        <v>55</v>
      </c>
      <c r="B50" s="330">
        <f t="shared" si="0"/>
        <v>24566214</v>
      </c>
      <c r="C50" s="330">
        <f>'Federal Assistance'!C50+'State Assistance'!C50</f>
        <v>24563514</v>
      </c>
      <c r="D50" s="330">
        <f>'Federal Assistance'!D50+'State Assistance'!D50</f>
        <v>0</v>
      </c>
      <c r="E50" s="330">
        <f>'Federal Assistance'!E50+'State Assistance'!E50</f>
        <v>2700</v>
      </c>
      <c r="F50" s="330">
        <f>'Federal Assistance'!F50+'State Assistance'!F50</f>
        <v>0</v>
      </c>
    </row>
    <row r="51" spans="1:6">
      <c r="A51" s="299" t="s">
        <v>56</v>
      </c>
      <c r="B51" s="330">
        <f t="shared" si="0"/>
        <v>27914158</v>
      </c>
      <c r="C51" s="330">
        <f>'Federal Assistance'!C51+'State Assistance'!C51</f>
        <v>18498163</v>
      </c>
      <c r="D51" s="330">
        <f>'Federal Assistance'!D51+'State Assistance'!D51</f>
        <v>0</v>
      </c>
      <c r="E51" s="330">
        <f>'Federal Assistance'!E51+'State Assistance'!E51</f>
        <v>6542959</v>
      </c>
      <c r="F51" s="330">
        <f>'Federal Assistance'!F51+'State Assistance'!F51</f>
        <v>2873036</v>
      </c>
    </row>
    <row r="52" spans="1:6">
      <c r="A52" s="299" t="s">
        <v>57</v>
      </c>
      <c r="B52" s="330">
        <f t="shared" si="0"/>
        <v>99363339</v>
      </c>
      <c r="C52" s="330">
        <f>'Federal Assistance'!C52+'State Assistance'!C52</f>
        <v>99363339</v>
      </c>
      <c r="D52" s="330">
        <f>'Federal Assistance'!D52+'State Assistance'!D52</f>
        <v>0</v>
      </c>
      <c r="E52" s="330">
        <f>'Federal Assistance'!E52+'State Assistance'!E52</f>
        <v>0</v>
      </c>
      <c r="F52" s="330">
        <f>'Federal Assistance'!F52+'State Assistance'!F52</f>
        <v>0</v>
      </c>
    </row>
    <row r="53" spans="1:6">
      <c r="A53" s="299" t="s">
        <v>58</v>
      </c>
      <c r="B53" s="330">
        <f t="shared" si="0"/>
        <v>180941247</v>
      </c>
      <c r="C53" s="330">
        <f>'Federal Assistance'!C53+'State Assistance'!C53</f>
        <v>180941247</v>
      </c>
      <c r="D53" s="330">
        <f>'Federal Assistance'!D53+'State Assistance'!D53</f>
        <v>0</v>
      </c>
      <c r="E53" s="330">
        <f>'Federal Assistance'!E53+'State Assistance'!E53</f>
        <v>0</v>
      </c>
      <c r="F53" s="330">
        <f>'Federal Assistance'!F53+'State Assistance'!F53</f>
        <v>0</v>
      </c>
    </row>
    <row r="54" spans="1:6">
      <c r="A54" s="299" t="s">
        <v>59</v>
      </c>
      <c r="B54" s="330">
        <f t="shared" si="0"/>
        <v>77919498</v>
      </c>
      <c r="C54" s="330">
        <f>'Federal Assistance'!C54+'State Assistance'!C54</f>
        <v>30619758</v>
      </c>
      <c r="D54" s="330">
        <f>'Federal Assistance'!D54+'State Assistance'!D54</f>
        <v>3589432</v>
      </c>
      <c r="E54" s="330">
        <f>'Federal Assistance'!E54+'State Assistance'!E54</f>
        <v>31369386</v>
      </c>
      <c r="F54" s="330">
        <f>'Federal Assistance'!F54+'State Assistance'!F54</f>
        <v>12340922</v>
      </c>
    </row>
    <row r="55" spans="1:6">
      <c r="A55" s="299" t="s">
        <v>60</v>
      </c>
      <c r="B55" s="330">
        <f t="shared" si="0"/>
        <v>150729164</v>
      </c>
      <c r="C55" s="330">
        <f>'Federal Assistance'!C55+'State Assistance'!C55</f>
        <v>150729164</v>
      </c>
      <c r="D55" s="330">
        <f>'Federal Assistance'!D55+'State Assistance'!D55</f>
        <v>0</v>
      </c>
      <c r="E55" s="330">
        <f>'Federal Assistance'!E55+'State Assistance'!E55</f>
        <v>0</v>
      </c>
      <c r="F55" s="330">
        <f>'Federal Assistance'!F55+'State Assistance'!F55</f>
        <v>0</v>
      </c>
    </row>
    <row r="56" spans="1:6">
      <c r="A56" s="299" t="s">
        <v>61</v>
      </c>
      <c r="B56" s="330">
        <f t="shared" si="0"/>
        <v>3678644</v>
      </c>
      <c r="C56" s="330">
        <f>'Federal Assistance'!C56+'State Assistance'!C56</f>
        <v>3160814</v>
      </c>
      <c r="D56" s="330">
        <f>'Federal Assistance'!D56+'State Assistance'!D56</f>
        <v>517830</v>
      </c>
      <c r="E56" s="330">
        <f>'Federal Assistance'!E56+'State Assistance'!E56</f>
        <v>0</v>
      </c>
      <c r="F56" s="330">
        <f>'Federal Assistance'!F56+'State Assistance'!F56</f>
        <v>0</v>
      </c>
    </row>
  </sheetData>
  <mergeCells count="2">
    <mergeCell ref="A1:F1"/>
    <mergeCell ref="A2:A4"/>
  </mergeCells>
  <pageMargins left="0.7" right="0.7" top="0.75" bottom="0.75" header="0.3" footer="0.3"/>
  <pageSetup scale="1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O56"/>
  <sheetViews>
    <sheetView workbookViewId="0">
      <selection sqref="A1:O1"/>
    </sheetView>
  </sheetViews>
  <sheetFormatPr defaultRowHeight="14.4"/>
  <cols>
    <col min="1" max="1" width="20.6640625" bestFit="1" customWidth="1"/>
    <col min="2" max="2" width="16.88671875" bestFit="1" customWidth="1"/>
    <col min="3" max="4" width="15.6640625" bestFit="1" customWidth="1"/>
    <col min="5" max="5" width="16.109375" customWidth="1"/>
    <col min="6" max="6" width="14.5546875" customWidth="1"/>
    <col min="7" max="7" width="15.6640625" bestFit="1" customWidth="1"/>
    <col min="8" max="8" width="14" bestFit="1" customWidth="1"/>
    <col min="9" max="10" width="15.6640625" bestFit="1" customWidth="1"/>
    <col min="11" max="11" width="14" bestFit="1" customWidth="1"/>
    <col min="12" max="12" width="15.6640625" bestFit="1" customWidth="1"/>
    <col min="13" max="13" width="14" bestFit="1" customWidth="1"/>
    <col min="14" max="15" width="15.6640625" bestFit="1" customWidth="1"/>
  </cols>
  <sheetData>
    <row r="1" spans="1:15">
      <c r="A1" s="498" t="s">
        <v>203</v>
      </c>
      <c r="B1" s="499"/>
      <c r="C1" s="499"/>
      <c r="D1" s="499"/>
      <c r="E1" s="499"/>
      <c r="F1" s="499"/>
      <c r="G1" s="499"/>
      <c r="H1" s="499"/>
      <c r="I1" s="499"/>
      <c r="J1" s="499"/>
      <c r="K1" s="499"/>
      <c r="L1" s="499"/>
      <c r="M1" s="499"/>
      <c r="N1" s="499"/>
      <c r="O1" s="500"/>
    </row>
    <row r="2" spans="1:15">
      <c r="A2" s="501" t="s">
        <v>10</v>
      </c>
      <c r="B2" s="136"/>
      <c r="C2" s="136"/>
      <c r="D2" s="136"/>
      <c r="E2" s="136"/>
      <c r="F2" s="136"/>
      <c r="G2" s="136"/>
      <c r="H2" s="136"/>
      <c r="I2" s="136"/>
      <c r="J2" s="136"/>
      <c r="K2" s="136"/>
      <c r="L2" s="136"/>
      <c r="M2" s="136"/>
      <c r="N2" s="136"/>
      <c r="O2" s="136"/>
    </row>
    <row r="3" spans="1:15" ht="33.6">
      <c r="A3" s="501"/>
      <c r="B3" s="136" t="s">
        <v>65</v>
      </c>
      <c r="C3" s="136" t="s">
        <v>78</v>
      </c>
      <c r="D3" s="136" t="s">
        <v>63</v>
      </c>
      <c r="E3" s="136" t="s">
        <v>64</v>
      </c>
      <c r="F3" s="136" t="s">
        <v>79</v>
      </c>
      <c r="G3" s="136" t="s">
        <v>67</v>
      </c>
      <c r="H3" s="136" t="s">
        <v>80</v>
      </c>
      <c r="I3" s="136" t="s">
        <v>81</v>
      </c>
      <c r="J3" s="136" t="s">
        <v>82</v>
      </c>
      <c r="K3" s="136" t="s">
        <v>89</v>
      </c>
      <c r="L3" s="136" t="s">
        <v>88</v>
      </c>
      <c r="M3" s="136" t="s">
        <v>68</v>
      </c>
      <c r="N3" s="136" t="s">
        <v>103</v>
      </c>
      <c r="O3" s="136" t="s">
        <v>69</v>
      </c>
    </row>
    <row r="4" spans="1:15">
      <c r="A4" s="501"/>
      <c r="B4" s="3"/>
      <c r="C4" s="3"/>
      <c r="D4" s="3"/>
      <c r="E4" s="3"/>
      <c r="F4" s="3"/>
      <c r="G4" s="3"/>
      <c r="H4" s="3"/>
      <c r="I4" s="136"/>
      <c r="J4" s="3"/>
      <c r="K4" s="3"/>
      <c r="L4" s="3"/>
      <c r="M4" s="3"/>
      <c r="N4" s="3"/>
      <c r="O4" s="3"/>
    </row>
    <row r="5" spans="1:15">
      <c r="A5" s="200" t="s">
        <v>77</v>
      </c>
      <c r="B5" s="330">
        <f>IF('Federal Non-Assistance'!B5+'State Non-Assistance'!B5=SUM(B6:B56),SUM(B6:B56),"ERROR")</f>
        <v>19764632515</v>
      </c>
      <c r="C5" s="330">
        <f>IF('Federal Non-Assistance'!C5+'State Non-Assistance'!C5=SUM(C6:C56),SUM(C6:C56),"ERROR")</f>
        <v>2168260121</v>
      </c>
      <c r="D5" s="330">
        <f>IF('Federal Non-Assistance'!D5+'State Non-Assistance'!D5=SUM(D6:D56),SUM(D6:D56),"ERROR")</f>
        <v>3452624523</v>
      </c>
      <c r="E5" s="330">
        <f>IF('Federal Non-Assistance'!E5+'State Non-Assistance'!E5=SUM(E6:E56),SUM(E6:E56),"ERROR")</f>
        <v>170037324</v>
      </c>
      <c r="F5" s="330">
        <f>IF('Federal Non-Assistance'!F5+'State Non-Assistance'!F5=SUM(F6:F56),SUM(F6:F56),"ERROR")</f>
        <v>843685</v>
      </c>
      <c r="G5" s="330">
        <f>IF('Federal Non-Assistance'!G5+'State Non-Assistance'!G5=SUM(G6:G56),SUM(G6:G56),"ERROR")</f>
        <v>2018419848</v>
      </c>
      <c r="H5" s="330">
        <f>IF('Federal Non-Assistance'!H5+'State Non-Assistance'!H5=SUM(H6:H56),SUM(H6:H56),"ERROR")</f>
        <v>547154997</v>
      </c>
      <c r="I5" s="330">
        <f>IF('Federal Non-Assistance'!I5+'State Non-Assistance'!I5=SUM(I6:I56),SUM(I6:I56),"ERROR")</f>
        <v>716173910</v>
      </c>
      <c r="J5" s="330">
        <f>IF('Federal Non-Assistance'!J5+'State Non-Assistance'!J5=SUM(J6:J56),SUM(J6:J56),"ERROR")</f>
        <v>2579635389</v>
      </c>
      <c r="K5" s="330">
        <f>IF('Federal Non-Assistance'!K5+'State Non-Assistance'!K5=SUM(K6:K56),SUM(K6:K56),"ERROR")</f>
        <v>257709645</v>
      </c>
      <c r="L5" s="330">
        <f>IF('Federal Non-Assistance'!L5+'State Non-Assistance'!L5=SUM(L6:L56),SUM(L6:L56),"ERROR")</f>
        <v>2053840331</v>
      </c>
      <c r="M5" s="330">
        <f>IF('Federal Non-Assistance'!M5+'State Non-Assistance'!M5=SUM(M6:M56),SUM(M6:M56),"ERROR")</f>
        <v>221406541</v>
      </c>
      <c r="N5" s="330">
        <f>IF('Federal Non-Assistance'!N5+'State Non-Assistance'!N5=SUM(N6:N56),SUM(N6:N56),"ERROR")</f>
        <v>876895435</v>
      </c>
      <c r="O5" s="330">
        <f>IF('Federal Non-Assistance'!O5+'State Non-Assistance'!O5=SUM(O6:O56),SUM(O6:O56),"ERROR")</f>
        <v>4701630766</v>
      </c>
    </row>
    <row r="6" spans="1:15">
      <c r="A6" s="65" t="s">
        <v>11</v>
      </c>
      <c r="B6" s="330">
        <f>SUM(C6:O6)</f>
        <v>136094604</v>
      </c>
      <c r="C6" s="330">
        <f>'Federal Non-Assistance'!C6+'State Non-Assistance'!C6</f>
        <v>21515363</v>
      </c>
      <c r="D6" s="330">
        <f>'Federal Non-Assistance'!D6+'State Non-Assistance'!D6</f>
        <v>5478681</v>
      </c>
      <c r="E6" s="330">
        <f>'Federal Non-Assistance'!E6+'State Non-Assistance'!E6</f>
        <v>531001</v>
      </c>
      <c r="F6" s="330">
        <f>'Federal Non-Assistance'!F6+'State Non-Assistance'!F6</f>
        <v>0</v>
      </c>
      <c r="G6" s="330">
        <f>'Federal Non-Assistance'!G6+'State Non-Assistance'!G6</f>
        <v>0</v>
      </c>
      <c r="H6" s="330">
        <f>'Federal Non-Assistance'!H6+'State Non-Assistance'!H6</f>
        <v>0</v>
      </c>
      <c r="I6" s="330">
        <f>'Federal Non-Assistance'!I6+'State Non-Assistance'!I6</f>
        <v>28248278</v>
      </c>
      <c r="J6" s="330">
        <f>'Federal Non-Assistance'!J6+'State Non-Assistance'!J6</f>
        <v>1491348</v>
      </c>
      <c r="K6" s="330">
        <f>'Federal Non-Assistance'!K6+'State Non-Assistance'!K6</f>
        <v>354739</v>
      </c>
      <c r="L6" s="330">
        <f>'Federal Non-Assistance'!L6+'State Non-Assistance'!L6</f>
        <v>7271989</v>
      </c>
      <c r="M6" s="330">
        <f>'Federal Non-Assistance'!M6+'State Non-Assistance'!M6</f>
        <v>1031415</v>
      </c>
      <c r="N6" s="330">
        <f>'Federal Non-Assistance'!N6+'State Non-Assistance'!N6</f>
        <v>0</v>
      </c>
      <c r="O6" s="330">
        <f>'Federal Non-Assistance'!O6+'State Non-Assistance'!O6</f>
        <v>70171790</v>
      </c>
    </row>
    <row r="7" spans="1:15">
      <c r="A7" s="59" t="s">
        <v>12</v>
      </c>
      <c r="B7" s="330">
        <f t="shared" ref="B7:B56" si="0">SUM(C7:O7)</f>
        <v>37242473</v>
      </c>
      <c r="C7" s="330">
        <f>'Federal Non-Assistance'!C7+'State Non-Assistance'!C7</f>
        <v>12530208</v>
      </c>
      <c r="D7" s="330">
        <f>'Federal Non-Assistance'!D7+'State Non-Assistance'!D7</f>
        <v>19456606</v>
      </c>
      <c r="E7" s="330">
        <f>'Federal Non-Assistance'!E7+'State Non-Assistance'!E7</f>
        <v>149164</v>
      </c>
      <c r="F7" s="330">
        <f>'Federal Non-Assistance'!F7+'State Non-Assistance'!F7</f>
        <v>0</v>
      </c>
      <c r="G7" s="330">
        <f>'Federal Non-Assistance'!G7+'State Non-Assistance'!G7</f>
        <v>0</v>
      </c>
      <c r="H7" s="330">
        <f>'Federal Non-Assistance'!H7+'State Non-Assistance'!H7</f>
        <v>0</v>
      </c>
      <c r="I7" s="330">
        <f>'Federal Non-Assistance'!I7+'State Non-Assistance'!I7</f>
        <v>0</v>
      </c>
      <c r="J7" s="330">
        <f>'Federal Non-Assistance'!J7+'State Non-Assistance'!J7</f>
        <v>374222</v>
      </c>
      <c r="K7" s="330">
        <f>'Federal Non-Assistance'!K7+'State Non-Assistance'!K7</f>
        <v>0</v>
      </c>
      <c r="L7" s="330">
        <f>'Federal Non-Assistance'!L7+'State Non-Assistance'!L7</f>
        <v>4282863</v>
      </c>
      <c r="M7" s="330">
        <f>'Federal Non-Assistance'!M7+'State Non-Assistance'!M7</f>
        <v>449410</v>
      </c>
      <c r="N7" s="330">
        <f>'Federal Non-Assistance'!N7+'State Non-Assistance'!N7</f>
        <v>0</v>
      </c>
      <c r="O7" s="330">
        <f>'Federal Non-Assistance'!O7+'State Non-Assistance'!O7</f>
        <v>0</v>
      </c>
    </row>
    <row r="8" spans="1:15">
      <c r="A8" s="59" t="s">
        <v>13</v>
      </c>
      <c r="B8" s="330">
        <f t="shared" si="0"/>
        <v>302652152</v>
      </c>
      <c r="C8" s="330">
        <f>'Federal Non-Assistance'!C8+'State Non-Assistance'!C8</f>
        <v>8120009</v>
      </c>
      <c r="D8" s="330">
        <f>'Federal Non-Assistance'!D8+'State Non-Assistance'!D8</f>
        <v>12948200</v>
      </c>
      <c r="E8" s="330">
        <f>'Federal Non-Assistance'!E8+'State Non-Assistance'!E8</f>
        <v>125336</v>
      </c>
      <c r="F8" s="330">
        <f>'Federal Non-Assistance'!F8+'State Non-Assistance'!F8</f>
        <v>0</v>
      </c>
      <c r="G8" s="330">
        <f>'Federal Non-Assistance'!G8+'State Non-Assistance'!G8</f>
        <v>0</v>
      </c>
      <c r="H8" s="330">
        <f>'Federal Non-Assistance'!H8+'State Non-Assistance'!H8</f>
        <v>0</v>
      </c>
      <c r="I8" s="330">
        <f>'Federal Non-Assistance'!I8+'State Non-Assistance'!I8</f>
        <v>29644673</v>
      </c>
      <c r="J8" s="330">
        <f>'Federal Non-Assistance'!J8+'State Non-Assistance'!J8</f>
        <v>0</v>
      </c>
      <c r="K8" s="330">
        <f>'Federal Non-Assistance'!K8+'State Non-Assistance'!K8</f>
        <v>0</v>
      </c>
      <c r="L8" s="330">
        <f>'Federal Non-Assistance'!L8+'State Non-Assistance'!L8</f>
        <v>30099485</v>
      </c>
      <c r="M8" s="330">
        <f>'Federal Non-Assistance'!M8+'State Non-Assistance'!M8</f>
        <v>5291892</v>
      </c>
      <c r="N8" s="330">
        <f>'Federal Non-Assistance'!N8+'State Non-Assistance'!N8</f>
        <v>21699433</v>
      </c>
      <c r="O8" s="330">
        <f>'Federal Non-Assistance'!O8+'State Non-Assistance'!O8</f>
        <v>194723124</v>
      </c>
    </row>
    <row r="9" spans="1:15">
      <c r="A9" s="60" t="s">
        <v>14</v>
      </c>
      <c r="B9" s="330">
        <f t="shared" si="0"/>
        <v>129795030</v>
      </c>
      <c r="C9" s="330">
        <f>'Federal Non-Assistance'!C9+'State Non-Assistance'!C9</f>
        <v>17105422</v>
      </c>
      <c r="D9" s="330">
        <f>'Federal Non-Assistance'!D9+'State Non-Assistance'!D9</f>
        <v>361408</v>
      </c>
      <c r="E9" s="330">
        <f>'Federal Non-Assistance'!E9+'State Non-Assistance'!E9</f>
        <v>2243316</v>
      </c>
      <c r="F9" s="330">
        <f>'Federal Non-Assistance'!F9+'State Non-Assistance'!F9</f>
        <v>589294</v>
      </c>
      <c r="G9" s="330">
        <f>'Federal Non-Assistance'!G9+'State Non-Assistance'!G9</f>
        <v>0</v>
      </c>
      <c r="H9" s="330">
        <f>'Federal Non-Assistance'!H9+'State Non-Assistance'!H9</f>
        <v>0</v>
      </c>
      <c r="I9" s="330">
        <f>'Federal Non-Assistance'!I9+'State Non-Assistance'!I9</f>
        <v>49021</v>
      </c>
      <c r="J9" s="330">
        <f>'Federal Non-Assistance'!J9+'State Non-Assistance'!J9</f>
        <v>91257959</v>
      </c>
      <c r="K9" s="330">
        <f>'Federal Non-Assistance'!K9+'State Non-Assistance'!K9</f>
        <v>2089466</v>
      </c>
      <c r="L9" s="330">
        <f>'Federal Non-Assistance'!L9+'State Non-Assistance'!L9</f>
        <v>10717363</v>
      </c>
      <c r="M9" s="330">
        <f>'Federal Non-Assistance'!M9+'State Non-Assistance'!M9</f>
        <v>2628316</v>
      </c>
      <c r="N9" s="330">
        <f>'Federal Non-Assistance'!N9+'State Non-Assistance'!N9</f>
        <v>7775765</v>
      </c>
      <c r="O9" s="330">
        <f>'Federal Non-Assistance'!O9+'State Non-Assistance'!O9</f>
        <v>-5022300</v>
      </c>
    </row>
    <row r="10" spans="1:15">
      <c r="A10" s="59" t="s">
        <v>15</v>
      </c>
      <c r="B10" s="330">
        <f t="shared" si="0"/>
        <v>2850448320</v>
      </c>
      <c r="C10" s="330">
        <f>'Federal Non-Assistance'!C10+'State Non-Assistance'!C10</f>
        <v>576427161</v>
      </c>
      <c r="D10" s="330">
        <f>'Federal Non-Assistance'!D10+'State Non-Assistance'!D10</f>
        <v>755271249</v>
      </c>
      <c r="E10" s="330">
        <f>'Federal Non-Assistance'!E10+'State Non-Assistance'!E10</f>
        <v>59807256</v>
      </c>
      <c r="F10" s="330">
        <f>'Federal Non-Assistance'!F10+'State Non-Assistance'!F10</f>
        <v>0</v>
      </c>
      <c r="G10" s="330">
        <f>'Federal Non-Assistance'!G10+'State Non-Assistance'!G10</f>
        <v>0</v>
      </c>
      <c r="H10" s="330">
        <f>'Federal Non-Assistance'!H10+'State Non-Assistance'!H10</f>
        <v>0</v>
      </c>
      <c r="I10" s="330">
        <f>'Federal Non-Assistance'!I10+'State Non-Assistance'!I10</f>
        <v>480009</v>
      </c>
      <c r="J10" s="330">
        <f>'Federal Non-Assistance'!J10+'State Non-Assistance'!J10</f>
        <v>518234307</v>
      </c>
      <c r="K10" s="330">
        <f>'Federal Non-Assistance'!K10+'State Non-Assistance'!K10</f>
        <v>759287</v>
      </c>
      <c r="L10" s="330">
        <f>'Federal Non-Assistance'!L10+'State Non-Assistance'!L10</f>
        <v>514318510</v>
      </c>
      <c r="M10" s="330">
        <f>'Federal Non-Assistance'!M10+'State Non-Assistance'!M10</f>
        <v>53117250</v>
      </c>
      <c r="N10" s="330">
        <f>'Federal Non-Assistance'!N10+'State Non-Assistance'!N10</f>
        <v>0</v>
      </c>
      <c r="O10" s="330">
        <f>'Federal Non-Assistance'!O10+'State Non-Assistance'!O10</f>
        <v>372033291</v>
      </c>
    </row>
    <row r="11" spans="1:15">
      <c r="A11" s="59" t="s">
        <v>16</v>
      </c>
      <c r="B11" s="330">
        <f t="shared" si="0"/>
        <v>233292817</v>
      </c>
      <c r="C11" s="330">
        <f>'Federal Non-Assistance'!C11+'State Non-Assistance'!C11</f>
        <v>2216554</v>
      </c>
      <c r="D11" s="330">
        <f>'Federal Non-Assistance'!D11+'State Non-Assistance'!D11</f>
        <v>267657</v>
      </c>
      <c r="E11" s="330">
        <f>'Federal Non-Assistance'!E11+'State Non-Assistance'!E11</f>
        <v>1471707</v>
      </c>
      <c r="F11" s="330">
        <f>'Federal Non-Assistance'!F11+'State Non-Assistance'!F11</f>
        <v>0</v>
      </c>
      <c r="G11" s="330">
        <f>'Federal Non-Assistance'!G11+'State Non-Assistance'!G11</f>
        <v>0</v>
      </c>
      <c r="H11" s="330">
        <f>'Federal Non-Assistance'!H11+'State Non-Assistance'!H11</f>
        <v>2818289</v>
      </c>
      <c r="I11" s="330">
        <f>'Federal Non-Assistance'!I11+'State Non-Assistance'!I11</f>
        <v>4512421</v>
      </c>
      <c r="J11" s="330">
        <f>'Federal Non-Assistance'!J11+'State Non-Assistance'!J11</f>
        <v>193283</v>
      </c>
      <c r="K11" s="330">
        <f>'Federal Non-Assistance'!K11+'State Non-Assistance'!K11</f>
        <v>197250</v>
      </c>
      <c r="L11" s="330">
        <f>'Federal Non-Assistance'!L11+'State Non-Assistance'!L11</f>
        <v>12666001</v>
      </c>
      <c r="M11" s="330">
        <f>'Federal Non-Assistance'!M11+'State Non-Assistance'!M11</f>
        <v>7863663</v>
      </c>
      <c r="N11" s="330">
        <f>'Federal Non-Assistance'!N11+'State Non-Assistance'!N11</f>
        <v>478805</v>
      </c>
      <c r="O11" s="330">
        <f>'Federal Non-Assistance'!O11+'State Non-Assistance'!O11</f>
        <v>200607187</v>
      </c>
    </row>
    <row r="12" spans="1:15">
      <c r="A12" s="59" t="s">
        <v>17</v>
      </c>
      <c r="B12" s="330">
        <f t="shared" si="0"/>
        <v>383029741</v>
      </c>
      <c r="C12" s="330">
        <f>'Federal Non-Assistance'!C12+'State Non-Assistance'!C12</f>
        <v>17691042</v>
      </c>
      <c r="D12" s="330">
        <f>'Federal Non-Assistance'!D12+'State Non-Assistance'!D12</f>
        <v>36387933</v>
      </c>
      <c r="E12" s="330">
        <f>'Federal Non-Assistance'!E12+'State Non-Assistance'!E12</f>
        <v>5100770</v>
      </c>
      <c r="F12" s="330">
        <f>'Federal Non-Assistance'!F12+'State Non-Assistance'!F12</f>
        <v>0</v>
      </c>
      <c r="G12" s="330">
        <f>'Federal Non-Assistance'!G12+'State Non-Assistance'!G12</f>
        <v>0</v>
      </c>
      <c r="H12" s="330">
        <f>'Federal Non-Assistance'!H12+'State Non-Assistance'!H12</f>
        <v>0</v>
      </c>
      <c r="I12" s="330">
        <f>'Federal Non-Assistance'!I12+'State Non-Assistance'!I12</f>
        <v>19209</v>
      </c>
      <c r="J12" s="330">
        <f>'Federal Non-Assistance'!J12+'State Non-Assistance'!J12</f>
        <v>56853330</v>
      </c>
      <c r="K12" s="330">
        <f>'Federal Non-Assistance'!K12+'State Non-Assistance'!K12</f>
        <v>20980667</v>
      </c>
      <c r="L12" s="330">
        <f>'Federal Non-Assistance'!L12+'State Non-Assistance'!L12</f>
        <v>37692702</v>
      </c>
      <c r="M12" s="330">
        <f>'Federal Non-Assistance'!M12+'State Non-Assistance'!M12</f>
        <v>435582</v>
      </c>
      <c r="N12" s="330">
        <f>'Federal Non-Assistance'!N12+'State Non-Assistance'!N12</f>
        <v>16042544</v>
      </c>
      <c r="O12" s="330">
        <f>'Federal Non-Assistance'!O12+'State Non-Assistance'!O12</f>
        <v>191825962</v>
      </c>
    </row>
    <row r="13" spans="1:15">
      <c r="A13" s="59" t="s">
        <v>18</v>
      </c>
      <c r="B13" s="330">
        <f t="shared" si="0"/>
        <v>81851041</v>
      </c>
      <c r="C13" s="330">
        <f>'Federal Non-Assistance'!C13+'State Non-Assistance'!C13</f>
        <v>6560421</v>
      </c>
      <c r="D13" s="330">
        <f>'Federal Non-Assistance'!D13+'State Non-Assistance'!D13</f>
        <v>58660879</v>
      </c>
      <c r="E13" s="330">
        <f>'Federal Non-Assistance'!E13+'State Non-Assistance'!E13</f>
        <v>0</v>
      </c>
      <c r="F13" s="330">
        <f>'Federal Non-Assistance'!F13+'State Non-Assistance'!F13</f>
        <v>0</v>
      </c>
      <c r="G13" s="330">
        <f>'Federal Non-Assistance'!G13+'State Non-Assistance'!G13</f>
        <v>0</v>
      </c>
      <c r="H13" s="330">
        <f>'Federal Non-Assistance'!H13+'State Non-Assistance'!H13</f>
        <v>0</v>
      </c>
      <c r="I13" s="330">
        <f>'Federal Non-Assistance'!I13+'State Non-Assistance'!I13</f>
        <v>3040942</v>
      </c>
      <c r="J13" s="330">
        <f>'Federal Non-Assistance'!J13+'State Non-Assistance'!J13</f>
        <v>0</v>
      </c>
      <c r="K13" s="330">
        <f>'Federal Non-Assistance'!K13+'State Non-Assistance'!K13</f>
        <v>0</v>
      </c>
      <c r="L13" s="330">
        <f>'Federal Non-Assistance'!L13+'State Non-Assistance'!L13</f>
        <v>6186799</v>
      </c>
      <c r="M13" s="330">
        <f>'Federal Non-Assistance'!M13+'State Non-Assistance'!M13</f>
        <v>36929</v>
      </c>
      <c r="N13" s="330">
        <f>'Federal Non-Assistance'!N13+'State Non-Assistance'!N13</f>
        <v>0</v>
      </c>
      <c r="O13" s="330">
        <f>'Federal Non-Assistance'!O13+'State Non-Assistance'!O13</f>
        <v>7365071</v>
      </c>
    </row>
    <row r="14" spans="1:15">
      <c r="A14" s="59" t="s">
        <v>19</v>
      </c>
      <c r="B14" s="330">
        <f t="shared" si="0"/>
        <v>199187675</v>
      </c>
      <c r="C14" s="330">
        <f>'Federal Non-Assistance'!C14+'State Non-Assistance'!C14</f>
        <v>34642863</v>
      </c>
      <c r="D14" s="330">
        <f>'Federal Non-Assistance'!D14+'State Non-Assistance'!D14</f>
        <v>55716259</v>
      </c>
      <c r="E14" s="330">
        <f>'Federal Non-Assistance'!E14+'State Non-Assistance'!E14</f>
        <v>0</v>
      </c>
      <c r="F14" s="330">
        <f>'Federal Non-Assistance'!F14+'State Non-Assistance'!F14</f>
        <v>0</v>
      </c>
      <c r="G14" s="330">
        <f>'Federal Non-Assistance'!G14+'State Non-Assistance'!G14</f>
        <v>20000000</v>
      </c>
      <c r="H14" s="330">
        <f>'Federal Non-Assistance'!H14+'State Non-Assistance'!H14</f>
        <v>0</v>
      </c>
      <c r="I14" s="330">
        <f>'Federal Non-Assistance'!I14+'State Non-Assistance'!I14</f>
        <v>17307099</v>
      </c>
      <c r="J14" s="330">
        <f>'Federal Non-Assistance'!J14+'State Non-Assistance'!J14</f>
        <v>1434018</v>
      </c>
      <c r="K14" s="330">
        <f>'Federal Non-Assistance'!K14+'State Non-Assistance'!K14</f>
        <v>0</v>
      </c>
      <c r="L14" s="330">
        <f>'Federal Non-Assistance'!L14+'State Non-Assistance'!L14</f>
        <v>5881196</v>
      </c>
      <c r="M14" s="330">
        <f>'Federal Non-Assistance'!M14+'State Non-Assistance'!M14</f>
        <v>2700056</v>
      </c>
      <c r="N14" s="330">
        <f>'Federal Non-Assistance'!N14+'State Non-Assistance'!N14</f>
        <v>0</v>
      </c>
      <c r="O14" s="330">
        <f>'Federal Non-Assistance'!O14+'State Non-Assistance'!O14</f>
        <v>61506184</v>
      </c>
    </row>
    <row r="15" spans="1:15">
      <c r="A15" s="59" t="s">
        <v>20</v>
      </c>
      <c r="B15" s="330">
        <f t="shared" si="0"/>
        <v>656496294</v>
      </c>
      <c r="C15" s="330">
        <f>'Federal Non-Assistance'!C15+'State Non-Assistance'!C15</f>
        <v>50683679</v>
      </c>
      <c r="D15" s="330">
        <f>'Federal Non-Assistance'!D15+'State Non-Assistance'!D15</f>
        <v>216854391</v>
      </c>
      <c r="E15" s="330">
        <f>'Federal Non-Assistance'!E15+'State Non-Assistance'!E15</f>
        <v>925543</v>
      </c>
      <c r="F15" s="330">
        <f>'Federal Non-Assistance'!F15+'State Non-Assistance'!F15</f>
        <v>0</v>
      </c>
      <c r="G15" s="330">
        <f>'Federal Non-Assistance'!G15+'State Non-Assistance'!G15</f>
        <v>0</v>
      </c>
      <c r="H15" s="330">
        <f>'Federal Non-Assistance'!H15+'State Non-Assistance'!H15</f>
        <v>0</v>
      </c>
      <c r="I15" s="330">
        <f>'Federal Non-Assistance'!I15+'State Non-Assistance'!I15</f>
        <v>712410</v>
      </c>
      <c r="J15" s="330">
        <f>'Federal Non-Assistance'!J15+'State Non-Assistance'!J15</f>
        <v>7261172</v>
      </c>
      <c r="K15" s="330">
        <f>'Federal Non-Assistance'!K15+'State Non-Assistance'!K15</f>
        <v>0</v>
      </c>
      <c r="L15" s="330">
        <f>'Federal Non-Assistance'!L15+'State Non-Assistance'!L15</f>
        <v>29541465</v>
      </c>
      <c r="M15" s="330">
        <f>'Federal Non-Assistance'!M15+'State Non-Assistance'!M15</f>
        <v>11766496</v>
      </c>
      <c r="N15" s="330">
        <f>'Federal Non-Assistance'!N15+'State Non-Assistance'!N15</f>
        <v>0</v>
      </c>
      <c r="O15" s="330">
        <f>'Federal Non-Assistance'!O15+'State Non-Assistance'!O15</f>
        <v>338751138</v>
      </c>
    </row>
    <row r="16" spans="1:15">
      <c r="A16" s="59" t="s">
        <v>21</v>
      </c>
      <c r="B16" s="330">
        <f t="shared" si="0"/>
        <v>458229474</v>
      </c>
      <c r="C16" s="330">
        <f>'Federal Non-Assistance'!C16+'State Non-Assistance'!C16</f>
        <v>10775869</v>
      </c>
      <c r="D16" s="330">
        <f>'Federal Non-Assistance'!D16+'State Non-Assistance'!D16</f>
        <v>21801520</v>
      </c>
      <c r="E16" s="330">
        <f>'Federal Non-Assistance'!E16+'State Non-Assistance'!E16</f>
        <v>4869017</v>
      </c>
      <c r="F16" s="330">
        <f>'Federal Non-Assistance'!F16+'State Non-Assistance'!F16</f>
        <v>0</v>
      </c>
      <c r="G16" s="330">
        <f>'Federal Non-Assistance'!G16+'State Non-Assistance'!G16</f>
        <v>0</v>
      </c>
      <c r="H16" s="330">
        <f>'Federal Non-Assistance'!H16+'State Non-Assistance'!H16</f>
        <v>0</v>
      </c>
      <c r="I16" s="330">
        <f>'Federal Non-Assistance'!I16+'State Non-Assistance'!I16</f>
        <v>30879</v>
      </c>
      <c r="J16" s="330">
        <f>'Federal Non-Assistance'!J16+'State Non-Assistance'!J16</f>
        <v>11979859</v>
      </c>
      <c r="K16" s="330">
        <f>'Federal Non-Assistance'!K16+'State Non-Assistance'!K16</f>
        <v>1375372</v>
      </c>
      <c r="L16" s="330">
        <f>'Federal Non-Assistance'!L16+'State Non-Assistance'!L16</f>
        <v>10752159</v>
      </c>
      <c r="M16" s="330">
        <f>'Federal Non-Assistance'!M16+'State Non-Assistance'!M16</f>
        <v>6755170</v>
      </c>
      <c r="N16" s="330">
        <f>'Federal Non-Assistance'!N16+'State Non-Assistance'!N16</f>
        <v>26169705</v>
      </c>
      <c r="O16" s="330">
        <f>'Federal Non-Assistance'!O16+'State Non-Assistance'!O16</f>
        <v>363719924</v>
      </c>
    </row>
    <row r="17" spans="1:15">
      <c r="A17" s="59" t="s">
        <v>22</v>
      </c>
      <c r="B17" s="330">
        <f t="shared" si="0"/>
        <v>181354706</v>
      </c>
      <c r="C17" s="330">
        <f>'Federal Non-Assistance'!C17+'State Non-Assistance'!C17</f>
        <v>96970976</v>
      </c>
      <c r="D17" s="330">
        <f>'Federal Non-Assistance'!D17+'State Non-Assistance'!D17</f>
        <v>4971630</v>
      </c>
      <c r="E17" s="330">
        <f>'Federal Non-Assistance'!E17+'State Non-Assistance'!E17</f>
        <v>2431769</v>
      </c>
      <c r="F17" s="330">
        <f>'Federal Non-Assistance'!F17+'State Non-Assistance'!F17</f>
        <v>0</v>
      </c>
      <c r="G17" s="330">
        <f>'Federal Non-Assistance'!G17+'State Non-Assistance'!G17</f>
        <v>0</v>
      </c>
      <c r="H17" s="330">
        <f>'Federal Non-Assistance'!H17+'State Non-Assistance'!H17</f>
        <v>0</v>
      </c>
      <c r="I17" s="330">
        <f>'Federal Non-Assistance'!I17+'State Non-Assistance'!I17</f>
        <v>3770677</v>
      </c>
      <c r="J17" s="330">
        <f>'Federal Non-Assistance'!J17+'State Non-Assistance'!J17</f>
        <v>16832637</v>
      </c>
      <c r="K17" s="330">
        <f>'Federal Non-Assistance'!K17+'State Non-Assistance'!K17</f>
        <v>2422172</v>
      </c>
      <c r="L17" s="330">
        <f>'Federal Non-Assistance'!L17+'State Non-Assistance'!L17</f>
        <v>12978516</v>
      </c>
      <c r="M17" s="330">
        <f>'Federal Non-Assistance'!M17+'State Non-Assistance'!M17</f>
        <v>2874594</v>
      </c>
      <c r="N17" s="330">
        <f>'Federal Non-Assistance'!N17+'State Non-Assistance'!N17</f>
        <v>0</v>
      </c>
      <c r="O17" s="330">
        <f>'Federal Non-Assistance'!O17+'State Non-Assistance'!O17</f>
        <v>38101735</v>
      </c>
    </row>
    <row r="18" spans="1:15">
      <c r="A18" s="59" t="s">
        <v>23</v>
      </c>
      <c r="B18" s="330">
        <f t="shared" si="0"/>
        <v>30385877</v>
      </c>
      <c r="C18" s="330">
        <f>'Federal Non-Assistance'!C18+'State Non-Assistance'!C18</f>
        <v>5749982</v>
      </c>
      <c r="D18" s="330">
        <f>'Federal Non-Assistance'!D18+'State Non-Assistance'!D18</f>
        <v>3950581</v>
      </c>
      <c r="E18" s="330">
        <f>'Federal Non-Assistance'!E18+'State Non-Assistance'!E18</f>
        <v>135372</v>
      </c>
      <c r="F18" s="330">
        <f>'Federal Non-Assistance'!F18+'State Non-Assistance'!F18</f>
        <v>196729</v>
      </c>
      <c r="G18" s="330">
        <f>'Federal Non-Assistance'!G18+'State Non-Assistance'!G18</f>
        <v>0</v>
      </c>
      <c r="H18" s="330">
        <f>'Federal Non-Assistance'!H18+'State Non-Assistance'!H18</f>
        <v>0</v>
      </c>
      <c r="I18" s="330">
        <f>'Federal Non-Assistance'!I18+'State Non-Assistance'!I18</f>
        <v>2376557</v>
      </c>
      <c r="J18" s="330">
        <f>'Federal Non-Assistance'!J18+'State Non-Assistance'!J18</f>
        <v>397242</v>
      </c>
      <c r="K18" s="330">
        <f>'Federal Non-Assistance'!K18+'State Non-Assistance'!K18</f>
        <v>0</v>
      </c>
      <c r="L18" s="330">
        <f>'Federal Non-Assistance'!L18+'State Non-Assistance'!L18</f>
        <v>3987686</v>
      </c>
      <c r="M18" s="330">
        <f>'Federal Non-Assistance'!M18+'State Non-Assistance'!M18</f>
        <v>1116046</v>
      </c>
      <c r="N18" s="330">
        <f>'Federal Non-Assistance'!N18+'State Non-Assistance'!N18</f>
        <v>8315345</v>
      </c>
      <c r="O18" s="330">
        <f>'Federal Non-Assistance'!O18+'State Non-Assistance'!O18</f>
        <v>4160337</v>
      </c>
    </row>
    <row r="19" spans="1:15">
      <c r="A19" s="59" t="s">
        <v>24</v>
      </c>
      <c r="B19" s="330">
        <f t="shared" si="0"/>
        <v>1137080772</v>
      </c>
      <c r="C19" s="330">
        <f>'Federal Non-Assistance'!C19+'State Non-Assistance'!C19</f>
        <v>21986125</v>
      </c>
      <c r="D19" s="330">
        <f>'Federal Non-Assistance'!D19+'State Non-Assistance'!D19</f>
        <v>710106176</v>
      </c>
      <c r="E19" s="330">
        <f>'Federal Non-Assistance'!E19+'State Non-Assistance'!E19</f>
        <v>553580</v>
      </c>
      <c r="F19" s="330">
        <f>'Federal Non-Assistance'!F19+'State Non-Assistance'!F19</f>
        <v>0</v>
      </c>
      <c r="G19" s="330">
        <f>'Federal Non-Assistance'!G19+'State Non-Assistance'!G19</f>
        <v>40747059</v>
      </c>
      <c r="H19" s="330">
        <f>'Federal Non-Assistance'!H19+'State Non-Assistance'!H19</f>
        <v>0</v>
      </c>
      <c r="I19" s="330">
        <f>'Federal Non-Assistance'!I19+'State Non-Assistance'!I19</f>
        <v>0</v>
      </c>
      <c r="J19" s="330">
        <f>'Federal Non-Assistance'!J19+'State Non-Assistance'!J19</f>
        <v>0</v>
      </c>
      <c r="K19" s="330">
        <f>'Federal Non-Assistance'!K19+'State Non-Assistance'!K19</f>
        <v>0</v>
      </c>
      <c r="L19" s="330">
        <f>'Federal Non-Assistance'!L19+'State Non-Assistance'!L19</f>
        <v>25799854</v>
      </c>
      <c r="M19" s="330">
        <f>'Federal Non-Assistance'!M19+'State Non-Assistance'!M19</f>
        <v>156078</v>
      </c>
      <c r="N19" s="330">
        <f>'Federal Non-Assistance'!N19+'State Non-Assistance'!N19</f>
        <v>258793885</v>
      </c>
      <c r="O19" s="330">
        <f>'Federal Non-Assistance'!O19+'State Non-Assistance'!O19</f>
        <v>78938015</v>
      </c>
    </row>
    <row r="20" spans="1:15">
      <c r="A20" s="59" t="s">
        <v>25</v>
      </c>
      <c r="B20" s="330">
        <f t="shared" si="0"/>
        <v>181963756</v>
      </c>
      <c r="C20" s="330">
        <f>'Federal Non-Assistance'!C20+'State Non-Assistance'!C20</f>
        <v>14989152</v>
      </c>
      <c r="D20" s="330">
        <f>'Federal Non-Assistance'!D20+'State Non-Assistance'!D20</f>
        <v>15630228</v>
      </c>
      <c r="E20" s="330">
        <f>'Federal Non-Assistance'!E20+'State Non-Assistance'!E20</f>
        <v>0</v>
      </c>
      <c r="F20" s="330">
        <f>'Federal Non-Assistance'!F20+'State Non-Assistance'!F20</f>
        <v>0</v>
      </c>
      <c r="G20" s="330">
        <f>'Federal Non-Assistance'!G20+'State Non-Assistance'!G20</f>
        <v>32523897</v>
      </c>
      <c r="H20" s="330">
        <f>'Federal Non-Assistance'!H20+'State Non-Assistance'!H20</f>
        <v>0</v>
      </c>
      <c r="I20" s="330">
        <f>'Federal Non-Assistance'!I20+'State Non-Assistance'!I20</f>
        <v>0</v>
      </c>
      <c r="J20" s="330">
        <f>'Federal Non-Assistance'!J20+'State Non-Assistance'!J20</f>
        <v>405952</v>
      </c>
      <c r="K20" s="330">
        <f>'Federal Non-Assistance'!K20+'State Non-Assistance'!K20</f>
        <v>0</v>
      </c>
      <c r="L20" s="330">
        <f>'Federal Non-Assistance'!L20+'State Non-Assistance'!L20</f>
        <v>13480363</v>
      </c>
      <c r="M20" s="330">
        <f>'Federal Non-Assistance'!M20+'State Non-Assistance'!M20</f>
        <v>5302747</v>
      </c>
      <c r="N20" s="330">
        <f>'Federal Non-Assistance'!N20+'State Non-Assistance'!N20</f>
        <v>0</v>
      </c>
      <c r="O20" s="330">
        <f>'Federal Non-Assistance'!O20+'State Non-Assistance'!O20</f>
        <v>99631417</v>
      </c>
    </row>
    <row r="21" spans="1:15">
      <c r="A21" s="59" t="s">
        <v>26</v>
      </c>
      <c r="B21" s="330">
        <f t="shared" si="0"/>
        <v>120657740</v>
      </c>
      <c r="C21" s="330">
        <f>'Federal Non-Assistance'!C21+'State Non-Assistance'!C21</f>
        <v>18336881</v>
      </c>
      <c r="D21" s="330">
        <f>'Federal Non-Assistance'!D21+'State Non-Assistance'!D21</f>
        <v>10549053</v>
      </c>
      <c r="E21" s="330">
        <f>'Federal Non-Assistance'!E21+'State Non-Assistance'!E21</f>
        <v>611642</v>
      </c>
      <c r="F21" s="330">
        <f>'Federal Non-Assistance'!F21+'State Non-Assistance'!F21</f>
        <v>0</v>
      </c>
      <c r="G21" s="330">
        <f>'Federal Non-Assistance'!G21+'State Non-Assistance'!G21</f>
        <v>24249685</v>
      </c>
      <c r="H21" s="330">
        <f>'Federal Non-Assistance'!H21+'State Non-Assistance'!H21</f>
        <v>0</v>
      </c>
      <c r="I21" s="330">
        <f>'Federal Non-Assistance'!I21+'State Non-Assistance'!I21</f>
        <v>136287</v>
      </c>
      <c r="J21" s="330">
        <f>'Federal Non-Assistance'!J21+'State Non-Assistance'!J21</f>
        <v>58544206</v>
      </c>
      <c r="K21" s="330">
        <f>'Federal Non-Assistance'!K21+'State Non-Assistance'!K21</f>
        <v>0</v>
      </c>
      <c r="L21" s="330">
        <f>'Federal Non-Assistance'!L21+'State Non-Assistance'!L21</f>
        <v>7447641</v>
      </c>
      <c r="M21" s="330">
        <f>'Federal Non-Assistance'!M21+'State Non-Assistance'!M21</f>
        <v>782345</v>
      </c>
      <c r="N21" s="330">
        <f>'Federal Non-Assistance'!N21+'State Non-Assistance'!N21</f>
        <v>0</v>
      </c>
      <c r="O21" s="330">
        <f>'Federal Non-Assistance'!O21+'State Non-Assistance'!O21</f>
        <v>0</v>
      </c>
    </row>
    <row r="22" spans="1:15">
      <c r="A22" s="59" t="s">
        <v>27</v>
      </c>
      <c r="B22" s="330">
        <f t="shared" si="0"/>
        <v>85238042</v>
      </c>
      <c r="C22" s="330">
        <f>'Federal Non-Assistance'!C22+'State Non-Assistance'!C22</f>
        <v>500723</v>
      </c>
      <c r="D22" s="330">
        <f>'Federal Non-Assistance'!D22+'State Non-Assistance'!D22</f>
        <v>0</v>
      </c>
      <c r="E22" s="330">
        <f>'Federal Non-Assistance'!E22+'State Non-Assistance'!E22</f>
        <v>1386274</v>
      </c>
      <c r="F22" s="330">
        <f>'Federal Non-Assistance'!F22+'State Non-Assistance'!F22</f>
        <v>0</v>
      </c>
      <c r="G22" s="330">
        <f>'Federal Non-Assistance'!G22+'State Non-Assistance'!G22</f>
        <v>45774645</v>
      </c>
      <c r="H22" s="330">
        <f>'Federal Non-Assistance'!H22+'State Non-Assistance'!H22</f>
        <v>0</v>
      </c>
      <c r="I22" s="330">
        <f>'Federal Non-Assistance'!I22+'State Non-Assistance'!I22</f>
        <v>135371</v>
      </c>
      <c r="J22" s="330">
        <f>'Federal Non-Assistance'!J22+'State Non-Assistance'!J22</f>
        <v>-138020</v>
      </c>
      <c r="K22" s="330">
        <f>'Federal Non-Assistance'!K22+'State Non-Assistance'!K22</f>
        <v>1582021</v>
      </c>
      <c r="L22" s="330">
        <f>'Federal Non-Assistance'!L22+'State Non-Assistance'!L22</f>
        <v>7248656</v>
      </c>
      <c r="M22" s="330">
        <f>'Federal Non-Assistance'!M22+'State Non-Assistance'!M22</f>
        <v>2994279</v>
      </c>
      <c r="N22" s="330">
        <f>'Federal Non-Assistance'!N22+'State Non-Assistance'!N22</f>
        <v>0</v>
      </c>
      <c r="O22" s="330">
        <f>'Federal Non-Assistance'!O22+'State Non-Assistance'!O22</f>
        <v>25754093</v>
      </c>
    </row>
    <row r="23" spans="1:15">
      <c r="A23" s="59" t="s">
        <v>28</v>
      </c>
      <c r="B23" s="330">
        <f t="shared" si="0"/>
        <v>99162177</v>
      </c>
      <c r="C23" s="330">
        <f>'Federal Non-Assistance'!C23+'State Non-Assistance'!C23</f>
        <v>33881271</v>
      </c>
      <c r="D23" s="330">
        <f>'Federal Non-Assistance'!D23+'State Non-Assistance'!D23</f>
        <v>6449652</v>
      </c>
      <c r="E23" s="330">
        <f>'Federal Non-Assistance'!E23+'State Non-Assistance'!E23</f>
        <v>17141966</v>
      </c>
      <c r="F23" s="330">
        <f>'Federal Non-Assistance'!F23+'State Non-Assistance'!F23</f>
        <v>0</v>
      </c>
      <c r="G23" s="330">
        <f>'Federal Non-Assistance'!G23+'State Non-Assistance'!G23</f>
        <v>0</v>
      </c>
      <c r="H23" s="330">
        <f>'Federal Non-Assistance'!H23+'State Non-Assistance'!H23</f>
        <v>0</v>
      </c>
      <c r="I23" s="330">
        <f>'Federal Non-Assistance'!I23+'State Non-Assistance'!I23</f>
        <v>0</v>
      </c>
      <c r="J23" s="330">
        <f>'Federal Non-Assistance'!J23+'State Non-Assistance'!J23</f>
        <v>0</v>
      </c>
      <c r="K23" s="330">
        <f>'Federal Non-Assistance'!K23+'State Non-Assistance'!K23</f>
        <v>0</v>
      </c>
      <c r="L23" s="330">
        <f>'Federal Non-Assistance'!L23+'State Non-Assistance'!L23</f>
        <v>10136516</v>
      </c>
      <c r="M23" s="330">
        <f>'Federal Non-Assistance'!M23+'State Non-Assistance'!M23</f>
        <v>1207929</v>
      </c>
      <c r="N23" s="330">
        <f>'Federal Non-Assistance'!N23+'State Non-Assistance'!N23</f>
        <v>0</v>
      </c>
      <c r="O23" s="330">
        <f>'Federal Non-Assistance'!O23+'State Non-Assistance'!O23</f>
        <v>30344843</v>
      </c>
    </row>
    <row r="24" spans="1:15">
      <c r="A24" s="59" t="s">
        <v>29</v>
      </c>
      <c r="B24" s="330">
        <f t="shared" si="0"/>
        <v>181473128</v>
      </c>
      <c r="C24" s="330">
        <f>'Federal Non-Assistance'!C24+'State Non-Assistance'!C24</f>
        <v>5256501</v>
      </c>
      <c r="D24" s="330">
        <f>'Federal Non-Assistance'!D24+'State Non-Assistance'!D24</f>
        <v>10178934</v>
      </c>
      <c r="E24" s="330">
        <f>'Federal Non-Assistance'!E24+'State Non-Assistance'!E24</f>
        <v>88318</v>
      </c>
      <c r="F24" s="330">
        <f>'Federal Non-Assistance'!F24+'State Non-Assistance'!F24</f>
        <v>0</v>
      </c>
      <c r="G24" s="330">
        <f>'Federal Non-Assistance'!G24+'State Non-Assistance'!G24</f>
        <v>17856913</v>
      </c>
      <c r="H24" s="330">
        <f>'Federal Non-Assistance'!H24+'State Non-Assistance'!H24</f>
        <v>0</v>
      </c>
      <c r="I24" s="330">
        <f>'Federal Non-Assistance'!I24+'State Non-Assistance'!I24</f>
        <v>0</v>
      </c>
      <c r="J24" s="330">
        <f>'Federal Non-Assistance'!J24+'State Non-Assistance'!J24</f>
        <v>28959429</v>
      </c>
      <c r="K24" s="330">
        <f>'Federal Non-Assistance'!K24+'State Non-Assistance'!K24</f>
        <v>52979123</v>
      </c>
      <c r="L24" s="330">
        <f>'Federal Non-Assistance'!L24+'State Non-Assistance'!L24</f>
        <v>17795901</v>
      </c>
      <c r="M24" s="330">
        <f>'Federal Non-Assistance'!M24+'State Non-Assistance'!M24</f>
        <v>1839840</v>
      </c>
      <c r="N24" s="330">
        <f>'Federal Non-Assistance'!N24+'State Non-Assistance'!N24</f>
        <v>0</v>
      </c>
      <c r="O24" s="330">
        <f>'Federal Non-Assistance'!O24+'State Non-Assistance'!O24</f>
        <v>46518169</v>
      </c>
    </row>
    <row r="25" spans="1:15">
      <c r="A25" s="59" t="s">
        <v>30</v>
      </c>
      <c r="B25" s="330">
        <f t="shared" si="0"/>
        <v>19091215</v>
      </c>
      <c r="C25" s="330">
        <f>'Federal Non-Assistance'!C25+'State Non-Assistance'!C25</f>
        <v>10696003</v>
      </c>
      <c r="D25" s="330">
        <f>'Federal Non-Assistance'!D25+'State Non-Assistance'!D25</f>
        <v>1842756</v>
      </c>
      <c r="E25" s="330">
        <f>'Federal Non-Assistance'!E25+'State Non-Assistance'!E25</f>
        <v>763827</v>
      </c>
      <c r="F25" s="330">
        <f>'Federal Non-Assistance'!F25+'State Non-Assistance'!F25</f>
        <v>0</v>
      </c>
      <c r="G25" s="330">
        <f>'Federal Non-Assistance'!G25+'State Non-Assistance'!G25</f>
        <v>0</v>
      </c>
      <c r="H25" s="330">
        <f>'Federal Non-Assistance'!H25+'State Non-Assistance'!H25</f>
        <v>1507012</v>
      </c>
      <c r="I25" s="330">
        <f>'Federal Non-Assistance'!I25+'State Non-Assistance'!I25</f>
        <v>633431</v>
      </c>
      <c r="J25" s="330">
        <f>'Federal Non-Assistance'!J25+'State Non-Assistance'!J25</f>
        <v>0</v>
      </c>
      <c r="K25" s="330">
        <f>'Federal Non-Assistance'!K25+'State Non-Assistance'!K25</f>
        <v>0</v>
      </c>
      <c r="L25" s="330">
        <f>'Federal Non-Assistance'!L25+'State Non-Assistance'!L25</f>
        <v>2893183</v>
      </c>
      <c r="M25" s="330">
        <f>'Federal Non-Assistance'!M25+'State Non-Assistance'!M25</f>
        <v>144153</v>
      </c>
      <c r="N25" s="330">
        <f>'Federal Non-Assistance'!N25+'State Non-Assistance'!N25</f>
        <v>610850</v>
      </c>
      <c r="O25" s="330">
        <f>'Federal Non-Assistance'!O25+'State Non-Assistance'!O25</f>
        <v>0</v>
      </c>
    </row>
    <row r="26" spans="1:15">
      <c r="A26" s="59" t="s">
        <v>31</v>
      </c>
      <c r="B26" s="330">
        <f t="shared" si="0"/>
        <v>456707858</v>
      </c>
      <c r="C26" s="330">
        <f>'Federal Non-Assistance'!C26+'State Non-Assistance'!C26</f>
        <v>43365200</v>
      </c>
      <c r="D26" s="330">
        <f>'Federal Non-Assistance'!D26+'State Non-Assistance'!D26</f>
        <v>18449477</v>
      </c>
      <c r="E26" s="330">
        <f>'Federal Non-Assistance'!E26+'State Non-Assistance'!E26</f>
        <v>7052443</v>
      </c>
      <c r="F26" s="330">
        <f>'Federal Non-Assistance'!F26+'State Non-Assistance'!F26</f>
        <v>0</v>
      </c>
      <c r="G26" s="330">
        <f>'Federal Non-Assistance'!G26+'State Non-Assistance'!G26</f>
        <v>156210587</v>
      </c>
      <c r="H26" s="330">
        <f>'Federal Non-Assistance'!H26+'State Non-Assistance'!H26</f>
        <v>0</v>
      </c>
      <c r="I26" s="330">
        <f>'Federal Non-Assistance'!I26+'State Non-Assistance'!I26</f>
        <v>42709339</v>
      </c>
      <c r="J26" s="330">
        <f>'Federal Non-Assistance'!J26+'State Non-Assistance'!J26</f>
        <v>93832</v>
      </c>
      <c r="K26" s="330">
        <f>'Federal Non-Assistance'!K26+'State Non-Assistance'!K26</f>
        <v>47041141</v>
      </c>
      <c r="L26" s="330">
        <f>'Federal Non-Assistance'!L26+'State Non-Assistance'!L26</f>
        <v>49637286</v>
      </c>
      <c r="M26" s="330">
        <f>'Federal Non-Assistance'!M26+'State Non-Assistance'!M26</f>
        <v>6028342</v>
      </c>
      <c r="N26" s="330">
        <f>'Federal Non-Assistance'!N26+'State Non-Assistance'!N26</f>
        <v>0</v>
      </c>
      <c r="O26" s="330">
        <f>'Federal Non-Assistance'!O26+'State Non-Assistance'!O26</f>
        <v>86120211</v>
      </c>
    </row>
    <row r="27" spans="1:15">
      <c r="A27" s="59" t="s">
        <v>32</v>
      </c>
      <c r="B27" s="330">
        <f t="shared" si="0"/>
        <v>669414393</v>
      </c>
      <c r="C27" s="330">
        <f>'Federal Non-Assistance'!C27+'State Non-Assistance'!C27</f>
        <v>6395047</v>
      </c>
      <c r="D27" s="330">
        <f>'Federal Non-Assistance'!D27+'State Non-Assistance'!D27</f>
        <v>231724144</v>
      </c>
      <c r="E27" s="330">
        <f>'Federal Non-Assistance'!E27+'State Non-Assistance'!E27</f>
        <v>0</v>
      </c>
      <c r="F27" s="330">
        <f>'Federal Non-Assistance'!F27+'State Non-Assistance'!F27</f>
        <v>0</v>
      </c>
      <c r="G27" s="330">
        <f>'Federal Non-Assistance'!G27+'State Non-Assistance'!G27</f>
        <v>114321628</v>
      </c>
      <c r="H27" s="330">
        <f>'Federal Non-Assistance'!H27+'State Non-Assistance'!H27</f>
        <v>0</v>
      </c>
      <c r="I27" s="330">
        <f>'Federal Non-Assistance'!I27+'State Non-Assistance'!I27</f>
        <v>86821664</v>
      </c>
      <c r="J27" s="330">
        <f>'Federal Non-Assistance'!J27+'State Non-Assistance'!J27</f>
        <v>15568891</v>
      </c>
      <c r="K27" s="330">
        <f>'Federal Non-Assistance'!K27+'State Non-Assistance'!K27</f>
        <v>0</v>
      </c>
      <c r="L27" s="330">
        <f>'Federal Non-Assistance'!L27+'State Non-Assistance'!L27</f>
        <v>34616055</v>
      </c>
      <c r="M27" s="330">
        <f>'Federal Non-Assistance'!M27+'State Non-Assistance'!M27</f>
        <v>0</v>
      </c>
      <c r="N27" s="330">
        <f>'Federal Non-Assistance'!N27+'State Non-Assistance'!N27</f>
        <v>0</v>
      </c>
      <c r="O27" s="330">
        <f>'Federal Non-Assistance'!O27+'State Non-Assistance'!O27</f>
        <v>179966964</v>
      </c>
    </row>
    <row r="28" spans="1:15">
      <c r="A28" s="59" t="s">
        <v>33</v>
      </c>
      <c r="B28" s="330">
        <f t="shared" si="0"/>
        <v>1139635634</v>
      </c>
      <c r="C28" s="330">
        <f>'Federal Non-Assistance'!C28+'State Non-Assistance'!C28</f>
        <v>62872734</v>
      </c>
      <c r="D28" s="330">
        <f>'Federal Non-Assistance'!D28+'State Non-Assistance'!D28</f>
        <v>19670607</v>
      </c>
      <c r="E28" s="330">
        <f>'Federal Non-Assistance'!E28+'State Non-Assistance'!E28</f>
        <v>8125005</v>
      </c>
      <c r="F28" s="330">
        <f>'Federal Non-Assistance'!F28+'State Non-Assistance'!F28</f>
        <v>0</v>
      </c>
      <c r="G28" s="330">
        <f>'Federal Non-Assistance'!G28+'State Non-Assistance'!G28</f>
        <v>48226914</v>
      </c>
      <c r="H28" s="330">
        <f>'Federal Non-Assistance'!H28+'State Non-Assistance'!H28</f>
        <v>0</v>
      </c>
      <c r="I28" s="330">
        <f>'Federal Non-Assistance'!I28+'State Non-Assistance'!I28</f>
        <v>85861260</v>
      </c>
      <c r="J28" s="330">
        <f>'Federal Non-Assistance'!J28+'State Non-Assistance'!J28</f>
        <v>466491070</v>
      </c>
      <c r="K28" s="330">
        <f>'Federal Non-Assistance'!K28+'State Non-Assistance'!K28</f>
        <v>33658697</v>
      </c>
      <c r="L28" s="330">
        <f>'Federal Non-Assistance'!L28+'State Non-Assistance'!L28</f>
        <v>150285167</v>
      </c>
      <c r="M28" s="330">
        <f>'Federal Non-Assistance'!M28+'State Non-Assistance'!M28</f>
        <v>9584345</v>
      </c>
      <c r="N28" s="330">
        <f>'Federal Non-Assistance'!N28+'State Non-Assistance'!N28</f>
        <v>52674621</v>
      </c>
      <c r="O28" s="330">
        <f>'Federal Non-Assistance'!O28+'State Non-Assistance'!O28</f>
        <v>202185214</v>
      </c>
    </row>
    <row r="29" spans="1:15">
      <c r="A29" s="59" t="s">
        <v>34</v>
      </c>
      <c r="B29" s="330">
        <f t="shared" si="0"/>
        <v>400103680</v>
      </c>
      <c r="C29" s="330">
        <f>'Federal Non-Assistance'!C29+'State Non-Assistance'!C29</f>
        <v>66187186</v>
      </c>
      <c r="D29" s="330">
        <f>'Federal Non-Assistance'!D29+'State Non-Assistance'!D29</f>
        <v>83650000</v>
      </c>
      <c r="E29" s="330">
        <f>'Federal Non-Assistance'!E29+'State Non-Assistance'!E29</f>
        <v>3188164</v>
      </c>
      <c r="F29" s="330">
        <f>'Federal Non-Assistance'!F29+'State Non-Assistance'!F29</f>
        <v>0</v>
      </c>
      <c r="G29" s="330">
        <f>'Federal Non-Assistance'!G29+'State Non-Assistance'!G29</f>
        <v>145909562</v>
      </c>
      <c r="H29" s="330">
        <f>'Federal Non-Assistance'!H29+'State Non-Assistance'!H29</f>
        <v>12869340</v>
      </c>
      <c r="I29" s="330">
        <f>'Federal Non-Assistance'!I29+'State Non-Assistance'!I29</f>
        <v>31437520</v>
      </c>
      <c r="J29" s="330">
        <f>'Federal Non-Assistance'!J29+'State Non-Assistance'!J29</f>
        <v>1479463</v>
      </c>
      <c r="K29" s="330">
        <f>'Federal Non-Assistance'!K29+'State Non-Assistance'!K29</f>
        <v>0</v>
      </c>
      <c r="L29" s="330">
        <f>'Federal Non-Assistance'!L29+'State Non-Assistance'!L29</f>
        <v>46288889</v>
      </c>
      <c r="M29" s="330">
        <f>'Federal Non-Assistance'!M29+'State Non-Assistance'!M29</f>
        <v>208872</v>
      </c>
      <c r="N29" s="330">
        <f>'Federal Non-Assistance'!N29+'State Non-Assistance'!N29</f>
        <v>0</v>
      </c>
      <c r="O29" s="330">
        <f>'Federal Non-Assistance'!O29+'State Non-Assistance'!O29</f>
        <v>8884684</v>
      </c>
    </row>
    <row r="30" spans="1:15">
      <c r="A30" s="59" t="s">
        <v>35</v>
      </c>
      <c r="B30" s="330">
        <f t="shared" si="0"/>
        <v>53457057</v>
      </c>
      <c r="C30" s="330">
        <f>'Federal Non-Assistance'!C30+'State Non-Assistance'!C30</f>
        <v>32549428</v>
      </c>
      <c r="D30" s="330">
        <f>'Federal Non-Assistance'!D30+'State Non-Assistance'!D30</f>
        <v>1715430</v>
      </c>
      <c r="E30" s="330">
        <f>'Federal Non-Assistance'!E30+'State Non-Assistance'!E30</f>
        <v>7644368</v>
      </c>
      <c r="F30" s="330">
        <f>'Federal Non-Assistance'!F30+'State Non-Assistance'!F30</f>
        <v>0</v>
      </c>
      <c r="G30" s="330">
        <f>'Federal Non-Assistance'!G30+'State Non-Assistance'!G30</f>
        <v>0</v>
      </c>
      <c r="H30" s="330">
        <f>'Federal Non-Assistance'!H30+'State Non-Assistance'!H30</f>
        <v>0</v>
      </c>
      <c r="I30" s="330">
        <f>'Federal Non-Assistance'!I30+'State Non-Assistance'!I30</f>
        <v>0</v>
      </c>
      <c r="J30" s="330">
        <f>'Federal Non-Assistance'!J30+'State Non-Assistance'!J30</f>
        <v>4108834</v>
      </c>
      <c r="K30" s="330">
        <f>'Federal Non-Assistance'!K30+'State Non-Assistance'!K30</f>
        <v>62678</v>
      </c>
      <c r="L30" s="330">
        <f>'Federal Non-Assistance'!L30+'State Non-Assistance'!L30</f>
        <v>2916098</v>
      </c>
      <c r="M30" s="330">
        <f>'Federal Non-Assistance'!M30+'State Non-Assistance'!M30</f>
        <v>703144</v>
      </c>
      <c r="N30" s="330">
        <f>'Federal Non-Assistance'!N30+'State Non-Assistance'!N30</f>
        <v>0</v>
      </c>
      <c r="O30" s="330">
        <f>'Federal Non-Assistance'!O30+'State Non-Assistance'!O30</f>
        <v>3757077</v>
      </c>
    </row>
    <row r="31" spans="1:15">
      <c r="A31" s="59" t="s">
        <v>36</v>
      </c>
      <c r="B31" s="330">
        <f t="shared" si="0"/>
        <v>289699370</v>
      </c>
      <c r="C31" s="330">
        <f>'Federal Non-Assistance'!C31+'State Non-Assistance'!C31</f>
        <v>23599561</v>
      </c>
      <c r="D31" s="330">
        <f>'Federal Non-Assistance'!D31+'State Non-Assistance'!D31</f>
        <v>41029481</v>
      </c>
      <c r="E31" s="330">
        <f>'Federal Non-Assistance'!E31+'State Non-Assistance'!E31</f>
        <v>0</v>
      </c>
      <c r="F31" s="330">
        <f>'Federal Non-Assistance'!F31+'State Non-Assistance'!F31</f>
        <v>0</v>
      </c>
      <c r="G31" s="330">
        <f>'Federal Non-Assistance'!G31+'State Non-Assistance'!G31</f>
        <v>0</v>
      </c>
      <c r="H31" s="330">
        <f>'Federal Non-Assistance'!H31+'State Non-Assistance'!H31</f>
        <v>0</v>
      </c>
      <c r="I31" s="330">
        <f>'Federal Non-Assistance'!I31+'State Non-Assistance'!I31</f>
        <v>46906756</v>
      </c>
      <c r="J31" s="330">
        <f>'Federal Non-Assistance'!J31+'State Non-Assistance'!J31</f>
        <v>0</v>
      </c>
      <c r="K31" s="330">
        <f>'Federal Non-Assistance'!K31+'State Non-Assistance'!K31</f>
        <v>0</v>
      </c>
      <c r="L31" s="330">
        <f>'Federal Non-Assistance'!L31+'State Non-Assistance'!L31</f>
        <v>3615361</v>
      </c>
      <c r="M31" s="330">
        <f>'Federal Non-Assistance'!M31+'State Non-Assistance'!M31</f>
        <v>1111391</v>
      </c>
      <c r="N31" s="330">
        <f>'Federal Non-Assistance'!N31+'State Non-Assistance'!N31</f>
        <v>114526748</v>
      </c>
      <c r="O31" s="330">
        <f>'Federal Non-Assistance'!O31+'State Non-Assistance'!O31</f>
        <v>58910072</v>
      </c>
    </row>
    <row r="32" spans="1:15">
      <c r="A32" s="59" t="s">
        <v>37</v>
      </c>
      <c r="B32" s="330">
        <f t="shared" si="0"/>
        <v>21745014</v>
      </c>
      <c r="C32" s="330">
        <f>'Federal Non-Assistance'!C32+'State Non-Assistance'!C32</f>
        <v>11042302</v>
      </c>
      <c r="D32" s="330">
        <f>'Federal Non-Assistance'!D32+'State Non-Assistance'!D32</f>
        <v>492879</v>
      </c>
      <c r="E32" s="330">
        <f>'Federal Non-Assistance'!E32+'State Non-Assistance'!E32</f>
        <v>0</v>
      </c>
      <c r="F32" s="330">
        <f>'Federal Non-Assistance'!F32+'State Non-Assistance'!F32</f>
        <v>0</v>
      </c>
      <c r="G32" s="330">
        <f>'Federal Non-Assistance'!G32+'State Non-Assistance'!G32</f>
        <v>0</v>
      </c>
      <c r="H32" s="330">
        <f>'Federal Non-Assistance'!H32+'State Non-Assistance'!H32</f>
        <v>0</v>
      </c>
      <c r="I32" s="330">
        <f>'Federal Non-Assistance'!I32+'State Non-Assistance'!I32</f>
        <v>0</v>
      </c>
      <c r="J32" s="330">
        <f>'Federal Non-Assistance'!J32+'State Non-Assistance'!J32</f>
        <v>1057841</v>
      </c>
      <c r="K32" s="330">
        <f>'Federal Non-Assistance'!K32+'State Non-Assistance'!K32</f>
        <v>0</v>
      </c>
      <c r="L32" s="330">
        <f>'Federal Non-Assistance'!L32+'State Non-Assistance'!L32</f>
        <v>3740931</v>
      </c>
      <c r="M32" s="330">
        <f>'Federal Non-Assistance'!M32+'State Non-Assistance'!M32</f>
        <v>2454389</v>
      </c>
      <c r="N32" s="330">
        <f>'Federal Non-Assistance'!N32+'State Non-Assistance'!N32</f>
        <v>1427740</v>
      </c>
      <c r="O32" s="330">
        <f>'Federal Non-Assistance'!O32+'State Non-Assistance'!O32</f>
        <v>1528932</v>
      </c>
    </row>
    <row r="33" spans="1:15">
      <c r="A33" s="59" t="s">
        <v>38</v>
      </c>
      <c r="B33" s="330">
        <f t="shared" si="0"/>
        <v>75920036</v>
      </c>
      <c r="C33" s="330">
        <f>'Federal Non-Assistance'!C33+'State Non-Assistance'!C33</f>
        <v>18141244</v>
      </c>
      <c r="D33" s="330">
        <f>'Federal Non-Assistance'!D33+'State Non-Assistance'!D33</f>
        <v>6498998</v>
      </c>
      <c r="E33" s="330">
        <f>'Federal Non-Assistance'!E33+'State Non-Assistance'!E33</f>
        <v>0</v>
      </c>
      <c r="F33" s="330">
        <f>'Federal Non-Assistance'!F33+'State Non-Assistance'!F33</f>
        <v>0</v>
      </c>
      <c r="G33" s="330">
        <f>'Federal Non-Assistance'!G33+'State Non-Assistance'!G33</f>
        <v>30609564</v>
      </c>
      <c r="H33" s="330">
        <f>'Federal Non-Assistance'!H33+'State Non-Assistance'!H33</f>
        <v>6766211</v>
      </c>
      <c r="I33" s="330">
        <f>'Federal Non-Assistance'!I33+'State Non-Assistance'!I33</f>
        <v>0</v>
      </c>
      <c r="J33" s="330">
        <f>'Federal Non-Assistance'!J33+'State Non-Assistance'!J33</f>
        <v>263334</v>
      </c>
      <c r="K33" s="330">
        <f>'Federal Non-Assistance'!K33+'State Non-Assistance'!K33</f>
        <v>0</v>
      </c>
      <c r="L33" s="330">
        <f>'Federal Non-Assistance'!L33+'State Non-Assistance'!L33</f>
        <v>3433879</v>
      </c>
      <c r="M33" s="330">
        <f>'Federal Non-Assistance'!M33+'State Non-Assistance'!M33</f>
        <v>402733</v>
      </c>
      <c r="N33" s="330">
        <f>'Federal Non-Assistance'!N33+'State Non-Assistance'!N33</f>
        <v>0</v>
      </c>
      <c r="O33" s="330">
        <f>'Federal Non-Assistance'!O33+'State Non-Assistance'!O33</f>
        <v>9804073</v>
      </c>
    </row>
    <row r="34" spans="1:15">
      <c r="A34" s="59" t="s">
        <v>39</v>
      </c>
      <c r="B34" s="330">
        <f t="shared" si="0"/>
        <v>47574510</v>
      </c>
      <c r="C34" s="330">
        <f>'Federal Non-Assistance'!C34+'State Non-Assistance'!C34</f>
        <v>1292404</v>
      </c>
      <c r="D34" s="330">
        <f>'Federal Non-Assistance'!D34+'State Non-Assistance'!D34</f>
        <v>0</v>
      </c>
      <c r="E34" s="330">
        <f>'Federal Non-Assistance'!E34+'State Non-Assistance'!E34</f>
        <v>641138</v>
      </c>
      <c r="F34" s="330">
        <f>'Federal Non-Assistance'!F34+'State Non-Assistance'!F34</f>
        <v>0</v>
      </c>
      <c r="G34" s="330">
        <f>'Federal Non-Assistance'!G34+'State Non-Assistance'!G34</f>
        <v>0</v>
      </c>
      <c r="H34" s="330">
        <f>'Federal Non-Assistance'!H34+'State Non-Assistance'!H34</f>
        <v>0</v>
      </c>
      <c r="I34" s="330">
        <f>'Federal Non-Assistance'!I34+'State Non-Assistance'!I34</f>
        <v>0</v>
      </c>
      <c r="J34" s="330">
        <f>'Federal Non-Assistance'!J34+'State Non-Assistance'!J34</f>
        <v>0</v>
      </c>
      <c r="K34" s="330">
        <f>'Federal Non-Assistance'!K34+'State Non-Assistance'!K34</f>
        <v>0</v>
      </c>
      <c r="L34" s="330">
        <f>'Federal Non-Assistance'!L34+'State Non-Assistance'!L34</f>
        <v>5173866</v>
      </c>
      <c r="M34" s="330">
        <f>'Federal Non-Assistance'!M34+'State Non-Assistance'!M34</f>
        <v>5966853</v>
      </c>
      <c r="N34" s="330">
        <f>'Federal Non-Assistance'!N34+'State Non-Assistance'!N34</f>
        <v>0</v>
      </c>
      <c r="O34" s="330">
        <f>'Federal Non-Assistance'!O34+'State Non-Assistance'!O34</f>
        <v>34500249</v>
      </c>
    </row>
    <row r="35" spans="1:15">
      <c r="A35" s="59" t="s">
        <v>40</v>
      </c>
      <c r="B35" s="330">
        <f t="shared" si="0"/>
        <v>36092716</v>
      </c>
      <c r="C35" s="330">
        <f>'Federal Non-Assistance'!C35+'State Non-Assistance'!C35</f>
        <v>6579462</v>
      </c>
      <c r="D35" s="330">
        <f>'Federal Non-Assistance'!D35+'State Non-Assistance'!D35</f>
        <v>4581872</v>
      </c>
      <c r="E35" s="330">
        <f>'Federal Non-Assistance'!E35+'State Non-Assistance'!E35</f>
        <v>1222885</v>
      </c>
      <c r="F35" s="330">
        <f>'Federal Non-Assistance'!F35+'State Non-Assistance'!F35</f>
        <v>0</v>
      </c>
      <c r="G35" s="330">
        <f>'Federal Non-Assistance'!G35+'State Non-Assistance'!G35</f>
        <v>0</v>
      </c>
      <c r="H35" s="330">
        <f>'Federal Non-Assistance'!H35+'State Non-Assistance'!H35</f>
        <v>0</v>
      </c>
      <c r="I35" s="330">
        <f>'Federal Non-Assistance'!I35+'State Non-Assistance'!I35</f>
        <v>2611141</v>
      </c>
      <c r="J35" s="330">
        <f>'Federal Non-Assistance'!J35+'State Non-Assistance'!J35</f>
        <v>2353389</v>
      </c>
      <c r="K35" s="330">
        <f>'Federal Non-Assistance'!K35+'State Non-Assistance'!K35</f>
        <v>2096018</v>
      </c>
      <c r="L35" s="330">
        <f>'Federal Non-Assistance'!L35+'State Non-Assistance'!L35</f>
        <v>8965547</v>
      </c>
      <c r="M35" s="330">
        <f>'Federal Non-Assistance'!M35+'State Non-Assistance'!M35</f>
        <v>2587806</v>
      </c>
      <c r="N35" s="330">
        <f>'Federal Non-Assistance'!N35+'State Non-Assistance'!N35</f>
        <v>0</v>
      </c>
      <c r="O35" s="330">
        <f>'Federal Non-Assistance'!O35+'State Non-Assistance'!O35</f>
        <v>5094596</v>
      </c>
    </row>
    <row r="36" spans="1:15">
      <c r="A36" s="59" t="s">
        <v>41</v>
      </c>
      <c r="B36" s="330">
        <f t="shared" si="0"/>
        <v>929067114</v>
      </c>
      <c r="C36" s="330">
        <f>'Federal Non-Assistance'!C36+'State Non-Assistance'!C36</f>
        <v>96511128</v>
      </c>
      <c r="D36" s="330">
        <f>'Federal Non-Assistance'!D36+'State Non-Assistance'!D36</f>
        <v>0</v>
      </c>
      <c r="E36" s="330">
        <f>'Federal Non-Assistance'!E36+'State Non-Assistance'!E36</f>
        <v>731708</v>
      </c>
      <c r="F36" s="330">
        <f>'Federal Non-Assistance'!F36+'State Non-Assistance'!F36</f>
        <v>54484</v>
      </c>
      <c r="G36" s="330">
        <f>'Federal Non-Assistance'!G36+'State Non-Assistance'!G36</f>
        <v>186912312</v>
      </c>
      <c r="H36" s="330">
        <f>'Federal Non-Assistance'!H36+'State Non-Assistance'!H36</f>
        <v>0</v>
      </c>
      <c r="I36" s="330">
        <f>'Federal Non-Assistance'!I36+'State Non-Assistance'!I36</f>
        <v>-187070</v>
      </c>
      <c r="J36" s="330">
        <f>'Federal Non-Assistance'!J36+'State Non-Assistance'!J36</f>
        <v>557349033</v>
      </c>
      <c r="K36" s="330">
        <f>'Federal Non-Assistance'!K36+'State Non-Assistance'!K36</f>
        <v>5904974</v>
      </c>
      <c r="L36" s="330">
        <f>'Federal Non-Assistance'!L36+'State Non-Assistance'!L36</f>
        <v>63093772</v>
      </c>
      <c r="M36" s="330">
        <f>'Federal Non-Assistance'!M36+'State Non-Assistance'!M36</f>
        <v>4094156</v>
      </c>
      <c r="N36" s="330">
        <f>'Federal Non-Assistance'!N36+'State Non-Assistance'!N36</f>
        <v>6840000</v>
      </c>
      <c r="O36" s="330">
        <f>'Federal Non-Assistance'!O36+'State Non-Assistance'!O36</f>
        <v>7762617</v>
      </c>
    </row>
    <row r="37" spans="1:15">
      <c r="A37" s="59" t="s">
        <v>42</v>
      </c>
      <c r="B37" s="330">
        <f t="shared" si="0"/>
        <v>131643351</v>
      </c>
      <c r="C37" s="330">
        <f>'Federal Non-Assistance'!C37+'State Non-Assistance'!C37</f>
        <v>13031346</v>
      </c>
      <c r="D37" s="330">
        <f>'Federal Non-Assistance'!D37+'State Non-Assistance'!D37</f>
        <v>241194</v>
      </c>
      <c r="E37" s="330">
        <f>'Federal Non-Assistance'!E37+'State Non-Assistance'!E37</f>
        <v>0</v>
      </c>
      <c r="F37" s="330">
        <f>'Federal Non-Assistance'!F37+'State Non-Assistance'!F37</f>
        <v>0</v>
      </c>
      <c r="G37" s="330">
        <f>'Federal Non-Assistance'!G37+'State Non-Assistance'!G37</f>
        <v>47620000</v>
      </c>
      <c r="H37" s="330">
        <f>'Federal Non-Assistance'!H37+'State Non-Assistance'!H37</f>
        <v>0</v>
      </c>
      <c r="I37" s="330">
        <f>'Federal Non-Assistance'!I37+'State Non-Assistance'!I37</f>
        <v>0</v>
      </c>
      <c r="J37" s="330">
        <f>'Federal Non-Assistance'!J37+'State Non-Assistance'!J37</f>
        <v>3092290</v>
      </c>
      <c r="K37" s="330">
        <f>'Federal Non-Assistance'!K37+'State Non-Assistance'!K37</f>
        <v>6500000</v>
      </c>
      <c r="L37" s="330">
        <f>'Federal Non-Assistance'!L37+'State Non-Assistance'!L37</f>
        <v>6846372</v>
      </c>
      <c r="M37" s="330">
        <f>'Federal Non-Assistance'!M37+'State Non-Assistance'!M37</f>
        <v>713108</v>
      </c>
      <c r="N37" s="330">
        <f>'Federal Non-Assistance'!N37+'State Non-Assistance'!N37</f>
        <v>0</v>
      </c>
      <c r="O37" s="330">
        <f>'Federal Non-Assistance'!O37+'State Non-Assistance'!O37</f>
        <v>53599041</v>
      </c>
    </row>
    <row r="38" spans="1:15">
      <c r="A38" s="59" t="s">
        <v>43</v>
      </c>
      <c r="B38" s="330">
        <f t="shared" si="0"/>
        <v>3169235869</v>
      </c>
      <c r="C38" s="330">
        <f>'Federal Non-Assistance'!C38+'State Non-Assistance'!C38</f>
        <v>168215045</v>
      </c>
      <c r="D38" s="330">
        <f>'Federal Non-Assistance'!D38+'State Non-Assistance'!D38</f>
        <v>0</v>
      </c>
      <c r="E38" s="330">
        <f>'Federal Non-Assistance'!E38+'State Non-Assistance'!E38</f>
        <v>8009930</v>
      </c>
      <c r="F38" s="330">
        <f>'Federal Non-Assistance'!F38+'State Non-Assistance'!F38</f>
        <v>0</v>
      </c>
      <c r="G38" s="330">
        <f>'Federal Non-Assistance'!G38+'State Non-Assistance'!G38</f>
        <v>967165395</v>
      </c>
      <c r="H38" s="330">
        <f>'Federal Non-Assistance'!H38+'State Non-Assistance'!H38</f>
        <v>519755421</v>
      </c>
      <c r="I38" s="330">
        <f>'Federal Non-Assistance'!I38+'State Non-Assistance'!I38</f>
        <v>173055701</v>
      </c>
      <c r="J38" s="330">
        <f>'Federal Non-Assistance'!J38+'State Non-Assistance'!J38</f>
        <v>236573751</v>
      </c>
      <c r="K38" s="330">
        <f>'Federal Non-Assistance'!K38+'State Non-Assistance'!K38</f>
        <v>0</v>
      </c>
      <c r="L38" s="330">
        <f>'Federal Non-Assistance'!L38+'State Non-Assistance'!L38</f>
        <v>331412080</v>
      </c>
      <c r="M38" s="330">
        <f>'Federal Non-Assistance'!M38+'State Non-Assistance'!M38</f>
        <v>6815883</v>
      </c>
      <c r="N38" s="330">
        <f>'Federal Non-Assistance'!N38+'State Non-Assistance'!N38</f>
        <v>18186643</v>
      </c>
      <c r="O38" s="330">
        <f>'Federal Non-Assistance'!O38+'State Non-Assistance'!O38</f>
        <v>740046020</v>
      </c>
    </row>
    <row r="39" spans="1:15">
      <c r="A39" s="59" t="s">
        <v>44</v>
      </c>
      <c r="B39" s="330">
        <f t="shared" si="0"/>
        <v>475874899</v>
      </c>
      <c r="C39" s="330">
        <f>'Federal Non-Assistance'!C39+'State Non-Assistance'!C39</f>
        <v>34319173</v>
      </c>
      <c r="D39" s="330">
        <f>'Federal Non-Assistance'!D39+'State Non-Assistance'!D39</f>
        <v>103278300</v>
      </c>
      <c r="E39" s="330">
        <f>'Federal Non-Assistance'!E39+'State Non-Assistance'!E39</f>
        <v>3250516</v>
      </c>
      <c r="F39" s="330">
        <f>'Federal Non-Assistance'!F39+'State Non-Assistance'!F39</f>
        <v>0</v>
      </c>
      <c r="G39" s="330">
        <f>'Federal Non-Assistance'!G39+'State Non-Assistance'!G39</f>
        <v>51812198</v>
      </c>
      <c r="H39" s="330">
        <f>'Federal Non-Assistance'!H39+'State Non-Assistance'!H39</f>
        <v>0</v>
      </c>
      <c r="I39" s="330">
        <f>'Federal Non-Assistance'!I39+'State Non-Assistance'!I39</f>
        <v>4293569</v>
      </c>
      <c r="J39" s="330">
        <f>'Federal Non-Assistance'!J39+'State Non-Assistance'!J39</f>
        <v>115243319</v>
      </c>
      <c r="K39" s="330">
        <f>'Federal Non-Assistance'!K39+'State Non-Assistance'!K39</f>
        <v>107</v>
      </c>
      <c r="L39" s="330">
        <f>'Federal Non-Assistance'!L39+'State Non-Assistance'!L39</f>
        <v>46326195</v>
      </c>
      <c r="M39" s="330">
        <f>'Federal Non-Assistance'!M39+'State Non-Assistance'!M39</f>
        <v>3159222</v>
      </c>
      <c r="N39" s="330">
        <f>'Federal Non-Assistance'!N39+'State Non-Assistance'!N39</f>
        <v>72977789</v>
      </c>
      <c r="O39" s="330">
        <f>'Federal Non-Assistance'!O39+'State Non-Assistance'!O39</f>
        <v>41214511</v>
      </c>
    </row>
    <row r="40" spans="1:15">
      <c r="A40" s="59" t="s">
        <v>45</v>
      </c>
      <c r="B40" s="330">
        <f t="shared" si="0"/>
        <v>16890028</v>
      </c>
      <c r="C40" s="330">
        <f>'Federal Non-Assistance'!C40+'State Non-Assistance'!C40</f>
        <v>3903045</v>
      </c>
      <c r="D40" s="330">
        <f>'Federal Non-Assistance'!D40+'State Non-Assistance'!D40</f>
        <v>0</v>
      </c>
      <c r="E40" s="330">
        <f>'Federal Non-Assistance'!E40+'State Non-Assistance'!E40</f>
        <v>971185</v>
      </c>
      <c r="F40" s="330">
        <f>'Federal Non-Assistance'!F40+'State Non-Assistance'!F40</f>
        <v>0</v>
      </c>
      <c r="G40" s="330">
        <f>'Federal Non-Assistance'!G40+'State Non-Assistance'!G40</f>
        <v>0</v>
      </c>
      <c r="H40" s="330">
        <f>'Federal Non-Assistance'!H40+'State Non-Assistance'!H40</f>
        <v>0</v>
      </c>
      <c r="I40" s="330">
        <f>'Federal Non-Assistance'!I40+'State Non-Assistance'!I40</f>
        <v>26243</v>
      </c>
      <c r="J40" s="330">
        <f>'Federal Non-Assistance'!J40+'State Non-Assistance'!J40</f>
        <v>0</v>
      </c>
      <c r="K40" s="330">
        <f>'Federal Non-Assistance'!K40+'State Non-Assistance'!K40</f>
        <v>3797070</v>
      </c>
      <c r="L40" s="330">
        <f>'Federal Non-Assistance'!L40+'State Non-Assistance'!L40</f>
        <v>3551786</v>
      </c>
      <c r="M40" s="330">
        <f>'Federal Non-Assistance'!M40+'State Non-Assistance'!M40</f>
        <v>410421</v>
      </c>
      <c r="N40" s="330">
        <f>'Federal Non-Assistance'!N40+'State Non-Assistance'!N40</f>
        <v>4209409</v>
      </c>
      <c r="O40" s="330">
        <f>'Federal Non-Assistance'!O40+'State Non-Assistance'!O40</f>
        <v>20869</v>
      </c>
    </row>
    <row r="41" spans="1:15">
      <c r="A41" s="59" t="s">
        <v>46</v>
      </c>
      <c r="B41" s="330">
        <f t="shared" si="0"/>
        <v>764115015</v>
      </c>
      <c r="C41" s="330">
        <f>'Federal Non-Assistance'!C41+'State Non-Assistance'!C41</f>
        <v>73831316</v>
      </c>
      <c r="D41" s="330">
        <f>'Federal Non-Assistance'!D41+'State Non-Assistance'!D41</f>
        <v>399446069</v>
      </c>
      <c r="E41" s="330">
        <f>'Federal Non-Assistance'!E41+'State Non-Assistance'!E41</f>
        <v>5836497</v>
      </c>
      <c r="F41" s="330">
        <f>'Federal Non-Assistance'!F41+'State Non-Assistance'!F41</f>
        <v>0</v>
      </c>
      <c r="G41" s="330">
        <f>'Federal Non-Assistance'!G41+'State Non-Assistance'!G41</f>
        <v>0</v>
      </c>
      <c r="H41" s="330">
        <f>'Federal Non-Assistance'!H41+'State Non-Assistance'!H41</f>
        <v>0</v>
      </c>
      <c r="I41" s="330">
        <f>'Federal Non-Assistance'!I41+'State Non-Assistance'!I41</f>
        <v>50725068</v>
      </c>
      <c r="J41" s="330">
        <f>'Federal Non-Assistance'!J41+'State Non-Assistance'!J41</f>
        <v>30787895</v>
      </c>
      <c r="K41" s="330">
        <f>'Federal Non-Assistance'!K41+'State Non-Assistance'!K41</f>
        <v>2568808</v>
      </c>
      <c r="L41" s="330">
        <f>'Federal Non-Assistance'!L41+'State Non-Assistance'!L41</f>
        <v>159635802</v>
      </c>
      <c r="M41" s="330">
        <f>'Federal Non-Assistance'!M41+'State Non-Assistance'!M41</f>
        <v>1317587</v>
      </c>
      <c r="N41" s="330">
        <f>'Federal Non-Assistance'!N41+'State Non-Assistance'!N41</f>
        <v>0</v>
      </c>
      <c r="O41" s="330">
        <f>'Federal Non-Assistance'!O41+'State Non-Assistance'!O41</f>
        <v>39965973</v>
      </c>
    </row>
    <row r="42" spans="1:15">
      <c r="A42" s="59" t="s">
        <v>47</v>
      </c>
      <c r="B42" s="330">
        <f t="shared" si="0"/>
        <v>92192779</v>
      </c>
      <c r="C42" s="330">
        <f>'Federal Non-Assistance'!C42+'State Non-Assistance'!C42</f>
        <v>0</v>
      </c>
      <c r="D42" s="330">
        <f>'Federal Non-Assistance'!D42+'State Non-Assistance'!D42</f>
        <v>27094945</v>
      </c>
      <c r="E42" s="330">
        <f>'Federal Non-Assistance'!E42+'State Non-Assistance'!E42</f>
        <v>0</v>
      </c>
      <c r="F42" s="330">
        <f>'Federal Non-Assistance'!F42+'State Non-Assistance'!F42</f>
        <v>0</v>
      </c>
      <c r="G42" s="330">
        <f>'Federal Non-Assistance'!G42+'State Non-Assistance'!G42</f>
        <v>0</v>
      </c>
      <c r="H42" s="330">
        <f>'Federal Non-Assistance'!H42+'State Non-Assistance'!H42</f>
        <v>0</v>
      </c>
      <c r="I42" s="330">
        <f>'Federal Non-Assistance'!I42+'State Non-Assistance'!I42</f>
        <v>93466</v>
      </c>
      <c r="J42" s="330">
        <f>'Federal Non-Assistance'!J42+'State Non-Assistance'!J42</f>
        <v>3033144</v>
      </c>
      <c r="K42" s="330">
        <f>'Federal Non-Assistance'!K42+'State Non-Assistance'!K42</f>
        <v>6798226</v>
      </c>
      <c r="L42" s="330">
        <f>'Federal Non-Assistance'!L42+'State Non-Assistance'!L42</f>
        <v>23376116</v>
      </c>
      <c r="M42" s="330">
        <f>'Federal Non-Assistance'!M42+'State Non-Assistance'!M42</f>
        <v>2079003</v>
      </c>
      <c r="N42" s="330">
        <f>'Federal Non-Assistance'!N42+'State Non-Assistance'!N42</f>
        <v>0</v>
      </c>
      <c r="O42" s="330">
        <f>'Federal Non-Assistance'!O42+'State Non-Assistance'!O42</f>
        <v>29717879</v>
      </c>
    </row>
    <row r="43" spans="1:15">
      <c r="A43" s="59" t="s">
        <v>48</v>
      </c>
      <c r="B43" s="330">
        <f t="shared" si="0"/>
        <v>185434503</v>
      </c>
      <c r="C43" s="330">
        <f>'Federal Non-Assistance'!C43+'State Non-Assistance'!C43</f>
        <v>18575556</v>
      </c>
      <c r="D43" s="330">
        <f>'Federal Non-Assistance'!D43+'State Non-Assistance'!D43</f>
        <v>56403</v>
      </c>
      <c r="E43" s="330">
        <f>'Federal Non-Assistance'!E43+'State Non-Assistance'!E43</f>
        <v>123338</v>
      </c>
      <c r="F43" s="330">
        <f>'Federal Non-Assistance'!F43+'State Non-Assistance'!F43</f>
        <v>0</v>
      </c>
      <c r="G43" s="330">
        <f>'Federal Non-Assistance'!G43+'State Non-Assistance'!G43</f>
        <v>0</v>
      </c>
      <c r="H43" s="330">
        <f>'Federal Non-Assistance'!H43+'State Non-Assistance'!H43</f>
        <v>11122</v>
      </c>
      <c r="I43" s="330">
        <f>'Federal Non-Assistance'!I43+'State Non-Assistance'!I43</f>
        <v>0</v>
      </c>
      <c r="J43" s="330">
        <f>'Federal Non-Assistance'!J43+'State Non-Assistance'!J43</f>
        <v>-70</v>
      </c>
      <c r="K43" s="330">
        <f>'Federal Non-Assistance'!K43+'State Non-Assistance'!K43</f>
        <v>0</v>
      </c>
      <c r="L43" s="330">
        <f>'Federal Non-Assistance'!L43+'State Non-Assistance'!L43</f>
        <v>47389421</v>
      </c>
      <c r="M43" s="330">
        <f>'Federal Non-Assistance'!M43+'State Non-Assistance'!M43</f>
        <v>-31663</v>
      </c>
      <c r="N43" s="330">
        <f>'Federal Non-Assistance'!N43+'State Non-Assistance'!N43</f>
        <v>0</v>
      </c>
      <c r="O43" s="330">
        <f>'Federal Non-Assistance'!O43+'State Non-Assistance'!O43</f>
        <v>119310396</v>
      </c>
    </row>
    <row r="44" spans="1:15">
      <c r="A44" s="59" t="s">
        <v>49</v>
      </c>
      <c r="B44" s="330">
        <f t="shared" si="0"/>
        <v>611551894</v>
      </c>
      <c r="C44" s="330">
        <f>'Federal Non-Assistance'!C44+'State Non-Assistance'!C44</f>
        <v>85773413</v>
      </c>
      <c r="D44" s="330">
        <f>'Federal Non-Assistance'!D44+'State Non-Assistance'!D44</f>
        <v>258283396</v>
      </c>
      <c r="E44" s="330">
        <f>'Federal Non-Assistance'!E44+'State Non-Assistance'!E44</f>
        <v>2232778</v>
      </c>
      <c r="F44" s="330">
        <f>'Federal Non-Assistance'!F44+'State Non-Assistance'!F44</f>
        <v>0</v>
      </c>
      <c r="G44" s="330">
        <f>'Federal Non-Assistance'!G44+'State Non-Assistance'!G44</f>
        <v>0</v>
      </c>
      <c r="H44" s="330">
        <f>'Federal Non-Assistance'!H44+'State Non-Assistance'!H44</f>
        <v>0</v>
      </c>
      <c r="I44" s="330">
        <f>'Federal Non-Assistance'!I44+'State Non-Assistance'!I44</f>
        <v>12975703</v>
      </c>
      <c r="J44" s="330">
        <f>'Federal Non-Assistance'!J44+'State Non-Assistance'!J44</f>
        <v>125808428</v>
      </c>
      <c r="K44" s="330">
        <f>'Federal Non-Assistance'!K44+'State Non-Assistance'!K44</f>
        <v>1515936</v>
      </c>
      <c r="L44" s="330">
        <f>'Federal Non-Assistance'!L44+'State Non-Assistance'!L44</f>
        <v>62215814</v>
      </c>
      <c r="M44" s="330">
        <f>'Federal Non-Assistance'!M44+'State Non-Assistance'!M44</f>
        <v>10256526</v>
      </c>
      <c r="N44" s="330">
        <f>'Federal Non-Assistance'!N44+'State Non-Assistance'!N44</f>
        <v>52489900</v>
      </c>
      <c r="O44" s="330">
        <f>'Federal Non-Assistance'!O44+'State Non-Assistance'!O44</f>
        <v>0</v>
      </c>
    </row>
    <row r="45" spans="1:15">
      <c r="A45" s="59" t="s">
        <v>50</v>
      </c>
      <c r="B45" s="330">
        <f t="shared" si="0"/>
        <v>130727984</v>
      </c>
      <c r="C45" s="330">
        <f>'Federal Non-Assistance'!C45+'State Non-Assistance'!C45</f>
        <v>10261560</v>
      </c>
      <c r="D45" s="330">
        <f>'Federal Non-Assistance'!D45+'State Non-Assistance'!D45</f>
        <v>11217999</v>
      </c>
      <c r="E45" s="330">
        <f>'Federal Non-Assistance'!E45+'State Non-Assistance'!E45</f>
        <v>3338948</v>
      </c>
      <c r="F45" s="330">
        <f>'Federal Non-Assistance'!F45+'State Non-Assistance'!F45</f>
        <v>0</v>
      </c>
      <c r="G45" s="330">
        <f>'Federal Non-Assistance'!G45+'State Non-Assistance'!G45</f>
        <v>6128637</v>
      </c>
      <c r="H45" s="330">
        <f>'Federal Non-Assistance'!H45+'State Non-Assistance'!H45</f>
        <v>3427602</v>
      </c>
      <c r="I45" s="330">
        <f>'Federal Non-Assistance'!I45+'State Non-Assistance'!I45</f>
        <v>0</v>
      </c>
      <c r="J45" s="330">
        <f>'Federal Non-Assistance'!J45+'State Non-Assistance'!J45</f>
        <v>0</v>
      </c>
      <c r="K45" s="330">
        <f>'Federal Non-Assistance'!K45+'State Non-Assistance'!K45</f>
        <v>0</v>
      </c>
      <c r="L45" s="330">
        <f>'Federal Non-Assistance'!L45+'State Non-Assistance'!L45</f>
        <v>8896614</v>
      </c>
      <c r="M45" s="330">
        <f>'Federal Non-Assistance'!M45+'State Non-Assistance'!M45</f>
        <v>2010605</v>
      </c>
      <c r="N45" s="330">
        <f>'Federal Non-Assistance'!N45+'State Non-Assistance'!N45</f>
        <v>0</v>
      </c>
      <c r="O45" s="330">
        <f>'Federal Non-Assistance'!O45+'State Non-Assistance'!O45</f>
        <v>85446019</v>
      </c>
    </row>
    <row r="46" spans="1:15">
      <c r="A46" s="59" t="s">
        <v>51</v>
      </c>
      <c r="B46" s="330">
        <f t="shared" si="0"/>
        <v>247232867</v>
      </c>
      <c r="C46" s="330">
        <f>'Federal Non-Assistance'!C46+'State Non-Assistance'!C46</f>
        <v>15015084</v>
      </c>
      <c r="D46" s="330">
        <f>'Federal Non-Assistance'!D46+'State Non-Assistance'!D46</f>
        <v>4085268</v>
      </c>
      <c r="E46" s="330">
        <f>'Federal Non-Assistance'!E46+'State Non-Assistance'!E46</f>
        <v>12602</v>
      </c>
      <c r="F46" s="330">
        <f>'Federal Non-Assistance'!F46+'State Non-Assistance'!F46</f>
        <v>0</v>
      </c>
      <c r="G46" s="330">
        <f>'Federal Non-Assistance'!G46+'State Non-Assistance'!G46</f>
        <v>0</v>
      </c>
      <c r="H46" s="330">
        <f>'Federal Non-Assistance'!H46+'State Non-Assistance'!H46</f>
        <v>0</v>
      </c>
      <c r="I46" s="330">
        <f>'Federal Non-Assistance'!I46+'State Non-Assistance'!I46</f>
        <v>0</v>
      </c>
      <c r="J46" s="330">
        <f>'Federal Non-Assistance'!J46+'State Non-Assistance'!J46</f>
        <v>11553</v>
      </c>
      <c r="K46" s="330">
        <f>'Federal Non-Assistance'!K46+'State Non-Assistance'!K46</f>
        <v>0</v>
      </c>
      <c r="L46" s="330">
        <f>'Federal Non-Assistance'!L46+'State Non-Assistance'!L46</f>
        <v>14167829</v>
      </c>
      <c r="M46" s="330">
        <f>'Federal Non-Assistance'!M46+'State Non-Assistance'!M46</f>
        <v>4194840</v>
      </c>
      <c r="N46" s="330">
        <f>'Federal Non-Assistance'!N46+'State Non-Assistance'!N46</f>
        <v>0</v>
      </c>
      <c r="O46" s="330">
        <f>'Federal Non-Assistance'!O46+'State Non-Assistance'!O46</f>
        <v>209745691</v>
      </c>
    </row>
    <row r="47" spans="1:15">
      <c r="A47" s="59" t="s">
        <v>52</v>
      </c>
      <c r="B47" s="330">
        <f t="shared" si="0"/>
        <v>7808408</v>
      </c>
      <c r="C47" s="330">
        <f>'Federal Non-Assistance'!C47+'State Non-Assistance'!C47</f>
        <v>4107946</v>
      </c>
      <c r="D47" s="330">
        <f>'Federal Non-Assistance'!D47+'State Non-Assistance'!D47</f>
        <v>0</v>
      </c>
      <c r="E47" s="330">
        <f>'Federal Non-Assistance'!E47+'State Non-Assistance'!E47</f>
        <v>95178</v>
      </c>
      <c r="F47" s="330">
        <f>'Federal Non-Assistance'!F47+'State Non-Assistance'!F47</f>
        <v>0</v>
      </c>
      <c r="G47" s="330">
        <f>'Federal Non-Assistance'!G47+'State Non-Assistance'!G47</f>
        <v>0</v>
      </c>
      <c r="H47" s="330">
        <f>'Federal Non-Assistance'!H47+'State Non-Assistance'!H47</f>
        <v>0</v>
      </c>
      <c r="I47" s="330">
        <f>'Federal Non-Assistance'!I47+'State Non-Assistance'!I47</f>
        <v>0</v>
      </c>
      <c r="J47" s="330">
        <f>'Federal Non-Assistance'!J47+'State Non-Assistance'!J47</f>
        <v>0</v>
      </c>
      <c r="K47" s="330">
        <f>'Federal Non-Assistance'!K47+'State Non-Assistance'!K47</f>
        <v>0</v>
      </c>
      <c r="L47" s="330">
        <f>'Federal Non-Assistance'!L47+'State Non-Assistance'!L47</f>
        <v>2708852</v>
      </c>
      <c r="M47" s="330">
        <f>'Federal Non-Assistance'!M47+'State Non-Assistance'!M47</f>
        <v>0</v>
      </c>
      <c r="N47" s="330">
        <f>'Federal Non-Assistance'!N47+'State Non-Assistance'!N47</f>
        <v>0</v>
      </c>
      <c r="O47" s="330">
        <f>'Federal Non-Assistance'!O47+'State Non-Assistance'!O47</f>
        <v>896432</v>
      </c>
    </row>
    <row r="48" spans="1:15">
      <c r="A48" s="59" t="s">
        <v>53</v>
      </c>
      <c r="B48" s="330">
        <f t="shared" si="0"/>
        <v>145279655</v>
      </c>
      <c r="C48" s="330">
        <f>'Federal Non-Assistance'!C48+'State Non-Assistance'!C48</f>
        <v>38448113</v>
      </c>
      <c r="D48" s="330">
        <f>'Federal Non-Assistance'!D48+'State Non-Assistance'!D48</f>
        <v>4136340</v>
      </c>
      <c r="E48" s="330">
        <f>'Federal Non-Assistance'!E48+'State Non-Assistance'!E48</f>
        <v>0</v>
      </c>
      <c r="F48" s="330">
        <f>'Federal Non-Assistance'!F48+'State Non-Assistance'!F48</f>
        <v>0</v>
      </c>
      <c r="G48" s="330">
        <f>'Federal Non-Assistance'!G48+'State Non-Assistance'!G48</f>
        <v>0</v>
      </c>
      <c r="H48" s="330">
        <f>'Federal Non-Assistance'!H48+'State Non-Assistance'!H48</f>
        <v>0</v>
      </c>
      <c r="I48" s="330">
        <f>'Federal Non-Assistance'!I48+'State Non-Assistance'!I48</f>
        <v>0</v>
      </c>
      <c r="J48" s="330">
        <f>'Federal Non-Assistance'!J48+'State Non-Assistance'!J48</f>
        <v>0</v>
      </c>
      <c r="K48" s="330">
        <f>'Federal Non-Assistance'!K48+'State Non-Assistance'!K48</f>
        <v>0</v>
      </c>
      <c r="L48" s="330">
        <f>'Federal Non-Assistance'!L48+'State Non-Assistance'!L48</f>
        <v>28791580</v>
      </c>
      <c r="M48" s="330">
        <f>'Federal Non-Assistance'!M48+'State Non-Assistance'!M48</f>
        <v>3670135</v>
      </c>
      <c r="N48" s="330">
        <f>'Federal Non-Assistance'!N48+'State Non-Assistance'!N48</f>
        <v>0</v>
      </c>
      <c r="O48" s="330">
        <f>'Federal Non-Assistance'!O48+'State Non-Assistance'!O48</f>
        <v>70233487</v>
      </c>
    </row>
    <row r="49" spans="1:15">
      <c r="A49" s="59" t="s">
        <v>54</v>
      </c>
      <c r="B49" s="330">
        <f t="shared" si="0"/>
        <v>715179757</v>
      </c>
      <c r="C49" s="330">
        <f>'Federal Non-Assistance'!C49+'State Non-Assistance'!C49</f>
        <v>89341529</v>
      </c>
      <c r="D49" s="330">
        <f>'Federal Non-Assistance'!D49+'State Non-Assistance'!D49</f>
        <v>26683595</v>
      </c>
      <c r="E49" s="330">
        <f>'Federal Non-Assistance'!E49+'State Non-Assistance'!E49</f>
        <v>4024819</v>
      </c>
      <c r="F49" s="330">
        <f>'Federal Non-Assistance'!F49+'State Non-Assistance'!F49</f>
        <v>0</v>
      </c>
      <c r="G49" s="330">
        <f>'Federal Non-Assistance'!G49+'State Non-Assistance'!G49</f>
        <v>0</v>
      </c>
      <c r="H49" s="330">
        <f>'Federal Non-Assistance'!H49+'State Non-Assistance'!H49</f>
        <v>0</v>
      </c>
      <c r="I49" s="330">
        <f>'Federal Non-Assistance'!I49+'State Non-Assistance'!I49</f>
        <v>7825249</v>
      </c>
      <c r="J49" s="330">
        <f>'Federal Non-Assistance'!J49+'State Non-Assistance'!J49</f>
        <v>3950195</v>
      </c>
      <c r="K49" s="330">
        <f>'Federal Non-Assistance'!K49+'State Non-Assistance'!K49</f>
        <v>7925803</v>
      </c>
      <c r="L49" s="330">
        <f>'Federal Non-Assistance'!L49+'State Non-Assistance'!L49</f>
        <v>41219450</v>
      </c>
      <c r="M49" s="330">
        <f>'Federal Non-Assistance'!M49+'State Non-Assistance'!M49</f>
        <v>15022320</v>
      </c>
      <c r="N49" s="330">
        <f>'Federal Non-Assistance'!N49+'State Non-Assistance'!N49</f>
        <v>202373018</v>
      </c>
      <c r="O49" s="330">
        <f>'Federal Non-Assistance'!O49+'State Non-Assistance'!O49</f>
        <v>316813779</v>
      </c>
    </row>
    <row r="50" spans="1:15">
      <c r="A50" s="59" t="s">
        <v>55</v>
      </c>
      <c r="B50" s="330">
        <f t="shared" si="0"/>
        <v>54038063</v>
      </c>
      <c r="C50" s="330">
        <f>'Federal Non-Assistance'!C50+'State Non-Assistance'!C50</f>
        <v>27983625</v>
      </c>
      <c r="D50" s="330">
        <f>'Federal Non-Assistance'!D50+'State Non-Assistance'!D50</f>
        <v>4474924</v>
      </c>
      <c r="E50" s="330">
        <f>'Federal Non-Assistance'!E50+'State Non-Assistance'!E50</f>
        <v>-1</v>
      </c>
      <c r="F50" s="330">
        <f>'Federal Non-Assistance'!F50+'State Non-Assistance'!F50</f>
        <v>0</v>
      </c>
      <c r="G50" s="330">
        <f>'Federal Non-Assistance'!G50+'State Non-Assistance'!G50</f>
        <v>0</v>
      </c>
      <c r="H50" s="330">
        <f>'Federal Non-Assistance'!H50+'State Non-Assistance'!H50</f>
        <v>0</v>
      </c>
      <c r="I50" s="330">
        <f>'Federal Non-Assistance'!I50+'State Non-Assistance'!I50</f>
        <v>2743447</v>
      </c>
      <c r="J50" s="330">
        <f>'Federal Non-Assistance'!J50+'State Non-Assistance'!J50</f>
        <v>4727205</v>
      </c>
      <c r="K50" s="330">
        <f>'Federal Non-Assistance'!K50+'State Non-Assistance'!K50</f>
        <v>-71898</v>
      </c>
      <c r="L50" s="330">
        <f>'Federal Non-Assistance'!L50+'State Non-Assistance'!L50</f>
        <v>5241182</v>
      </c>
      <c r="M50" s="330">
        <f>'Federal Non-Assistance'!M50+'State Non-Assistance'!M50</f>
        <v>483189</v>
      </c>
      <c r="N50" s="330">
        <f>'Federal Non-Assistance'!N50+'State Non-Assistance'!N50</f>
        <v>0</v>
      </c>
      <c r="O50" s="330">
        <f>'Federal Non-Assistance'!O50+'State Non-Assistance'!O50</f>
        <v>8456390</v>
      </c>
    </row>
    <row r="51" spans="1:15">
      <c r="A51" s="59" t="s">
        <v>56</v>
      </c>
      <c r="B51" s="330">
        <f t="shared" si="0"/>
        <v>50641637</v>
      </c>
      <c r="C51" s="330">
        <f>'Federal Non-Assistance'!C51+'State Non-Assistance'!C51</f>
        <v>76597</v>
      </c>
      <c r="D51" s="330">
        <f>'Federal Non-Assistance'!D51+'State Non-Assistance'!D51</f>
        <v>18543424</v>
      </c>
      <c r="E51" s="330">
        <f>'Federal Non-Assistance'!E51+'State Non-Assistance'!E51</f>
        <v>0</v>
      </c>
      <c r="F51" s="330">
        <f>'Federal Non-Assistance'!F51+'State Non-Assistance'!F51</f>
        <v>0</v>
      </c>
      <c r="G51" s="330">
        <f>'Federal Non-Assistance'!G51+'State Non-Assistance'!G51</f>
        <v>19850852</v>
      </c>
      <c r="H51" s="330">
        <f>'Federal Non-Assistance'!H51+'State Non-Assistance'!H51</f>
        <v>0</v>
      </c>
      <c r="I51" s="330">
        <f>'Federal Non-Assistance'!I51+'State Non-Assistance'!I51</f>
        <v>2510794</v>
      </c>
      <c r="J51" s="330">
        <f>'Federal Non-Assistance'!J51+'State Non-Assistance'!J51</f>
        <v>0</v>
      </c>
      <c r="K51" s="330">
        <f>'Federal Non-Assistance'!K51+'State Non-Assistance'!K51</f>
        <v>0</v>
      </c>
      <c r="L51" s="330">
        <f>'Federal Non-Assistance'!L51+'State Non-Assistance'!L51</f>
        <v>6983049</v>
      </c>
      <c r="M51" s="330">
        <f>'Federal Non-Assistance'!M51+'State Non-Assistance'!M51</f>
        <v>968300</v>
      </c>
      <c r="N51" s="330">
        <f>'Federal Non-Assistance'!N51+'State Non-Assistance'!N51</f>
        <v>0</v>
      </c>
      <c r="O51" s="330">
        <f>'Federal Non-Assistance'!O51+'State Non-Assistance'!O51</f>
        <v>1708621</v>
      </c>
    </row>
    <row r="52" spans="1:15">
      <c r="A52" s="59" t="s">
        <v>57</v>
      </c>
      <c r="B52" s="330">
        <f t="shared" si="0"/>
        <v>156075306</v>
      </c>
      <c r="C52" s="330">
        <f>'Federal Non-Assistance'!C52+'State Non-Assistance'!C52</f>
        <v>52057951</v>
      </c>
      <c r="D52" s="330">
        <f>'Federal Non-Assistance'!D52+'State Non-Assistance'!D52</f>
        <v>21334689</v>
      </c>
      <c r="E52" s="330">
        <f>'Federal Non-Assistance'!E52+'State Non-Assistance'!E52</f>
        <v>8115529</v>
      </c>
      <c r="F52" s="330">
        <f>'Federal Non-Assistance'!F52+'State Non-Assistance'!F52</f>
        <v>3178</v>
      </c>
      <c r="G52" s="330">
        <f>'Federal Non-Assistance'!G52+'State Non-Assistance'!G52</f>
        <v>0</v>
      </c>
      <c r="H52" s="330">
        <f>'Federal Non-Assistance'!H52+'State Non-Assistance'!H52</f>
        <v>0</v>
      </c>
      <c r="I52" s="330">
        <f>'Federal Non-Assistance'!I52+'State Non-Assistance'!I52</f>
        <v>658291</v>
      </c>
      <c r="J52" s="330">
        <f>'Federal Non-Assistance'!J52+'State Non-Assistance'!J52</f>
        <v>0</v>
      </c>
      <c r="K52" s="330">
        <f>'Federal Non-Assistance'!K52+'State Non-Assistance'!K52</f>
        <v>42722143</v>
      </c>
      <c r="L52" s="330">
        <f>'Federal Non-Assistance'!L52+'State Non-Assistance'!L52</f>
        <v>17434315</v>
      </c>
      <c r="M52" s="330">
        <f>'Federal Non-Assistance'!M52+'State Non-Assistance'!M52</f>
        <v>3946656</v>
      </c>
      <c r="N52" s="330">
        <f>'Federal Non-Assistance'!N52+'State Non-Assistance'!N52</f>
        <v>0</v>
      </c>
      <c r="O52" s="330">
        <f>'Federal Non-Assistance'!O52+'State Non-Assistance'!O52</f>
        <v>9802554</v>
      </c>
    </row>
    <row r="53" spans="1:15">
      <c r="A53" s="59" t="s">
        <v>58</v>
      </c>
      <c r="B53" s="330">
        <f t="shared" si="0"/>
        <v>682517353</v>
      </c>
      <c r="C53" s="330">
        <f>'Federal Non-Assistance'!C53+'State Non-Assistance'!C53</f>
        <v>164148221</v>
      </c>
      <c r="D53" s="330">
        <f>'Federal Non-Assistance'!D53+'State Non-Assistance'!D53</f>
        <v>54206139</v>
      </c>
      <c r="E53" s="330">
        <f>'Federal Non-Assistance'!E53+'State Non-Assistance'!E53</f>
        <v>3665104</v>
      </c>
      <c r="F53" s="330">
        <f>'Federal Non-Assistance'!F53+'State Non-Assistance'!F53</f>
        <v>0</v>
      </c>
      <c r="G53" s="330">
        <f>'Federal Non-Assistance'!G53+'State Non-Assistance'!G53</f>
        <v>0</v>
      </c>
      <c r="H53" s="330">
        <f>'Federal Non-Assistance'!H53+'State Non-Assistance'!H53</f>
        <v>0</v>
      </c>
      <c r="I53" s="330">
        <f>'Federal Non-Assistance'!I53+'State Non-Assistance'!I53</f>
        <v>29169333</v>
      </c>
      <c r="J53" s="330">
        <f>'Federal Non-Assistance'!J53+'State Non-Assistance'!J53</f>
        <v>213207021</v>
      </c>
      <c r="K53" s="330">
        <f>'Federal Non-Assistance'!K53+'State Non-Assistance'!K53</f>
        <v>0</v>
      </c>
      <c r="L53" s="330">
        <f>'Federal Non-Assistance'!L53+'State Non-Assistance'!L53</f>
        <v>54816719</v>
      </c>
      <c r="M53" s="330">
        <f>'Federal Non-Assistance'!M53+'State Non-Assistance'!M53</f>
        <v>10906678</v>
      </c>
      <c r="N53" s="330">
        <f>'Federal Non-Assistance'!N53+'State Non-Assistance'!N53</f>
        <v>11303235</v>
      </c>
      <c r="O53" s="330">
        <f>'Federal Non-Assistance'!O53+'State Non-Assistance'!O53</f>
        <v>141094903</v>
      </c>
    </row>
    <row r="54" spans="1:15">
      <c r="A54" s="130" t="s">
        <v>59</v>
      </c>
      <c r="B54" s="330">
        <f t="shared" si="0"/>
        <v>52026732</v>
      </c>
      <c r="C54" s="330">
        <f>'Federal Non-Assistance'!C54+'State Non-Assistance'!C54</f>
        <v>1558145</v>
      </c>
      <c r="D54" s="330">
        <f>'Federal Non-Assistance'!D54+'State Non-Assistance'!D54</f>
        <v>8299211</v>
      </c>
      <c r="E54" s="330">
        <f>'Federal Non-Assistance'!E54+'State Non-Assistance'!E54</f>
        <v>0</v>
      </c>
      <c r="F54" s="330">
        <f>'Federal Non-Assistance'!F54+'State Non-Assistance'!F54</f>
        <v>0</v>
      </c>
      <c r="G54" s="330">
        <f>'Federal Non-Assistance'!G54+'State Non-Assistance'!G54</f>
        <v>0</v>
      </c>
      <c r="H54" s="330">
        <f>'Federal Non-Assistance'!H54+'State Non-Assistance'!H54</f>
        <v>0</v>
      </c>
      <c r="I54" s="330">
        <f>'Federal Non-Assistance'!I54+'State Non-Assistance'!I54</f>
        <v>1771489</v>
      </c>
      <c r="J54" s="330">
        <f>'Federal Non-Assistance'!J54+'State Non-Assistance'!J54</f>
        <v>0</v>
      </c>
      <c r="K54" s="330">
        <f>'Federal Non-Assistance'!K54+'State Non-Assistance'!K54</f>
        <v>0</v>
      </c>
      <c r="L54" s="330">
        <f>'Federal Non-Assistance'!L54+'State Non-Assistance'!L54</f>
        <v>18851776</v>
      </c>
      <c r="M54" s="330">
        <f>'Federal Non-Assistance'!M54+'State Non-Assistance'!M54</f>
        <v>9840583</v>
      </c>
      <c r="N54" s="330">
        <f>'Federal Non-Assistance'!N54+'State Non-Assistance'!N54</f>
        <v>0</v>
      </c>
      <c r="O54" s="330">
        <f>'Federal Non-Assistance'!O54+'State Non-Assistance'!O54</f>
        <v>11705528</v>
      </c>
    </row>
    <row r="55" spans="1:15">
      <c r="A55" s="59" t="s">
        <v>60</v>
      </c>
      <c r="B55" s="330">
        <f t="shared" si="0"/>
        <v>428319643</v>
      </c>
      <c r="C55" s="330">
        <f>'Federal Non-Assistance'!C55+'State Non-Assistance'!C55</f>
        <v>29745989</v>
      </c>
      <c r="D55" s="330">
        <f>'Federal Non-Assistance'!D55+'State Non-Assistance'!D55</f>
        <v>156545946</v>
      </c>
      <c r="E55" s="330">
        <f>'Federal Non-Assistance'!E55+'State Non-Assistance'!E55</f>
        <v>3419332</v>
      </c>
      <c r="F55" s="330">
        <f>'Federal Non-Assistance'!F55+'State Non-Assistance'!F55</f>
        <v>0</v>
      </c>
      <c r="G55" s="330">
        <f>'Federal Non-Assistance'!G55+'State Non-Assistance'!G55</f>
        <v>62500000</v>
      </c>
      <c r="H55" s="330">
        <f>'Federal Non-Assistance'!H55+'State Non-Assistance'!H55</f>
        <v>0</v>
      </c>
      <c r="I55" s="330">
        <f>'Federal Non-Assistance'!I55+'State Non-Assistance'!I55</f>
        <v>42677961</v>
      </c>
      <c r="J55" s="330">
        <f>'Federal Non-Assistance'!J55+'State Non-Assistance'!J55</f>
        <v>354027</v>
      </c>
      <c r="K55" s="330">
        <f>'Federal Non-Assistance'!K55+'State Non-Assistance'!K55</f>
        <v>14449845</v>
      </c>
      <c r="L55" s="330">
        <f>'Federal Non-Assistance'!L55+'State Non-Assistance'!L55</f>
        <v>23721251</v>
      </c>
      <c r="M55" s="330">
        <f>'Federal Non-Assistance'!M55+'State Non-Assistance'!M55</f>
        <v>3959219</v>
      </c>
      <c r="N55" s="330">
        <f>'Federal Non-Assistance'!N55+'State Non-Assistance'!N55</f>
        <v>0</v>
      </c>
      <c r="O55" s="330">
        <f>'Federal Non-Assistance'!O55+'State Non-Assistance'!O55</f>
        <v>90946073</v>
      </c>
    </row>
    <row r="56" spans="1:15">
      <c r="A56" s="59" t="s">
        <v>61</v>
      </c>
      <c r="B56" s="330">
        <f t="shared" si="0"/>
        <v>23702356</v>
      </c>
      <c r="C56" s="330">
        <f>'Federal Non-Assistance'!C56+'State Non-Assistance'!C56</f>
        <v>2694566</v>
      </c>
      <c r="D56" s="330">
        <f>'Federal Non-Assistance'!D56+'State Non-Assistance'!D56</f>
        <v>0</v>
      </c>
      <c r="E56" s="330">
        <f>'Federal Non-Assistance'!E56+'State Non-Assistance'!E56</f>
        <v>0</v>
      </c>
      <c r="F56" s="330">
        <f>'Federal Non-Assistance'!F56+'State Non-Assistance'!F56</f>
        <v>0</v>
      </c>
      <c r="G56" s="330">
        <f>'Federal Non-Assistance'!G56+'State Non-Assistance'!G56</f>
        <v>0</v>
      </c>
      <c r="H56" s="330">
        <f>'Federal Non-Assistance'!H56+'State Non-Assistance'!H56</f>
        <v>0</v>
      </c>
      <c r="I56" s="330">
        <f>'Federal Non-Assistance'!I56+'State Non-Assistance'!I56</f>
        <v>389722</v>
      </c>
      <c r="J56" s="330">
        <f>'Federal Non-Assistance'!J56+'State Non-Assistance'!J56</f>
        <v>0</v>
      </c>
      <c r="K56" s="330">
        <f>'Federal Non-Assistance'!K56+'State Non-Assistance'!K56</f>
        <v>0</v>
      </c>
      <c r="L56" s="330">
        <f>'Federal Non-Assistance'!L56+'State Non-Assistance'!L56</f>
        <v>7308429</v>
      </c>
      <c r="M56" s="330">
        <f>'Federal Non-Assistance'!M56+'State Non-Assistance'!M56</f>
        <v>47708</v>
      </c>
      <c r="N56" s="330">
        <f>'Federal Non-Assistance'!N56+'State Non-Assistance'!N56</f>
        <v>0</v>
      </c>
      <c r="O56" s="330">
        <f>'Federal Non-Assistance'!O56+'State Non-Assistance'!O56</f>
        <v>13261931</v>
      </c>
    </row>
  </sheetData>
  <mergeCells count="2">
    <mergeCell ref="A1:O1"/>
    <mergeCell ref="A2:A4"/>
  </mergeCells>
  <pageMargins left="0.7" right="0.7" top="0.75" bottom="0.75" header="0.3" footer="0.3"/>
  <pageSetup scale="1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H56"/>
  <sheetViews>
    <sheetView workbookViewId="0">
      <selection sqref="A1:H1"/>
    </sheetView>
  </sheetViews>
  <sheetFormatPr defaultRowHeight="14.4"/>
  <cols>
    <col min="1" max="1" width="21.33203125" customWidth="1"/>
    <col min="2" max="3" width="15.6640625" bestFit="1" customWidth="1"/>
    <col min="4" max="4" width="14.44140625" bestFit="1" customWidth="1"/>
    <col min="5" max="5" width="15.6640625" bestFit="1" customWidth="1"/>
    <col min="6" max="6" width="15.6640625" customWidth="1"/>
    <col min="7" max="7" width="13.88671875" customWidth="1"/>
    <col min="8" max="8" width="14.33203125" customWidth="1"/>
  </cols>
  <sheetData>
    <row r="1" spans="1:8">
      <c r="A1" s="502" t="s">
        <v>249</v>
      </c>
      <c r="B1" s="499"/>
      <c r="C1" s="499"/>
      <c r="D1" s="499"/>
      <c r="E1" s="499"/>
      <c r="F1" s="499"/>
      <c r="G1" s="499"/>
      <c r="H1" s="500"/>
    </row>
    <row r="2" spans="1:8">
      <c r="A2" s="501" t="s">
        <v>10</v>
      </c>
      <c r="B2" s="503" t="s">
        <v>171</v>
      </c>
      <c r="C2" s="504"/>
      <c r="D2" s="504"/>
      <c r="E2" s="505"/>
      <c r="F2" s="506" t="s">
        <v>166</v>
      </c>
      <c r="G2" s="504"/>
      <c r="H2" s="507"/>
    </row>
    <row r="3" spans="1:8" ht="25.2">
      <c r="A3" s="501"/>
      <c r="B3" s="136" t="s">
        <v>83</v>
      </c>
      <c r="C3" s="136" t="s">
        <v>71</v>
      </c>
      <c r="D3" s="136" t="s">
        <v>72</v>
      </c>
      <c r="E3" s="201" t="s">
        <v>73</v>
      </c>
      <c r="F3" s="221" t="s">
        <v>83</v>
      </c>
      <c r="G3" s="136" t="s">
        <v>70</v>
      </c>
      <c r="H3" s="136" t="s">
        <v>69</v>
      </c>
    </row>
    <row r="4" spans="1:8">
      <c r="A4" s="501"/>
      <c r="B4" s="3"/>
      <c r="C4" s="3"/>
      <c r="D4" s="3"/>
      <c r="E4" s="222"/>
      <c r="F4" s="29"/>
      <c r="G4" s="3"/>
      <c r="H4" s="3"/>
    </row>
    <row r="5" spans="1:8">
      <c r="A5" s="26" t="s">
        <v>77</v>
      </c>
      <c r="B5" s="330">
        <f>IF('Federal Non-A Subcategories'!B5+'State Non-A Subcategories'!B4=SUM(B6:B56),SUM(B6:B56),"ERROR")</f>
        <v>2168260121</v>
      </c>
      <c r="C5" s="330">
        <f>IF('Federal Non-A Subcategories'!C5+'State Non-A Subcategories'!C4=SUM(C6:C56),SUM(C6:C56),"ERROR")</f>
        <v>169534793</v>
      </c>
      <c r="D5" s="330">
        <f>IF('Federal Non-A Subcategories'!D5+'State Non-A Subcategories'!D4=SUM(D6:D56),SUM(D6:D56),"ERROR")</f>
        <v>317403005</v>
      </c>
      <c r="E5" s="357">
        <f>IF('Federal Non-A Subcategories'!E5+'State Non-A Subcategories'!E4=SUM(E6:E56),SUM(E6:E56),"ERROR")</f>
        <v>1681322323</v>
      </c>
      <c r="F5" s="359">
        <f>IF('Federal Non-A Subcategories'!F5+'State Non-A Subcategories'!F4=SUM(F6:F56),SUM(F6:F56),"ERROR")</f>
        <v>170037324</v>
      </c>
      <c r="G5" s="330">
        <f>IF('Federal Non-A Subcategories'!G5+'State Non-A Subcategories'!G4=SUM(G6:G56),SUM(G6:G56),"ERROR")</f>
        <v>17818865</v>
      </c>
      <c r="H5" s="330">
        <f>IF('Federal Non-A Subcategories'!H5+'State Non-A Subcategories'!H4=SUM(H6:H56),SUM(H6:H56),"ERROR")</f>
        <v>152218459</v>
      </c>
    </row>
    <row r="6" spans="1:8">
      <c r="A6" s="26" t="s">
        <v>11</v>
      </c>
      <c r="B6" s="330">
        <f>SUM(C6:E6)</f>
        <v>21515363</v>
      </c>
      <c r="C6" s="330">
        <f>'Federal Non-A Subcategories'!C6+'State Non-A Subcategories'!C5</f>
        <v>0</v>
      </c>
      <c r="D6" s="330">
        <f>'Federal Non-A Subcategories'!D6+'State Non-A Subcategories'!D5</f>
        <v>706197</v>
      </c>
      <c r="E6" s="357">
        <f>'Federal Non-A Subcategories'!E6+'State Non-A Subcategories'!E5</f>
        <v>20809166</v>
      </c>
      <c r="F6" s="359">
        <f>SUM(G6:H6)</f>
        <v>531001</v>
      </c>
      <c r="G6" s="330">
        <f>'Federal Non-A Subcategories'!G6+'State Non-A Subcategories'!G5</f>
        <v>531001</v>
      </c>
      <c r="H6" s="330">
        <f>'Federal Non-A Subcategories'!H6+'State Non-A Subcategories'!H5</f>
        <v>0</v>
      </c>
    </row>
    <row r="7" spans="1:8">
      <c r="A7" s="15" t="s">
        <v>12</v>
      </c>
      <c r="B7" s="330">
        <f t="shared" ref="B7:B56" si="0">SUM(C7:E7)</f>
        <v>12530208</v>
      </c>
      <c r="C7" s="330">
        <f>'Federal Non-A Subcategories'!C7+'State Non-A Subcategories'!C6</f>
        <v>13498</v>
      </c>
      <c r="D7" s="330">
        <f>'Federal Non-A Subcategories'!D7+'State Non-A Subcategories'!D6</f>
        <v>0</v>
      </c>
      <c r="E7" s="357">
        <f>'Federal Non-A Subcategories'!E7+'State Non-A Subcategories'!E6</f>
        <v>12516710</v>
      </c>
      <c r="F7" s="359">
        <f t="shared" ref="F7:F56" si="1">SUM(G7:H7)</f>
        <v>149164</v>
      </c>
      <c r="G7" s="330">
        <f>'Federal Non-A Subcategories'!G7+'State Non-A Subcategories'!G6</f>
        <v>0</v>
      </c>
      <c r="H7" s="330">
        <f>'Federal Non-A Subcategories'!H7+'State Non-A Subcategories'!H6</f>
        <v>149164</v>
      </c>
    </row>
    <row r="8" spans="1:8">
      <c r="A8" s="15" t="s">
        <v>13</v>
      </c>
      <c r="B8" s="330">
        <f t="shared" si="0"/>
        <v>8120009</v>
      </c>
      <c r="C8" s="330">
        <f>'Federal Non-A Subcategories'!C8+'State Non-A Subcategories'!C7</f>
        <v>21884</v>
      </c>
      <c r="D8" s="330">
        <f>'Federal Non-A Subcategories'!D8+'State Non-A Subcategories'!D7</f>
        <v>170775</v>
      </c>
      <c r="E8" s="357">
        <f>'Federal Non-A Subcategories'!E8+'State Non-A Subcategories'!E7</f>
        <v>7927350</v>
      </c>
      <c r="F8" s="359">
        <f t="shared" si="1"/>
        <v>125336</v>
      </c>
      <c r="G8" s="330">
        <f>'Federal Non-A Subcategories'!G8+'State Non-A Subcategories'!G7</f>
        <v>0</v>
      </c>
      <c r="H8" s="330">
        <f>'Federal Non-A Subcategories'!H8+'State Non-A Subcategories'!H7</f>
        <v>125336</v>
      </c>
    </row>
    <row r="9" spans="1:8">
      <c r="A9" s="15" t="s">
        <v>14</v>
      </c>
      <c r="B9" s="330">
        <f t="shared" si="0"/>
        <v>17105422</v>
      </c>
      <c r="C9" s="330">
        <f>'Federal Non-A Subcategories'!C9+'State Non-A Subcategories'!C8</f>
        <v>66394</v>
      </c>
      <c r="D9" s="330">
        <f>'Federal Non-A Subcategories'!D9+'State Non-A Subcategories'!D8</f>
        <v>5470537</v>
      </c>
      <c r="E9" s="357">
        <f>'Federal Non-A Subcategories'!E9+'State Non-A Subcategories'!E8</f>
        <v>11568491</v>
      </c>
      <c r="F9" s="359">
        <f t="shared" si="1"/>
        <v>2243316</v>
      </c>
      <c r="G9" s="330">
        <f>'Federal Non-A Subcategories'!G9+'State Non-A Subcategories'!G8</f>
        <v>0</v>
      </c>
      <c r="H9" s="330">
        <f>'Federal Non-A Subcategories'!H9+'State Non-A Subcategories'!H8</f>
        <v>2243316</v>
      </c>
    </row>
    <row r="10" spans="1:8">
      <c r="A10" s="15" t="s">
        <v>15</v>
      </c>
      <c r="B10" s="330">
        <f t="shared" si="0"/>
        <v>576427161</v>
      </c>
      <c r="C10" s="330">
        <f>'Federal Non-A Subcategories'!C10+'State Non-A Subcategories'!C9</f>
        <v>44913236</v>
      </c>
      <c r="D10" s="330">
        <f>'Federal Non-A Subcategories'!D10+'State Non-A Subcategories'!D9</f>
        <v>57388347</v>
      </c>
      <c r="E10" s="357">
        <f>'Federal Non-A Subcategories'!E10+'State Non-A Subcategories'!E9</f>
        <v>474125578</v>
      </c>
      <c r="F10" s="359">
        <f t="shared" si="1"/>
        <v>59807256</v>
      </c>
      <c r="G10" s="330">
        <f>'Federal Non-A Subcategories'!G10+'State Non-A Subcategories'!G9</f>
        <v>53863</v>
      </c>
      <c r="H10" s="330">
        <f>'Federal Non-A Subcategories'!H10+'State Non-A Subcategories'!H9</f>
        <v>59753393</v>
      </c>
    </row>
    <row r="11" spans="1:8">
      <c r="A11" s="15" t="s">
        <v>16</v>
      </c>
      <c r="B11" s="330">
        <f t="shared" si="0"/>
        <v>2216554</v>
      </c>
      <c r="C11" s="330">
        <f>'Federal Non-A Subcategories'!C11+'State Non-A Subcategories'!C10</f>
        <v>158520</v>
      </c>
      <c r="D11" s="330">
        <f>'Federal Non-A Subcategories'!D11+'State Non-A Subcategories'!D10</f>
        <v>1846954</v>
      </c>
      <c r="E11" s="357">
        <f>'Federal Non-A Subcategories'!E11+'State Non-A Subcategories'!E10</f>
        <v>211080</v>
      </c>
      <c r="F11" s="359">
        <f t="shared" si="1"/>
        <v>1471707</v>
      </c>
      <c r="G11" s="330">
        <f>'Federal Non-A Subcategories'!G11+'State Non-A Subcategories'!G10</f>
        <v>0</v>
      </c>
      <c r="H11" s="330">
        <f>'Federal Non-A Subcategories'!H11+'State Non-A Subcategories'!H10</f>
        <v>1471707</v>
      </c>
    </row>
    <row r="12" spans="1:8">
      <c r="A12" s="15" t="s">
        <v>17</v>
      </c>
      <c r="B12" s="330">
        <f t="shared" si="0"/>
        <v>17691042</v>
      </c>
      <c r="C12" s="330">
        <f>'Federal Non-A Subcategories'!C12+'State Non-A Subcategories'!C11</f>
        <v>0</v>
      </c>
      <c r="D12" s="330">
        <f>'Federal Non-A Subcategories'!D12+'State Non-A Subcategories'!D11</f>
        <v>34305</v>
      </c>
      <c r="E12" s="357">
        <f>'Federal Non-A Subcategories'!E12+'State Non-A Subcategories'!E11</f>
        <v>17656737</v>
      </c>
      <c r="F12" s="359">
        <f t="shared" si="1"/>
        <v>5100770</v>
      </c>
      <c r="G12" s="330">
        <f>'Federal Non-A Subcategories'!G12+'State Non-A Subcategories'!G11</f>
        <v>5100770</v>
      </c>
      <c r="H12" s="330">
        <f>'Federal Non-A Subcategories'!H12+'State Non-A Subcategories'!H11</f>
        <v>0</v>
      </c>
    </row>
    <row r="13" spans="1:8">
      <c r="A13" s="15" t="s">
        <v>18</v>
      </c>
      <c r="B13" s="330">
        <f t="shared" si="0"/>
        <v>6560421</v>
      </c>
      <c r="C13" s="330">
        <f>'Federal Non-A Subcategories'!C13+'State Non-A Subcategories'!C12</f>
        <v>4390378</v>
      </c>
      <c r="D13" s="330">
        <f>'Federal Non-A Subcategories'!D13+'State Non-A Subcategories'!D12</f>
        <v>1211043</v>
      </c>
      <c r="E13" s="357">
        <f>'Federal Non-A Subcategories'!E13+'State Non-A Subcategories'!E12</f>
        <v>959000</v>
      </c>
      <c r="F13" s="359">
        <f t="shared" si="1"/>
        <v>0</v>
      </c>
      <c r="G13" s="330">
        <f>'Federal Non-A Subcategories'!G13+'State Non-A Subcategories'!G12</f>
        <v>0</v>
      </c>
      <c r="H13" s="330">
        <f>'Federal Non-A Subcategories'!H13+'State Non-A Subcategories'!H12</f>
        <v>0</v>
      </c>
    </row>
    <row r="14" spans="1:8">
      <c r="A14" s="15" t="s">
        <v>19</v>
      </c>
      <c r="B14" s="330">
        <f t="shared" si="0"/>
        <v>34642863</v>
      </c>
      <c r="C14" s="330">
        <f>'Federal Non-A Subcategories'!C14+'State Non-A Subcategories'!C13</f>
        <v>8477235</v>
      </c>
      <c r="D14" s="330">
        <f>'Federal Non-A Subcategories'!D14+'State Non-A Subcategories'!D13</f>
        <v>1923160</v>
      </c>
      <c r="E14" s="357">
        <f>'Federal Non-A Subcategories'!E14+'State Non-A Subcategories'!E13</f>
        <v>24242468</v>
      </c>
      <c r="F14" s="359">
        <f t="shared" si="1"/>
        <v>0</v>
      </c>
      <c r="G14" s="330">
        <f>'Federal Non-A Subcategories'!G14+'State Non-A Subcategories'!G13</f>
        <v>0</v>
      </c>
      <c r="H14" s="330">
        <f>'Federal Non-A Subcategories'!H14+'State Non-A Subcategories'!H13</f>
        <v>0</v>
      </c>
    </row>
    <row r="15" spans="1:8">
      <c r="A15" s="15" t="s">
        <v>20</v>
      </c>
      <c r="B15" s="330">
        <f t="shared" si="0"/>
        <v>50683679</v>
      </c>
      <c r="C15" s="330">
        <f>'Federal Non-A Subcategories'!C15+'State Non-A Subcategories'!C14</f>
        <v>771768</v>
      </c>
      <c r="D15" s="330">
        <f>'Federal Non-A Subcategories'!D15+'State Non-A Subcategories'!D14</f>
        <v>4201772</v>
      </c>
      <c r="E15" s="357">
        <f>'Federal Non-A Subcategories'!E15+'State Non-A Subcategories'!E14</f>
        <v>45710139</v>
      </c>
      <c r="F15" s="359">
        <f t="shared" si="1"/>
        <v>925543</v>
      </c>
      <c r="G15" s="330">
        <f>'Federal Non-A Subcategories'!G15+'State Non-A Subcategories'!G14</f>
        <v>0</v>
      </c>
      <c r="H15" s="330">
        <f>'Federal Non-A Subcategories'!H15+'State Non-A Subcategories'!H14</f>
        <v>925543</v>
      </c>
    </row>
    <row r="16" spans="1:8">
      <c r="A16" s="15" t="s">
        <v>21</v>
      </c>
      <c r="B16" s="330">
        <f t="shared" si="0"/>
        <v>10775869</v>
      </c>
      <c r="C16" s="330">
        <f>'Federal Non-A Subcategories'!C16+'State Non-A Subcategories'!C15</f>
        <v>5094881</v>
      </c>
      <c r="D16" s="330">
        <f>'Federal Non-A Subcategories'!D16+'State Non-A Subcategories'!D15</f>
        <v>0</v>
      </c>
      <c r="E16" s="357">
        <f>'Federal Non-A Subcategories'!E16+'State Non-A Subcategories'!E15</f>
        <v>5680988</v>
      </c>
      <c r="F16" s="359">
        <f t="shared" si="1"/>
        <v>4869017</v>
      </c>
      <c r="G16" s="330">
        <f>'Federal Non-A Subcategories'!G16+'State Non-A Subcategories'!G15</f>
        <v>0</v>
      </c>
      <c r="H16" s="330">
        <f>'Federal Non-A Subcategories'!H16+'State Non-A Subcategories'!H15</f>
        <v>4869017</v>
      </c>
    </row>
    <row r="17" spans="1:8">
      <c r="A17" s="15" t="s">
        <v>22</v>
      </c>
      <c r="B17" s="330">
        <f t="shared" si="0"/>
        <v>96970976</v>
      </c>
      <c r="C17" s="330">
        <f>'Federal Non-A Subcategories'!C17+'State Non-A Subcategories'!C16</f>
        <v>1761597</v>
      </c>
      <c r="D17" s="330">
        <f>'Federal Non-A Subcategories'!D17+'State Non-A Subcategories'!D16</f>
        <v>46009187</v>
      </c>
      <c r="E17" s="357">
        <f>'Federal Non-A Subcategories'!E17+'State Non-A Subcategories'!E16</f>
        <v>49200192</v>
      </c>
      <c r="F17" s="359">
        <f t="shared" si="1"/>
        <v>2431769</v>
      </c>
      <c r="G17" s="330">
        <f>'Federal Non-A Subcategories'!G17+'State Non-A Subcategories'!G16</f>
        <v>0</v>
      </c>
      <c r="H17" s="330">
        <f>'Federal Non-A Subcategories'!H17+'State Non-A Subcategories'!H16</f>
        <v>2431769</v>
      </c>
    </row>
    <row r="18" spans="1:8">
      <c r="A18" s="15" t="s">
        <v>23</v>
      </c>
      <c r="B18" s="330">
        <f t="shared" si="0"/>
        <v>5749982</v>
      </c>
      <c r="C18" s="330">
        <f>'Federal Non-A Subcategories'!C18+'State Non-A Subcategories'!C17</f>
        <v>298398</v>
      </c>
      <c r="D18" s="330">
        <f>'Federal Non-A Subcategories'!D18+'State Non-A Subcategories'!D17</f>
        <v>39977</v>
      </c>
      <c r="E18" s="357">
        <f>'Federal Non-A Subcategories'!E18+'State Non-A Subcategories'!E17</f>
        <v>5411607</v>
      </c>
      <c r="F18" s="359">
        <f t="shared" si="1"/>
        <v>135372</v>
      </c>
      <c r="G18" s="330">
        <f>'Federal Non-A Subcategories'!G18+'State Non-A Subcategories'!G17</f>
        <v>135372</v>
      </c>
      <c r="H18" s="330">
        <f>'Federal Non-A Subcategories'!H18+'State Non-A Subcategories'!H17</f>
        <v>0</v>
      </c>
    </row>
    <row r="19" spans="1:8">
      <c r="A19" s="15" t="s">
        <v>24</v>
      </c>
      <c r="B19" s="330">
        <f t="shared" si="0"/>
        <v>21986125</v>
      </c>
      <c r="C19" s="330">
        <f>'Federal Non-A Subcategories'!C19+'State Non-A Subcategories'!C18</f>
        <v>-4103568</v>
      </c>
      <c r="D19" s="330">
        <f>'Federal Non-A Subcategories'!D19+'State Non-A Subcategories'!D18</f>
        <v>17204394</v>
      </c>
      <c r="E19" s="357">
        <f>'Federal Non-A Subcategories'!E19+'State Non-A Subcategories'!E18</f>
        <v>8885299</v>
      </c>
      <c r="F19" s="359">
        <f t="shared" si="1"/>
        <v>553580</v>
      </c>
      <c r="G19" s="330">
        <f>'Federal Non-A Subcategories'!G19+'State Non-A Subcategories'!G18</f>
        <v>0</v>
      </c>
      <c r="H19" s="330">
        <f>'Federal Non-A Subcategories'!H19+'State Non-A Subcategories'!H18</f>
        <v>553580</v>
      </c>
    </row>
    <row r="20" spans="1:8">
      <c r="A20" s="15" t="s">
        <v>25</v>
      </c>
      <c r="B20" s="330">
        <f t="shared" si="0"/>
        <v>14989152</v>
      </c>
      <c r="C20" s="330">
        <f>'Federal Non-A Subcategories'!C20+'State Non-A Subcategories'!C19</f>
        <v>0</v>
      </c>
      <c r="D20" s="330">
        <f>'Federal Non-A Subcategories'!D20+'State Non-A Subcategories'!D19</f>
        <v>14565729</v>
      </c>
      <c r="E20" s="357">
        <f>'Federal Non-A Subcategories'!E20+'State Non-A Subcategories'!E19</f>
        <v>423423</v>
      </c>
      <c r="F20" s="359">
        <f t="shared" si="1"/>
        <v>0</v>
      </c>
      <c r="G20" s="330">
        <f>'Federal Non-A Subcategories'!G20+'State Non-A Subcategories'!G19</f>
        <v>0</v>
      </c>
      <c r="H20" s="330">
        <f>'Federal Non-A Subcategories'!H20+'State Non-A Subcategories'!H19</f>
        <v>0</v>
      </c>
    </row>
    <row r="21" spans="1:8">
      <c r="A21" s="15" t="s">
        <v>26</v>
      </c>
      <c r="B21" s="330">
        <f t="shared" si="0"/>
        <v>18336881</v>
      </c>
      <c r="C21" s="330">
        <f>'Federal Non-A Subcategories'!C21+'State Non-A Subcategories'!C20</f>
        <v>0</v>
      </c>
      <c r="D21" s="330">
        <f>'Federal Non-A Subcategories'!D21+'State Non-A Subcategories'!D20</f>
        <v>29952</v>
      </c>
      <c r="E21" s="357">
        <f>'Federal Non-A Subcategories'!E21+'State Non-A Subcategories'!E20</f>
        <v>18306929</v>
      </c>
      <c r="F21" s="359">
        <f t="shared" si="1"/>
        <v>611642</v>
      </c>
      <c r="G21" s="330">
        <f>'Federal Non-A Subcategories'!G21+'State Non-A Subcategories'!G20</f>
        <v>0</v>
      </c>
      <c r="H21" s="330">
        <f>'Federal Non-A Subcategories'!H21+'State Non-A Subcategories'!H20</f>
        <v>611642</v>
      </c>
    </row>
    <row r="22" spans="1:8">
      <c r="A22" s="15" t="s">
        <v>27</v>
      </c>
      <c r="B22" s="330">
        <f t="shared" si="0"/>
        <v>500723</v>
      </c>
      <c r="C22" s="330">
        <f>'Federal Non-A Subcategories'!C22+'State Non-A Subcategories'!C21</f>
        <v>0</v>
      </c>
      <c r="D22" s="330">
        <f>'Federal Non-A Subcategories'!D22+'State Non-A Subcategories'!D21</f>
        <v>419230</v>
      </c>
      <c r="E22" s="357">
        <f>'Federal Non-A Subcategories'!E22+'State Non-A Subcategories'!E21</f>
        <v>81493</v>
      </c>
      <c r="F22" s="359">
        <f t="shared" si="1"/>
        <v>1386274</v>
      </c>
      <c r="G22" s="330">
        <f>'Federal Non-A Subcategories'!G22+'State Non-A Subcategories'!G21</f>
        <v>0</v>
      </c>
      <c r="H22" s="330">
        <f>'Federal Non-A Subcategories'!H22+'State Non-A Subcategories'!H21</f>
        <v>1386274</v>
      </c>
    </row>
    <row r="23" spans="1:8">
      <c r="A23" s="15" t="s">
        <v>28</v>
      </c>
      <c r="B23" s="330">
        <f t="shared" si="0"/>
        <v>33881271</v>
      </c>
      <c r="C23" s="330">
        <f>'Federal Non-A Subcategories'!C23+'State Non-A Subcategories'!C22</f>
        <v>12411268</v>
      </c>
      <c r="D23" s="330">
        <f>'Federal Non-A Subcategories'!D23+'State Non-A Subcategories'!D22</f>
        <v>455841</v>
      </c>
      <c r="E23" s="357">
        <f>'Federal Non-A Subcategories'!E23+'State Non-A Subcategories'!E22</f>
        <v>21014162</v>
      </c>
      <c r="F23" s="359">
        <f t="shared" si="1"/>
        <v>17141966</v>
      </c>
      <c r="G23" s="330">
        <f>'Federal Non-A Subcategories'!G23+'State Non-A Subcategories'!G22</f>
        <v>0</v>
      </c>
      <c r="H23" s="330">
        <f>'Federal Non-A Subcategories'!H23+'State Non-A Subcategories'!H22</f>
        <v>17141966</v>
      </c>
    </row>
    <row r="24" spans="1:8">
      <c r="A24" s="15" t="s">
        <v>29</v>
      </c>
      <c r="B24" s="330">
        <f t="shared" si="0"/>
        <v>5256501</v>
      </c>
      <c r="C24" s="330">
        <f>'Federal Non-A Subcategories'!C24+'State Non-A Subcategories'!C23</f>
        <v>0</v>
      </c>
      <c r="D24" s="330">
        <f>'Federal Non-A Subcategories'!D24+'State Non-A Subcategories'!D23</f>
        <v>4941948</v>
      </c>
      <c r="E24" s="357">
        <f>'Federal Non-A Subcategories'!E24+'State Non-A Subcategories'!E23</f>
        <v>314553</v>
      </c>
      <c r="F24" s="359">
        <f t="shared" si="1"/>
        <v>88318</v>
      </c>
      <c r="G24" s="330">
        <f>'Federal Non-A Subcategories'!G24+'State Non-A Subcategories'!G23</f>
        <v>0</v>
      </c>
      <c r="H24" s="330">
        <f>'Federal Non-A Subcategories'!H24+'State Non-A Subcategories'!H23</f>
        <v>88318</v>
      </c>
    </row>
    <row r="25" spans="1:8">
      <c r="A25" s="15" t="s">
        <v>30</v>
      </c>
      <c r="B25" s="330">
        <f t="shared" si="0"/>
        <v>10696003</v>
      </c>
      <c r="C25" s="330">
        <f>'Federal Non-A Subcategories'!C25+'State Non-A Subcategories'!C24</f>
        <v>0</v>
      </c>
      <c r="D25" s="330">
        <f>'Federal Non-A Subcategories'!D25+'State Non-A Subcategories'!D24</f>
        <v>415780</v>
      </c>
      <c r="E25" s="357">
        <f>'Federal Non-A Subcategories'!E25+'State Non-A Subcategories'!E24</f>
        <v>10280223</v>
      </c>
      <c r="F25" s="359">
        <f t="shared" si="1"/>
        <v>763827</v>
      </c>
      <c r="G25" s="330">
        <f>'Federal Non-A Subcategories'!G25+'State Non-A Subcategories'!G24</f>
        <v>0</v>
      </c>
      <c r="H25" s="330">
        <f>'Federal Non-A Subcategories'!H25+'State Non-A Subcategories'!H24</f>
        <v>763827</v>
      </c>
    </row>
    <row r="26" spans="1:8">
      <c r="A26" s="15" t="s">
        <v>31</v>
      </c>
      <c r="B26" s="330">
        <f t="shared" si="0"/>
        <v>43365200</v>
      </c>
      <c r="C26" s="330">
        <f>'Federal Non-A Subcategories'!C26+'State Non-A Subcategories'!C25</f>
        <v>7550042</v>
      </c>
      <c r="D26" s="330">
        <f>'Federal Non-A Subcategories'!D26+'State Non-A Subcategories'!D25</f>
        <v>1084203</v>
      </c>
      <c r="E26" s="357">
        <f>'Federal Non-A Subcategories'!E26+'State Non-A Subcategories'!E25</f>
        <v>34730955</v>
      </c>
      <c r="F26" s="359">
        <f t="shared" si="1"/>
        <v>7052443</v>
      </c>
      <c r="G26" s="330">
        <f>'Federal Non-A Subcategories'!G26+'State Non-A Subcategories'!G25</f>
        <v>3806512</v>
      </c>
      <c r="H26" s="330">
        <f>'Federal Non-A Subcategories'!H26+'State Non-A Subcategories'!H25</f>
        <v>3245931</v>
      </c>
    </row>
    <row r="27" spans="1:8">
      <c r="A27" s="15" t="s">
        <v>32</v>
      </c>
      <c r="B27" s="330">
        <f t="shared" si="0"/>
        <v>6395047</v>
      </c>
      <c r="C27" s="330">
        <f>'Federal Non-A Subcategories'!C27+'State Non-A Subcategories'!C26</f>
        <v>1629350</v>
      </c>
      <c r="D27" s="330">
        <f>'Federal Non-A Subcategories'!D27+'State Non-A Subcategories'!D26</f>
        <v>4765697</v>
      </c>
      <c r="E27" s="357">
        <f>'Federal Non-A Subcategories'!E27+'State Non-A Subcategories'!E26</f>
        <v>0</v>
      </c>
      <c r="F27" s="359">
        <f t="shared" si="1"/>
        <v>0</v>
      </c>
      <c r="G27" s="330">
        <f>'Federal Non-A Subcategories'!G27+'State Non-A Subcategories'!G26</f>
        <v>0</v>
      </c>
      <c r="H27" s="330">
        <f>'Federal Non-A Subcategories'!H27+'State Non-A Subcategories'!H26</f>
        <v>0</v>
      </c>
    </row>
    <row r="28" spans="1:8">
      <c r="A28" s="15" t="s">
        <v>33</v>
      </c>
      <c r="B28" s="330">
        <f t="shared" si="0"/>
        <v>62872734</v>
      </c>
      <c r="C28" s="330">
        <f>'Federal Non-A Subcategories'!C28+'State Non-A Subcategories'!C27</f>
        <v>554676</v>
      </c>
      <c r="D28" s="330">
        <f>'Federal Non-A Subcategories'!D28+'State Non-A Subcategories'!D27</f>
        <v>5417583</v>
      </c>
      <c r="E28" s="357">
        <f>'Federal Non-A Subcategories'!E28+'State Non-A Subcategories'!E27</f>
        <v>56900475</v>
      </c>
      <c r="F28" s="359">
        <f t="shared" si="1"/>
        <v>8125005</v>
      </c>
      <c r="G28" s="330">
        <f>'Federal Non-A Subcategories'!G28+'State Non-A Subcategories'!G27</f>
        <v>1100000</v>
      </c>
      <c r="H28" s="330">
        <f>'Federal Non-A Subcategories'!H28+'State Non-A Subcategories'!H27</f>
        <v>7025005</v>
      </c>
    </row>
    <row r="29" spans="1:8">
      <c r="A29" s="15" t="s">
        <v>34</v>
      </c>
      <c r="B29" s="330">
        <f t="shared" si="0"/>
        <v>66187186</v>
      </c>
      <c r="C29" s="330">
        <f>'Federal Non-A Subcategories'!C29+'State Non-A Subcategories'!C28</f>
        <v>0</v>
      </c>
      <c r="D29" s="330">
        <f>'Federal Non-A Subcategories'!D29+'State Non-A Subcategories'!D28</f>
        <v>1315531</v>
      </c>
      <c r="E29" s="357">
        <f>'Federal Non-A Subcategories'!E29+'State Non-A Subcategories'!E28</f>
        <v>64871655</v>
      </c>
      <c r="F29" s="359">
        <f t="shared" si="1"/>
        <v>3188164</v>
      </c>
      <c r="G29" s="330">
        <f>'Federal Non-A Subcategories'!G29+'State Non-A Subcategories'!G28</f>
        <v>0</v>
      </c>
      <c r="H29" s="330">
        <f>'Federal Non-A Subcategories'!H29+'State Non-A Subcategories'!H28</f>
        <v>3188164</v>
      </c>
    </row>
    <row r="30" spans="1:8">
      <c r="A30" s="15" t="s">
        <v>35</v>
      </c>
      <c r="B30" s="330">
        <f t="shared" si="0"/>
        <v>32549428</v>
      </c>
      <c r="C30" s="330">
        <f>'Federal Non-A Subcategories'!C30+'State Non-A Subcategories'!C29</f>
        <v>125690</v>
      </c>
      <c r="D30" s="330">
        <f>'Federal Non-A Subcategories'!D30+'State Non-A Subcategories'!D29</f>
        <v>8558917</v>
      </c>
      <c r="E30" s="357">
        <f>'Federal Non-A Subcategories'!E30+'State Non-A Subcategories'!E29</f>
        <v>23864821</v>
      </c>
      <c r="F30" s="359">
        <f t="shared" si="1"/>
        <v>7644368</v>
      </c>
      <c r="G30" s="330">
        <f>'Federal Non-A Subcategories'!G30+'State Non-A Subcategories'!G29</f>
        <v>756150</v>
      </c>
      <c r="H30" s="330">
        <f>'Federal Non-A Subcategories'!H30+'State Non-A Subcategories'!H29</f>
        <v>6888218</v>
      </c>
    </row>
    <row r="31" spans="1:8">
      <c r="A31" s="15" t="s">
        <v>36</v>
      </c>
      <c r="B31" s="330">
        <f t="shared" si="0"/>
        <v>23599561</v>
      </c>
      <c r="C31" s="330">
        <f>'Federal Non-A Subcategories'!C31+'State Non-A Subcategories'!C30</f>
        <v>0</v>
      </c>
      <c r="D31" s="330">
        <f>'Federal Non-A Subcategories'!D31+'State Non-A Subcategories'!D30</f>
        <v>0</v>
      </c>
      <c r="E31" s="357">
        <f>'Federal Non-A Subcategories'!E31+'State Non-A Subcategories'!E30</f>
        <v>23599561</v>
      </c>
      <c r="F31" s="359">
        <f t="shared" si="1"/>
        <v>0</v>
      </c>
      <c r="G31" s="330">
        <f>'Federal Non-A Subcategories'!G31+'State Non-A Subcategories'!G30</f>
        <v>0</v>
      </c>
      <c r="H31" s="330">
        <f>'Federal Non-A Subcategories'!H31+'State Non-A Subcategories'!H30</f>
        <v>0</v>
      </c>
    </row>
    <row r="32" spans="1:8">
      <c r="A32" s="15" t="s">
        <v>37</v>
      </c>
      <c r="B32" s="330">
        <f t="shared" si="0"/>
        <v>11042302</v>
      </c>
      <c r="C32" s="330">
        <f>'Federal Non-A Subcategories'!C32+'State Non-A Subcategories'!C31</f>
        <v>3615845</v>
      </c>
      <c r="D32" s="330">
        <f>'Federal Non-A Subcategories'!D32+'State Non-A Subcategories'!D31</f>
        <v>5890432</v>
      </c>
      <c r="E32" s="357">
        <f>'Federal Non-A Subcategories'!E32+'State Non-A Subcategories'!E31</f>
        <v>1536025</v>
      </c>
      <c r="F32" s="359">
        <f t="shared" si="1"/>
        <v>0</v>
      </c>
      <c r="G32" s="330">
        <f>'Federal Non-A Subcategories'!G32+'State Non-A Subcategories'!G31</f>
        <v>0</v>
      </c>
      <c r="H32" s="330">
        <f>'Federal Non-A Subcategories'!H32+'State Non-A Subcategories'!H31</f>
        <v>0</v>
      </c>
    </row>
    <row r="33" spans="1:8">
      <c r="A33" s="15" t="s">
        <v>38</v>
      </c>
      <c r="B33" s="330">
        <f t="shared" si="0"/>
        <v>18141244</v>
      </c>
      <c r="C33" s="330">
        <f>'Federal Non-A Subcategories'!C33+'State Non-A Subcategories'!C32</f>
        <v>0</v>
      </c>
      <c r="D33" s="330">
        <f>'Federal Non-A Subcategories'!D33+'State Non-A Subcategories'!D32</f>
        <v>0</v>
      </c>
      <c r="E33" s="357">
        <f>'Federal Non-A Subcategories'!E33+'State Non-A Subcategories'!E32</f>
        <v>18141244</v>
      </c>
      <c r="F33" s="359">
        <f t="shared" si="1"/>
        <v>0</v>
      </c>
      <c r="G33" s="330">
        <f>'Federal Non-A Subcategories'!G33+'State Non-A Subcategories'!G32</f>
        <v>0</v>
      </c>
      <c r="H33" s="330">
        <f>'Federal Non-A Subcategories'!H33+'State Non-A Subcategories'!H32</f>
        <v>0</v>
      </c>
    </row>
    <row r="34" spans="1:8">
      <c r="A34" s="15" t="s">
        <v>39</v>
      </c>
      <c r="B34" s="330">
        <f t="shared" si="0"/>
        <v>1292404</v>
      </c>
      <c r="C34" s="330">
        <f>'Federal Non-A Subcategories'!C34+'State Non-A Subcategories'!C33</f>
        <v>0</v>
      </c>
      <c r="D34" s="330">
        <f>'Federal Non-A Subcategories'!D34+'State Non-A Subcategories'!D33</f>
        <v>70581</v>
      </c>
      <c r="E34" s="357">
        <f>'Federal Non-A Subcategories'!E34+'State Non-A Subcategories'!E33</f>
        <v>1221823</v>
      </c>
      <c r="F34" s="359">
        <f t="shared" si="1"/>
        <v>641138</v>
      </c>
      <c r="G34" s="330">
        <f>'Federal Non-A Subcategories'!G34+'State Non-A Subcategories'!G33</f>
        <v>0</v>
      </c>
      <c r="H34" s="330">
        <f>'Federal Non-A Subcategories'!H34+'State Non-A Subcategories'!H33</f>
        <v>641138</v>
      </c>
    </row>
    <row r="35" spans="1:8">
      <c r="A35" s="15" t="s">
        <v>40</v>
      </c>
      <c r="B35" s="330">
        <f t="shared" si="0"/>
        <v>6579462</v>
      </c>
      <c r="C35" s="330">
        <f>'Federal Non-A Subcategories'!C35+'State Non-A Subcategories'!C34</f>
        <v>0</v>
      </c>
      <c r="D35" s="330">
        <f>'Federal Non-A Subcategories'!D35+'State Non-A Subcategories'!D34</f>
        <v>205434</v>
      </c>
      <c r="E35" s="357">
        <f>'Federal Non-A Subcategories'!E35+'State Non-A Subcategories'!E34</f>
        <v>6374028</v>
      </c>
      <c r="F35" s="359">
        <f t="shared" si="1"/>
        <v>1222885</v>
      </c>
      <c r="G35" s="330">
        <f>'Federal Non-A Subcategories'!G35+'State Non-A Subcategories'!G34</f>
        <v>136092</v>
      </c>
      <c r="H35" s="330">
        <f>'Federal Non-A Subcategories'!H35+'State Non-A Subcategories'!H34</f>
        <v>1086793</v>
      </c>
    </row>
    <row r="36" spans="1:8">
      <c r="A36" s="15" t="s">
        <v>41</v>
      </c>
      <c r="B36" s="330">
        <f t="shared" si="0"/>
        <v>96511128</v>
      </c>
      <c r="C36" s="330">
        <f>'Federal Non-A Subcategories'!C36+'State Non-A Subcategories'!C35</f>
        <v>1458314</v>
      </c>
      <c r="D36" s="330">
        <f>'Federal Non-A Subcategories'!D36+'State Non-A Subcategories'!D35</f>
        <v>27818392</v>
      </c>
      <c r="E36" s="357">
        <f>'Federal Non-A Subcategories'!E36+'State Non-A Subcategories'!E35</f>
        <v>67234422</v>
      </c>
      <c r="F36" s="359">
        <f t="shared" si="1"/>
        <v>731708</v>
      </c>
      <c r="G36" s="330">
        <f>'Federal Non-A Subcategories'!G36+'State Non-A Subcategories'!G35</f>
        <v>731708</v>
      </c>
      <c r="H36" s="330">
        <f>'Federal Non-A Subcategories'!H36+'State Non-A Subcategories'!H35</f>
        <v>0</v>
      </c>
    </row>
    <row r="37" spans="1:8">
      <c r="A37" s="15" t="s">
        <v>42</v>
      </c>
      <c r="B37" s="330">
        <f t="shared" si="0"/>
        <v>13031346</v>
      </c>
      <c r="C37" s="330">
        <f>'Federal Non-A Subcategories'!C37+'State Non-A Subcategories'!C36</f>
        <v>700317</v>
      </c>
      <c r="D37" s="330">
        <f>'Federal Non-A Subcategories'!D37+'State Non-A Subcategories'!D36</f>
        <v>0</v>
      </c>
      <c r="E37" s="357">
        <f>'Federal Non-A Subcategories'!E37+'State Non-A Subcategories'!E36</f>
        <v>12331029</v>
      </c>
      <c r="F37" s="359">
        <f t="shared" si="1"/>
        <v>0</v>
      </c>
      <c r="G37" s="330">
        <f>'Federal Non-A Subcategories'!G37+'State Non-A Subcategories'!G36</f>
        <v>0</v>
      </c>
      <c r="H37" s="330">
        <f>'Federal Non-A Subcategories'!H37+'State Non-A Subcategories'!H36</f>
        <v>0</v>
      </c>
    </row>
    <row r="38" spans="1:8">
      <c r="A38" s="15" t="s">
        <v>43</v>
      </c>
      <c r="B38" s="330">
        <f t="shared" si="0"/>
        <v>168215045</v>
      </c>
      <c r="C38" s="330">
        <f>'Federal Non-A Subcategories'!C38+'State Non-A Subcategories'!C37</f>
        <v>14752314</v>
      </c>
      <c r="D38" s="330">
        <f>'Federal Non-A Subcategories'!D38+'State Non-A Subcategories'!D37</f>
        <v>1909934</v>
      </c>
      <c r="E38" s="357">
        <f>'Federal Non-A Subcategories'!E38+'State Non-A Subcategories'!E37</f>
        <v>151552797</v>
      </c>
      <c r="F38" s="359">
        <f t="shared" si="1"/>
        <v>8009930</v>
      </c>
      <c r="G38" s="330">
        <f>'Federal Non-A Subcategories'!G38+'State Non-A Subcategories'!G37</f>
        <v>0</v>
      </c>
      <c r="H38" s="330">
        <f>'Federal Non-A Subcategories'!H38+'State Non-A Subcategories'!H37</f>
        <v>8009930</v>
      </c>
    </row>
    <row r="39" spans="1:8">
      <c r="A39" s="15" t="s">
        <v>44</v>
      </c>
      <c r="B39" s="330">
        <f t="shared" si="0"/>
        <v>34319173</v>
      </c>
      <c r="C39" s="330">
        <f>'Federal Non-A Subcategories'!C39+'State Non-A Subcategories'!C38</f>
        <v>209</v>
      </c>
      <c r="D39" s="330">
        <f>'Federal Non-A Subcategories'!D39+'State Non-A Subcategories'!D38</f>
        <v>488122</v>
      </c>
      <c r="E39" s="357">
        <f>'Federal Non-A Subcategories'!E39+'State Non-A Subcategories'!E38</f>
        <v>33830842</v>
      </c>
      <c r="F39" s="359">
        <f t="shared" si="1"/>
        <v>3250516</v>
      </c>
      <c r="G39" s="330">
        <f>'Federal Non-A Subcategories'!G39+'State Non-A Subcategories'!G38</f>
        <v>0</v>
      </c>
      <c r="H39" s="330">
        <f>'Federal Non-A Subcategories'!H39+'State Non-A Subcategories'!H38</f>
        <v>3250516</v>
      </c>
    </row>
    <row r="40" spans="1:8">
      <c r="A40" s="15" t="s">
        <v>45</v>
      </c>
      <c r="B40" s="330">
        <f t="shared" si="0"/>
        <v>3903045</v>
      </c>
      <c r="C40" s="330">
        <f>'Federal Non-A Subcategories'!C40+'State Non-A Subcategories'!C39</f>
        <v>0</v>
      </c>
      <c r="D40" s="330">
        <f>'Federal Non-A Subcategories'!D40+'State Non-A Subcategories'!D39</f>
        <v>19576</v>
      </c>
      <c r="E40" s="357">
        <f>'Federal Non-A Subcategories'!E40+'State Non-A Subcategories'!E39</f>
        <v>3883469</v>
      </c>
      <c r="F40" s="359">
        <f t="shared" si="1"/>
        <v>971185</v>
      </c>
      <c r="G40" s="330">
        <f>'Federal Non-A Subcategories'!G40+'State Non-A Subcategories'!G39</f>
        <v>0</v>
      </c>
      <c r="H40" s="330">
        <f>'Federal Non-A Subcategories'!H40+'State Non-A Subcategories'!H39</f>
        <v>971185</v>
      </c>
    </row>
    <row r="41" spans="1:8">
      <c r="A41" s="15" t="s">
        <v>46</v>
      </c>
      <c r="B41" s="330">
        <f t="shared" si="0"/>
        <v>73831316</v>
      </c>
      <c r="C41" s="330">
        <f>'Federal Non-A Subcategories'!C41+'State Non-A Subcategories'!C40</f>
        <v>40883327</v>
      </c>
      <c r="D41" s="330">
        <f>'Federal Non-A Subcategories'!D41+'State Non-A Subcategories'!D40</f>
        <v>2349110</v>
      </c>
      <c r="E41" s="357">
        <f>'Federal Non-A Subcategories'!E41+'State Non-A Subcategories'!E40</f>
        <v>30598879</v>
      </c>
      <c r="F41" s="359">
        <f t="shared" si="1"/>
        <v>5836497</v>
      </c>
      <c r="G41" s="330">
        <f>'Federal Non-A Subcategories'!G41+'State Non-A Subcategories'!G40</f>
        <v>1995173</v>
      </c>
      <c r="H41" s="330">
        <f>'Federal Non-A Subcategories'!H41+'State Non-A Subcategories'!H40</f>
        <v>3841324</v>
      </c>
    </row>
    <row r="42" spans="1:8">
      <c r="A42" s="15" t="s">
        <v>47</v>
      </c>
      <c r="B42" s="330">
        <f t="shared" si="0"/>
        <v>0</v>
      </c>
      <c r="C42" s="330">
        <f>'Federal Non-A Subcategories'!C42+'State Non-A Subcategories'!C41</f>
        <v>0</v>
      </c>
      <c r="D42" s="330">
        <f>'Federal Non-A Subcategories'!D42+'State Non-A Subcategories'!D41</f>
        <v>0</v>
      </c>
      <c r="E42" s="357">
        <f>'Federal Non-A Subcategories'!E42+'State Non-A Subcategories'!E41</f>
        <v>0</v>
      </c>
      <c r="F42" s="359">
        <f t="shared" si="1"/>
        <v>0</v>
      </c>
      <c r="G42" s="330">
        <f>'Federal Non-A Subcategories'!G42+'State Non-A Subcategories'!G41</f>
        <v>0</v>
      </c>
      <c r="H42" s="330">
        <f>'Federal Non-A Subcategories'!H42+'State Non-A Subcategories'!H41</f>
        <v>0</v>
      </c>
    </row>
    <row r="43" spans="1:8">
      <c r="A43" s="15" t="s">
        <v>48</v>
      </c>
      <c r="B43" s="330">
        <f t="shared" si="0"/>
        <v>18575556</v>
      </c>
      <c r="C43" s="330">
        <f>'Federal Non-A Subcategories'!C43+'State Non-A Subcategories'!C42</f>
        <v>3265982</v>
      </c>
      <c r="D43" s="330">
        <f>'Federal Non-A Subcategories'!D43+'State Non-A Subcategories'!D42</f>
        <v>1656988</v>
      </c>
      <c r="E43" s="357">
        <f>'Federal Non-A Subcategories'!E43+'State Non-A Subcategories'!E42</f>
        <v>13652586</v>
      </c>
      <c r="F43" s="359">
        <f t="shared" si="1"/>
        <v>123338</v>
      </c>
      <c r="G43" s="330">
        <f>'Federal Non-A Subcategories'!G43+'State Non-A Subcategories'!G42</f>
        <v>0</v>
      </c>
      <c r="H43" s="330">
        <f>'Federal Non-A Subcategories'!H43+'State Non-A Subcategories'!H42</f>
        <v>123338</v>
      </c>
    </row>
    <row r="44" spans="1:8">
      <c r="A44" s="15" t="s">
        <v>49</v>
      </c>
      <c r="B44" s="330">
        <f t="shared" si="0"/>
        <v>85773413</v>
      </c>
      <c r="C44" s="330">
        <f>'Federal Non-A Subcategories'!C44+'State Non-A Subcategories'!C43</f>
        <v>0</v>
      </c>
      <c r="D44" s="330">
        <f>'Federal Non-A Subcategories'!D44+'State Non-A Subcategories'!D43</f>
        <v>2593228</v>
      </c>
      <c r="E44" s="357">
        <f>'Federal Non-A Subcategories'!E44+'State Non-A Subcategories'!E43</f>
        <v>83180185</v>
      </c>
      <c r="F44" s="359">
        <f t="shared" si="1"/>
        <v>2232778</v>
      </c>
      <c r="G44" s="330">
        <f>'Federal Non-A Subcategories'!G44+'State Non-A Subcategories'!G43</f>
        <v>0</v>
      </c>
      <c r="H44" s="330">
        <f>'Federal Non-A Subcategories'!H44+'State Non-A Subcategories'!H43</f>
        <v>2232778</v>
      </c>
    </row>
    <row r="45" spans="1:8">
      <c r="A45" s="15" t="s">
        <v>50</v>
      </c>
      <c r="B45" s="330">
        <f t="shared" si="0"/>
        <v>10261560</v>
      </c>
      <c r="C45" s="330">
        <f>'Federal Non-A Subcategories'!C45+'State Non-A Subcategories'!C44</f>
        <v>0</v>
      </c>
      <c r="D45" s="330">
        <f>'Federal Non-A Subcategories'!D45+'State Non-A Subcategories'!D44</f>
        <v>0</v>
      </c>
      <c r="E45" s="357">
        <f>'Federal Non-A Subcategories'!E45+'State Non-A Subcategories'!E44</f>
        <v>10261560</v>
      </c>
      <c r="F45" s="359">
        <f t="shared" si="1"/>
        <v>3338948</v>
      </c>
      <c r="G45" s="330">
        <f>'Federal Non-A Subcategories'!G45+'State Non-A Subcategories'!G44</f>
        <v>3338948</v>
      </c>
      <c r="H45" s="330">
        <f>'Federal Non-A Subcategories'!H45+'State Non-A Subcategories'!H44</f>
        <v>0</v>
      </c>
    </row>
    <row r="46" spans="1:8">
      <c r="A46" s="15" t="s">
        <v>51</v>
      </c>
      <c r="B46" s="330">
        <f t="shared" si="0"/>
        <v>15015084</v>
      </c>
      <c r="C46" s="330">
        <f>'Federal Non-A Subcategories'!C46+'State Non-A Subcategories'!C45</f>
        <v>0</v>
      </c>
      <c r="D46" s="330">
        <f>'Federal Non-A Subcategories'!D46+'State Non-A Subcategories'!D45</f>
        <v>9311562</v>
      </c>
      <c r="E46" s="357">
        <f>'Federal Non-A Subcategories'!E46+'State Non-A Subcategories'!E45</f>
        <v>5703522</v>
      </c>
      <c r="F46" s="359">
        <f t="shared" si="1"/>
        <v>12602</v>
      </c>
      <c r="G46" s="330">
        <f>'Federal Non-A Subcategories'!G46+'State Non-A Subcategories'!G45</f>
        <v>0</v>
      </c>
      <c r="H46" s="330">
        <f>'Federal Non-A Subcategories'!H46+'State Non-A Subcategories'!H45</f>
        <v>12602</v>
      </c>
    </row>
    <row r="47" spans="1:8">
      <c r="A47" s="15" t="s">
        <v>52</v>
      </c>
      <c r="B47" s="330">
        <f t="shared" si="0"/>
        <v>4107946</v>
      </c>
      <c r="C47" s="330">
        <f>'Federal Non-A Subcategories'!C47+'State Non-A Subcategories'!C46</f>
        <v>0</v>
      </c>
      <c r="D47" s="330">
        <f>'Federal Non-A Subcategories'!D47+'State Non-A Subcategories'!D46</f>
        <v>0</v>
      </c>
      <c r="E47" s="357">
        <f>'Federal Non-A Subcategories'!E47+'State Non-A Subcategories'!E46</f>
        <v>4107946</v>
      </c>
      <c r="F47" s="359">
        <f t="shared" si="1"/>
        <v>95178</v>
      </c>
      <c r="G47" s="330">
        <f>'Federal Non-A Subcategories'!G47+'State Non-A Subcategories'!G46</f>
        <v>0</v>
      </c>
      <c r="H47" s="330">
        <f>'Federal Non-A Subcategories'!H47+'State Non-A Subcategories'!H46</f>
        <v>95178</v>
      </c>
    </row>
    <row r="48" spans="1:8">
      <c r="A48" s="15" t="s">
        <v>53</v>
      </c>
      <c r="B48" s="330">
        <f t="shared" si="0"/>
        <v>38448113</v>
      </c>
      <c r="C48" s="330">
        <f>'Federal Non-A Subcategories'!C48+'State Non-A Subcategories'!C47</f>
        <v>0</v>
      </c>
      <c r="D48" s="330">
        <f>'Federal Non-A Subcategories'!D48+'State Non-A Subcategories'!D47</f>
        <v>0</v>
      </c>
      <c r="E48" s="357">
        <f>'Federal Non-A Subcategories'!E48+'State Non-A Subcategories'!E47</f>
        <v>38448113</v>
      </c>
      <c r="F48" s="359">
        <f t="shared" si="1"/>
        <v>0</v>
      </c>
      <c r="G48" s="330">
        <f>'Federal Non-A Subcategories'!G48+'State Non-A Subcategories'!G47</f>
        <v>0</v>
      </c>
      <c r="H48" s="330">
        <f>'Federal Non-A Subcategories'!H48+'State Non-A Subcategories'!H47</f>
        <v>0</v>
      </c>
    </row>
    <row r="49" spans="1:8">
      <c r="A49" s="15" t="s">
        <v>54</v>
      </c>
      <c r="B49" s="330">
        <f t="shared" si="0"/>
        <v>89341529</v>
      </c>
      <c r="C49" s="330">
        <f>'Federal Non-A Subcategories'!C49+'State Non-A Subcategories'!C48</f>
        <v>3560242</v>
      </c>
      <c r="D49" s="330">
        <f>'Federal Non-A Subcategories'!D49+'State Non-A Subcategories'!D48</f>
        <v>6300738</v>
      </c>
      <c r="E49" s="357">
        <f>'Federal Non-A Subcategories'!E49+'State Non-A Subcategories'!E48</f>
        <v>79480549</v>
      </c>
      <c r="F49" s="359">
        <f t="shared" si="1"/>
        <v>4024819</v>
      </c>
      <c r="G49" s="330">
        <f>'Federal Non-A Subcategories'!G49+'State Non-A Subcategories'!G48</f>
        <v>133276</v>
      </c>
      <c r="H49" s="330">
        <f>'Federal Non-A Subcategories'!H49+'State Non-A Subcategories'!H48</f>
        <v>3891543</v>
      </c>
    </row>
    <row r="50" spans="1:8">
      <c r="A50" s="15" t="s">
        <v>55</v>
      </c>
      <c r="B50" s="330">
        <f t="shared" si="0"/>
        <v>27983625</v>
      </c>
      <c r="C50" s="330">
        <f>'Federal Non-A Subcategories'!C50+'State Non-A Subcategories'!C49</f>
        <v>1500</v>
      </c>
      <c r="D50" s="330">
        <f>'Federal Non-A Subcategories'!D50+'State Non-A Subcategories'!D49</f>
        <v>790623</v>
      </c>
      <c r="E50" s="357">
        <f>'Federal Non-A Subcategories'!E50+'State Non-A Subcategories'!E49</f>
        <v>27191502</v>
      </c>
      <c r="F50" s="359">
        <f t="shared" si="1"/>
        <v>-1</v>
      </c>
      <c r="G50" s="330">
        <f>'Federal Non-A Subcategories'!G50+'State Non-A Subcategories'!G49</f>
        <v>0</v>
      </c>
      <c r="H50" s="330">
        <f>'Federal Non-A Subcategories'!H50+'State Non-A Subcategories'!H49</f>
        <v>-1</v>
      </c>
    </row>
    <row r="51" spans="1:8">
      <c r="A51" s="15" t="s">
        <v>56</v>
      </c>
      <c r="B51" s="330">
        <f t="shared" si="0"/>
        <v>76597</v>
      </c>
      <c r="C51" s="330">
        <f>'Federal Non-A Subcategories'!C51+'State Non-A Subcategories'!C50</f>
        <v>0</v>
      </c>
      <c r="D51" s="330">
        <f>'Federal Non-A Subcategories'!D51+'State Non-A Subcategories'!D50</f>
        <v>0</v>
      </c>
      <c r="E51" s="357">
        <f>'Federal Non-A Subcategories'!E51+'State Non-A Subcategories'!E50</f>
        <v>76597</v>
      </c>
      <c r="F51" s="359">
        <f t="shared" si="1"/>
        <v>0</v>
      </c>
      <c r="G51" s="330">
        <f>'Federal Non-A Subcategories'!G51+'State Non-A Subcategories'!G50</f>
        <v>0</v>
      </c>
      <c r="H51" s="330">
        <f>'Federal Non-A Subcategories'!H51+'State Non-A Subcategories'!H50</f>
        <v>0</v>
      </c>
    </row>
    <row r="52" spans="1:8">
      <c r="A52" s="15" t="s">
        <v>57</v>
      </c>
      <c r="B52" s="330">
        <f t="shared" si="0"/>
        <v>52057951</v>
      </c>
      <c r="C52" s="330">
        <f>'Federal Non-A Subcategories'!C52+'State Non-A Subcategories'!C51</f>
        <v>109100</v>
      </c>
      <c r="D52" s="330">
        <f>'Federal Non-A Subcategories'!D52+'State Non-A Subcategories'!D51</f>
        <v>26287</v>
      </c>
      <c r="E52" s="357">
        <f>'Federal Non-A Subcategories'!E52+'State Non-A Subcategories'!E51</f>
        <v>51922564</v>
      </c>
      <c r="F52" s="359">
        <f t="shared" si="1"/>
        <v>8115529</v>
      </c>
      <c r="G52" s="330">
        <f>'Federal Non-A Subcategories'!G52+'State Non-A Subcategories'!G51</f>
        <v>0</v>
      </c>
      <c r="H52" s="330">
        <f>'Federal Non-A Subcategories'!H52+'State Non-A Subcategories'!H51</f>
        <v>8115529</v>
      </c>
    </row>
    <row r="53" spans="1:8">
      <c r="A53" s="15" t="s">
        <v>58</v>
      </c>
      <c r="B53" s="330">
        <f t="shared" si="0"/>
        <v>164148221</v>
      </c>
      <c r="C53" s="330">
        <f>'Federal Non-A Subcategories'!C53+'State Non-A Subcategories'!C52</f>
        <v>16017397</v>
      </c>
      <c r="D53" s="330">
        <f>'Federal Non-A Subcategories'!D53+'State Non-A Subcategories'!D52</f>
        <v>76283287</v>
      </c>
      <c r="E53" s="357">
        <f>'Federal Non-A Subcategories'!E53+'State Non-A Subcategories'!E52</f>
        <v>71847537</v>
      </c>
      <c r="F53" s="359">
        <f t="shared" si="1"/>
        <v>3665104</v>
      </c>
      <c r="G53" s="330">
        <f>'Federal Non-A Subcategories'!G53+'State Non-A Subcategories'!G52</f>
        <v>0</v>
      </c>
      <c r="H53" s="330">
        <f>'Federal Non-A Subcategories'!H53+'State Non-A Subcategories'!H52</f>
        <v>3665104</v>
      </c>
    </row>
    <row r="54" spans="1:8">
      <c r="A54" s="15" t="s">
        <v>59</v>
      </c>
      <c r="B54" s="330">
        <f t="shared" si="0"/>
        <v>1558145</v>
      </c>
      <c r="C54" s="330">
        <f>'Federal Non-A Subcategories'!C54+'State Non-A Subcategories'!C53</f>
        <v>0</v>
      </c>
      <c r="D54" s="330">
        <f>'Federal Non-A Subcategories'!D54+'State Non-A Subcategories'!D53</f>
        <v>0</v>
      </c>
      <c r="E54" s="357">
        <f>'Federal Non-A Subcategories'!E54+'State Non-A Subcategories'!E53</f>
        <v>1558145</v>
      </c>
      <c r="F54" s="359">
        <f t="shared" si="1"/>
        <v>0</v>
      </c>
      <c r="G54" s="330">
        <f>'Federal Non-A Subcategories'!G54+'State Non-A Subcategories'!G53</f>
        <v>0</v>
      </c>
      <c r="H54" s="330">
        <f>'Federal Non-A Subcategories'!H54+'State Non-A Subcategories'!H53</f>
        <v>0</v>
      </c>
    </row>
    <row r="55" spans="1:8">
      <c r="A55" s="15" t="s">
        <v>60</v>
      </c>
      <c r="B55" s="330">
        <f t="shared" si="0"/>
        <v>29745989</v>
      </c>
      <c r="C55" s="330">
        <f>'Federal Non-A Subcategories'!C55+'State Non-A Subcategories'!C54</f>
        <v>1034984</v>
      </c>
      <c r="D55" s="330">
        <f>'Federal Non-A Subcategories'!D55+'State Non-A Subcategories'!D54</f>
        <v>817126</v>
      </c>
      <c r="E55" s="357">
        <f>'Federal Non-A Subcategories'!E55+'State Non-A Subcategories'!E54</f>
        <v>27893879</v>
      </c>
      <c r="F55" s="359">
        <f t="shared" si="1"/>
        <v>3419332</v>
      </c>
      <c r="G55" s="330">
        <f>'Federal Non-A Subcategories'!G55+'State Non-A Subcategories'!G54</f>
        <v>0</v>
      </c>
      <c r="H55" s="330">
        <f>'Federal Non-A Subcategories'!H55+'State Non-A Subcategories'!H54</f>
        <v>3419332</v>
      </c>
    </row>
    <row r="56" spans="1:8">
      <c r="A56" s="15" t="s">
        <v>61</v>
      </c>
      <c r="B56" s="330">
        <f t="shared" si="0"/>
        <v>2694566</v>
      </c>
      <c r="C56" s="330">
        <f>'Federal Non-A Subcategories'!C56+'State Non-A Subcategories'!C55</f>
        <v>15</v>
      </c>
      <c r="D56" s="330">
        <f>'Federal Non-A Subcategories'!D56+'State Non-A Subcategories'!D55</f>
        <v>2694526</v>
      </c>
      <c r="E56" s="357">
        <f>'Federal Non-A Subcategories'!E56+'State Non-A Subcategories'!E55</f>
        <v>25</v>
      </c>
      <c r="F56" s="359">
        <f t="shared" si="1"/>
        <v>0</v>
      </c>
      <c r="G56" s="330">
        <f>'Federal Non-A Subcategories'!G56+'State Non-A Subcategories'!G55</f>
        <v>0</v>
      </c>
      <c r="H56" s="330">
        <f>'Federal Non-A Subcategories'!H56+'State Non-A Subcategories'!H55</f>
        <v>0</v>
      </c>
    </row>
  </sheetData>
  <mergeCells count="4">
    <mergeCell ref="A1:H1"/>
    <mergeCell ref="A2:A4"/>
    <mergeCell ref="B2:E2"/>
    <mergeCell ref="F2:H2"/>
  </mergeCells>
  <pageMargins left="0.7" right="0.7" top="0.75" bottom="0.75" header="0.3" footer="0.3"/>
  <pageSetup scale="1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FF00"/>
    <pageSetUpPr fitToPage="1"/>
  </sheetPr>
  <dimension ref="A1"/>
  <sheetViews>
    <sheetView workbookViewId="0">
      <selection activeCell="D11" sqref="D11"/>
    </sheetView>
  </sheetViews>
  <sheetFormatPr defaultRowHeight="14.4"/>
  <sheetData/>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B050"/>
    <pageSetUpPr fitToPage="1"/>
  </sheetPr>
  <dimension ref="A1"/>
  <sheetViews>
    <sheetView workbookViewId="0">
      <selection activeCell="E39" sqref="E39"/>
    </sheetView>
  </sheetViews>
  <sheetFormatPr defaultRowHeight="14.4"/>
  <sheetData/>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D56"/>
  <sheetViews>
    <sheetView workbookViewId="0">
      <selection sqref="A1:D1"/>
    </sheetView>
  </sheetViews>
  <sheetFormatPr defaultRowHeight="14.4"/>
  <cols>
    <col min="1" max="1" width="21" customWidth="1"/>
    <col min="2" max="4" width="16.6640625" customWidth="1"/>
  </cols>
  <sheetData>
    <row r="1" spans="1:4">
      <c r="A1" s="502" t="s">
        <v>250</v>
      </c>
      <c r="B1" s="508"/>
      <c r="C1" s="508"/>
      <c r="D1" s="509"/>
    </row>
    <row r="2" spans="1:4">
      <c r="A2" s="36"/>
      <c r="B2" s="35"/>
      <c r="C2" s="35"/>
      <c r="D2" s="35"/>
    </row>
    <row r="3" spans="1:4" ht="33.6">
      <c r="A3" s="35" t="s">
        <v>10</v>
      </c>
      <c r="B3" s="35" t="s">
        <v>0</v>
      </c>
      <c r="C3" s="35" t="s">
        <v>121</v>
      </c>
      <c r="D3" s="35" t="s">
        <v>122</v>
      </c>
    </row>
    <row r="4" spans="1:4">
      <c r="A4" s="35"/>
      <c r="B4" s="36"/>
      <c r="C4" s="36"/>
      <c r="D4" s="36"/>
    </row>
    <row r="5" spans="1:4">
      <c r="A5" s="56" t="s">
        <v>77</v>
      </c>
      <c r="B5" s="336">
        <f>IF(SUM(C5:D5)=('SFAG Summary'!I5+'Contingency Summary'!I5+'ECF Summary'!I5),SUM(C5:D5),"ERROR")</f>
        <v>14027105056</v>
      </c>
      <c r="C5" s="336">
        <f>SUM(C6:C56)</f>
        <v>5369771963</v>
      </c>
      <c r="D5" s="336">
        <f>SUM(D6:D56)</f>
        <v>8657333093</v>
      </c>
    </row>
    <row r="6" spans="1:4">
      <c r="A6" s="58" t="s">
        <v>11</v>
      </c>
      <c r="B6" s="336">
        <f>IF(SUM(C6:D6)=('SFAG Summary'!I6+'Contingency Summary'!I6+'ECF Summary'!I6),SUM(C6:D6),"ERROR")</f>
        <v>73872484</v>
      </c>
      <c r="C6" s="336">
        <f>'Federal Assistance'!B6</f>
        <v>41119188</v>
      </c>
      <c r="D6" s="336">
        <f>'Federal Non-Assistance'!B6</f>
        <v>32753296</v>
      </c>
    </row>
    <row r="7" spans="1:4">
      <c r="A7" s="58" t="s">
        <v>12</v>
      </c>
      <c r="B7" s="336">
        <f>IF(SUM(C7:D7)=('SFAG Summary'!I7+'Contingency Summary'!I7+'ECF Summary'!I7),SUM(C7:D7),"ERROR")</f>
        <v>38861102</v>
      </c>
      <c r="C7" s="336">
        <f>'Federal Assistance'!B7</f>
        <v>3479575</v>
      </c>
      <c r="D7" s="336">
        <f>'Federal Non-Assistance'!B7</f>
        <v>35381527</v>
      </c>
    </row>
    <row r="8" spans="1:4">
      <c r="A8" s="58" t="s">
        <v>13</v>
      </c>
      <c r="B8" s="336">
        <f>IF(SUM(C8:D8)=('SFAG Summary'!I8+'Contingency Summary'!I8+'ECF Summary'!I8),SUM(C8:D8),"ERROR")</f>
        <v>203524715</v>
      </c>
      <c r="C8" s="336">
        <f>'Federal Assistance'!B8</f>
        <v>33232248</v>
      </c>
      <c r="D8" s="336">
        <f>'Federal Non-Assistance'!B8</f>
        <v>170292467</v>
      </c>
    </row>
    <row r="9" spans="1:4">
      <c r="A9" s="58" t="s">
        <v>14</v>
      </c>
      <c r="B9" s="336">
        <f>IF(SUM(C9:D9)=('SFAG Summary'!I9+'Contingency Summary'!I9+'ECF Summary'!I9),SUM(C9:D9),"ERROR")</f>
        <v>47144364</v>
      </c>
      <c r="C9" s="336">
        <f>'Federal Assistance'!B9</f>
        <v>11104361</v>
      </c>
      <c r="D9" s="336">
        <f>'Federal Non-Assistance'!B9</f>
        <v>36040003</v>
      </c>
    </row>
    <row r="10" spans="1:4">
      <c r="A10" s="58" t="s">
        <v>15</v>
      </c>
      <c r="B10" s="336">
        <f>IF(SUM(C10:D10)=('SFAG Summary'!I10+'Contingency Summary'!I10+'ECF Summary'!I10),SUM(C10:D10),"ERROR")</f>
        <v>3211516674</v>
      </c>
      <c r="C10" s="336">
        <f>'Federal Assistance'!B10</f>
        <v>1451190759</v>
      </c>
      <c r="D10" s="336">
        <f>'Federal Non-Assistance'!B10</f>
        <v>1760325915</v>
      </c>
    </row>
    <row r="11" spans="1:4">
      <c r="A11" s="58" t="s">
        <v>16</v>
      </c>
      <c r="B11" s="336">
        <f>IF(SUM(C11:D11)=('SFAG Summary'!I11+'Contingency Summary'!I11+'ECF Summary'!I11),SUM(C11:D11),"ERROR")</f>
        <v>146353070</v>
      </c>
      <c r="C11" s="336">
        <f>'Federal Assistance'!B11</f>
        <v>73154431</v>
      </c>
      <c r="D11" s="336">
        <f>'Federal Non-Assistance'!B11</f>
        <v>73198639</v>
      </c>
    </row>
    <row r="12" spans="1:4">
      <c r="A12" s="58" t="s">
        <v>17</v>
      </c>
      <c r="B12" s="336">
        <f>IF(SUM(C12:D12)=('SFAG Summary'!I12+'Contingency Summary'!I12+'ECF Summary'!I12),SUM(C12:D12),"ERROR")</f>
        <v>240109297</v>
      </c>
      <c r="C12" s="336">
        <f>'Federal Assistance'!B12</f>
        <v>21533075</v>
      </c>
      <c r="D12" s="336">
        <f>'Federal Non-Assistance'!B12</f>
        <v>218576222</v>
      </c>
    </row>
    <row r="13" spans="1:4">
      <c r="A13" s="58" t="s">
        <v>18</v>
      </c>
      <c r="B13" s="336">
        <f>IF(SUM(C13:D13)=('SFAG Summary'!I13+'Contingency Summary'!I13+'ECF Summary'!I13),SUM(C13:D13),"ERROR")</f>
        <v>46967423</v>
      </c>
      <c r="C13" s="336">
        <f>'Federal Assistance'!B13</f>
        <v>1222331</v>
      </c>
      <c r="D13" s="336">
        <f>'Federal Non-Assistance'!B13</f>
        <v>45745092</v>
      </c>
    </row>
    <row r="14" spans="1:4">
      <c r="A14" s="58" t="s">
        <v>19</v>
      </c>
      <c r="B14" s="336">
        <f>IF(SUM(C14:D14)=('SFAG Summary'!I14+'Contingency Summary'!I14+'ECF Summary'!I14),SUM(C14:D14),"ERROR")</f>
        <v>76075038</v>
      </c>
      <c r="C14" s="336">
        <f>'Federal Assistance'!B14</f>
        <v>18960579</v>
      </c>
      <c r="D14" s="336">
        <f>'Federal Non-Assistance'!B14</f>
        <v>57114459</v>
      </c>
    </row>
    <row r="15" spans="1:4">
      <c r="A15" s="58" t="s">
        <v>20</v>
      </c>
      <c r="B15" s="336">
        <f>IF(SUM(C15:D15)=('SFAG Summary'!I15+'Contingency Summary'!I15+'ECF Summary'!I15),SUM(C15:D15),"ERROR")</f>
        <v>394049612</v>
      </c>
      <c r="C15" s="336">
        <f>'Federal Assistance'!B15</f>
        <v>36567623</v>
      </c>
      <c r="D15" s="336">
        <f>'Federal Non-Assistance'!B15</f>
        <v>357481989</v>
      </c>
    </row>
    <row r="16" spans="1:4">
      <c r="A16" s="58" t="s">
        <v>21</v>
      </c>
      <c r="B16" s="336">
        <f>IF(SUM(C16:D16)=('SFAG Summary'!I16+'Contingency Summary'!I16+'ECF Summary'!I16),SUM(C16:D16),"ERROR")</f>
        <v>333885204</v>
      </c>
      <c r="C16" s="336">
        <f>'Federal Assistance'!B16</f>
        <v>46442866</v>
      </c>
      <c r="D16" s="336">
        <f>'Federal Non-Assistance'!B16</f>
        <v>287442338</v>
      </c>
    </row>
    <row r="17" spans="1:4">
      <c r="A17" s="58" t="s">
        <v>22</v>
      </c>
      <c r="B17" s="336">
        <f>IF(SUM(C17:D17)=('SFAG Summary'!I17+'Contingency Summary'!I17+'ECF Summary'!I17),SUM(C17:D17),"ERROR")</f>
        <v>60689416</v>
      </c>
      <c r="C17" s="336">
        <f>'Federal Assistance'!B17</f>
        <v>39236782</v>
      </c>
      <c r="D17" s="336">
        <f>'Federal Non-Assistance'!B17</f>
        <v>21452634</v>
      </c>
    </row>
    <row r="18" spans="1:4">
      <c r="A18" s="58" t="s">
        <v>23</v>
      </c>
      <c r="B18" s="336">
        <f>IF(SUM(C18:D18)=('SFAG Summary'!I18+'Contingency Summary'!I18+'ECF Summary'!I18),SUM(C18:D18),"ERROR")</f>
        <v>22717238</v>
      </c>
      <c r="C18" s="336">
        <f>'Federal Assistance'!B18</f>
        <v>3055053</v>
      </c>
      <c r="D18" s="336">
        <f>'Federal Non-Assistance'!B18</f>
        <v>19662185</v>
      </c>
    </row>
    <row r="19" spans="1:4">
      <c r="A19" s="58" t="s">
        <v>24</v>
      </c>
      <c r="B19" s="336">
        <f>IF(SUM(C19:D19)=('SFAG Summary'!I19+'Contingency Summary'!I19+'ECF Summary'!I19),SUM(C19:D19),"ERROR")</f>
        <v>581165698</v>
      </c>
      <c r="C19" s="336">
        <f>'Federal Assistance'!B19</f>
        <v>76672945</v>
      </c>
      <c r="D19" s="336">
        <f>'Federal Non-Assistance'!B19</f>
        <v>504492753</v>
      </c>
    </row>
    <row r="20" spans="1:4">
      <c r="A20" s="58" t="s">
        <v>25</v>
      </c>
      <c r="B20" s="336">
        <f>IF(SUM(C20:D20)=('SFAG Summary'!I20+'Contingency Summary'!I20+'ECF Summary'!I20),SUM(C20:D20),"ERROR")</f>
        <v>84311672</v>
      </c>
      <c r="C20" s="336">
        <f>'Federal Assistance'!B20</f>
        <v>16031969</v>
      </c>
      <c r="D20" s="336">
        <f>'Federal Non-Assistance'!B20</f>
        <v>68279703</v>
      </c>
    </row>
    <row r="21" spans="1:4">
      <c r="A21" s="58" t="s">
        <v>26</v>
      </c>
      <c r="B21" s="336">
        <f>IF(SUM(C21:D21)=('SFAG Summary'!I21+'Contingency Summary'!I21+'ECF Summary'!I21),SUM(C21:D21),"ERROR")</f>
        <v>81696689</v>
      </c>
      <c r="C21" s="336">
        <f>'Federal Assistance'!B21</f>
        <v>5573995</v>
      </c>
      <c r="D21" s="336">
        <f>'Federal Non-Assistance'!B21</f>
        <v>76122694</v>
      </c>
    </row>
    <row r="22" spans="1:4">
      <c r="A22" s="58" t="s">
        <v>27</v>
      </c>
      <c r="B22" s="336">
        <f>IF(SUM(C22:D22)=('SFAG Summary'!I22+'Contingency Summary'!I22+'ECF Summary'!I22),SUM(C22:D22),"ERROR")</f>
        <v>68665547</v>
      </c>
      <c r="C22" s="336">
        <f>'Federal Assistance'!B22</f>
        <v>42155179</v>
      </c>
      <c r="D22" s="336">
        <f>'Federal Non-Assistance'!B22</f>
        <v>26510368</v>
      </c>
    </row>
    <row r="23" spans="1:4">
      <c r="A23" s="58" t="s">
        <v>28</v>
      </c>
      <c r="B23" s="336">
        <f>IF(SUM(C23:D23)=('SFAG Summary'!I23+'Contingency Summary'!I23+'ECF Summary'!I23),SUM(C23:D23),"ERROR")</f>
        <v>180417212</v>
      </c>
      <c r="C23" s="336">
        <f>'Federal Assistance'!B23</f>
        <v>102030757</v>
      </c>
      <c r="D23" s="336">
        <f>'Federal Non-Assistance'!B23</f>
        <v>78386455</v>
      </c>
    </row>
    <row r="24" spans="1:4">
      <c r="A24" s="58" t="s">
        <v>29</v>
      </c>
      <c r="B24" s="336">
        <f>IF(SUM(C24:D24)=('SFAG Summary'!I24+'Contingency Summary'!I24+'ECF Summary'!I24),SUM(C24:D24),"ERROR")</f>
        <v>147214705</v>
      </c>
      <c r="C24" s="336">
        <f>'Federal Assistance'!B24</f>
        <v>21156865</v>
      </c>
      <c r="D24" s="336">
        <f>'Federal Non-Assistance'!B24</f>
        <v>126057840</v>
      </c>
    </row>
    <row r="25" spans="1:4">
      <c r="A25" s="58" t="s">
        <v>30</v>
      </c>
      <c r="B25" s="336">
        <f>IF(SUM(C25:D25)=('SFAG Summary'!I25+'Contingency Summary'!I25+'ECF Summary'!I25),SUM(C25:D25),"ERROR")</f>
        <v>37765608</v>
      </c>
      <c r="C25" s="336">
        <f>'Federal Assistance'!B25</f>
        <v>22797311</v>
      </c>
      <c r="D25" s="336">
        <f>'Federal Non-Assistance'!B25</f>
        <v>14968297</v>
      </c>
    </row>
    <row r="26" spans="1:4">
      <c r="A26" s="58" t="s">
        <v>31</v>
      </c>
      <c r="B26" s="336">
        <f>IF(SUM(C26:D26)=('SFAG Summary'!I26+'Contingency Summary'!I26+'ECF Summary'!I26),SUM(C26:D26),"ERROR")</f>
        <v>233875010</v>
      </c>
      <c r="C26" s="336">
        <f>'Federal Assistance'!B26</f>
        <v>97835859</v>
      </c>
      <c r="D26" s="336">
        <f>'Federal Non-Assistance'!B26</f>
        <v>136039151</v>
      </c>
    </row>
    <row r="27" spans="1:4">
      <c r="A27" s="58" t="s">
        <v>32</v>
      </c>
      <c r="B27" s="336">
        <f>IF(SUM(C27:D27)=('SFAG Summary'!I27+'Contingency Summary'!I27+'ECF Summary'!I27),SUM(C27:D27),"ERROR")</f>
        <v>367175388</v>
      </c>
      <c r="C27" s="336">
        <f>'Federal Assistance'!B27</f>
        <v>44015175</v>
      </c>
      <c r="D27" s="336">
        <f>'Federal Non-Assistance'!B27</f>
        <v>323160213</v>
      </c>
    </row>
    <row r="28" spans="1:4">
      <c r="A28" s="58" t="s">
        <v>33</v>
      </c>
      <c r="B28" s="336">
        <f>IF(SUM(C28:D28)=('SFAG Summary'!I28+'Contingency Summary'!I28+'ECF Summary'!I28),SUM(C28:D28),"ERROR")</f>
        <v>690064753</v>
      </c>
      <c r="C28" s="336">
        <f>'Federal Assistance'!B28</f>
        <v>130000115</v>
      </c>
      <c r="D28" s="336">
        <f>'Federal Non-Assistance'!B28</f>
        <v>560064638</v>
      </c>
    </row>
    <row r="29" spans="1:4">
      <c r="A29" s="58" t="s">
        <v>34</v>
      </c>
      <c r="B29" s="336">
        <f>IF(SUM(C29:D29)=('SFAG Summary'!I29+'Contingency Summary'!I29+'ECF Summary'!I29),SUM(C29:D29),"ERROR")</f>
        <v>229431215</v>
      </c>
      <c r="C29" s="336">
        <f>'Federal Assistance'!B29</f>
        <v>75447174</v>
      </c>
      <c r="D29" s="336">
        <f>'Federal Non-Assistance'!B29</f>
        <v>153984041</v>
      </c>
    </row>
    <row r="30" spans="1:4">
      <c r="A30" s="58" t="s">
        <v>35</v>
      </c>
      <c r="B30" s="336">
        <f>IF(SUM(C30:D30)=('SFAG Summary'!I30+'Contingency Summary'!I30+'ECF Summary'!I30),SUM(C30:D30),"ERROR")</f>
        <v>51462669</v>
      </c>
      <c r="C30" s="336">
        <f>'Federal Assistance'!B30</f>
        <v>15221077</v>
      </c>
      <c r="D30" s="336">
        <f>'Federal Non-Assistance'!B30</f>
        <v>36241592</v>
      </c>
    </row>
    <row r="31" spans="1:4">
      <c r="A31" s="58" t="s">
        <v>36</v>
      </c>
      <c r="B31" s="336">
        <f>IF(SUM(C31:D31)=('SFAG Summary'!I31+'Contingency Summary'!I31+'ECF Summary'!I31),SUM(C31:D31),"ERROR")</f>
        <v>207946642</v>
      </c>
      <c r="C31" s="336">
        <f>'Federal Assistance'!B31</f>
        <v>21338825</v>
      </c>
      <c r="D31" s="336">
        <f>'Federal Non-Assistance'!B31</f>
        <v>186607817</v>
      </c>
    </row>
    <row r="32" spans="1:4">
      <c r="A32" s="58" t="s">
        <v>37</v>
      </c>
      <c r="B32" s="336">
        <f>IF(SUM(C32:D32)=('SFAG Summary'!I32+'Contingency Summary'!I32+'ECF Summary'!I32),SUM(C32:D32),"ERROR")</f>
        <v>27899002</v>
      </c>
      <c r="C32" s="336">
        <f>'Federal Assistance'!B32</f>
        <v>16722406</v>
      </c>
      <c r="D32" s="336">
        <f>'Federal Non-Assistance'!B32</f>
        <v>11176596</v>
      </c>
    </row>
    <row r="33" spans="1:4">
      <c r="A33" s="58" t="s">
        <v>38</v>
      </c>
      <c r="B33" s="336">
        <f>IF(SUM(C33:D33)=('SFAG Summary'!I33+'Contingency Summary'!I33+'ECF Summary'!I33),SUM(C33:D33),"ERROR")</f>
        <v>43792992</v>
      </c>
      <c r="C33" s="336">
        <f>'Federal Assistance'!B33</f>
        <v>13773027</v>
      </c>
      <c r="D33" s="336">
        <f>'Federal Non-Assistance'!B33</f>
        <v>30019965</v>
      </c>
    </row>
    <row r="34" spans="1:4">
      <c r="A34" s="58" t="s">
        <v>39</v>
      </c>
      <c r="B34" s="336">
        <f>IF(SUM(C34:D34)=('SFAG Summary'!I34+'Contingency Summary'!I34+'ECF Summary'!I34),SUM(C34:D34),"ERROR")</f>
        <v>54457018</v>
      </c>
      <c r="C34" s="336">
        <f>'Federal Assistance'!B34</f>
        <v>39757068</v>
      </c>
      <c r="D34" s="336">
        <f>'Federal Non-Assistance'!B34</f>
        <v>14699950</v>
      </c>
    </row>
    <row r="35" spans="1:4">
      <c r="A35" s="58" t="s">
        <v>40</v>
      </c>
      <c r="B35" s="336">
        <f>IF(SUM(C35:D35)=('SFAG Summary'!I35+'Contingency Summary'!I35+'ECF Summary'!I35),SUM(C35:D35),"ERROR")</f>
        <v>21077877</v>
      </c>
      <c r="C35" s="336">
        <f>'Federal Assistance'!B35</f>
        <v>7770516</v>
      </c>
      <c r="D35" s="336">
        <f>'Federal Non-Assistance'!B35</f>
        <v>13307361</v>
      </c>
    </row>
    <row r="36" spans="1:4">
      <c r="A36" s="58" t="s">
        <v>41</v>
      </c>
      <c r="B36" s="336">
        <f>IF(SUM(C36:D36)=('SFAG Summary'!I36+'Contingency Summary'!I36+'ECF Summary'!I36),SUM(C36:D36),"ERROR")</f>
        <v>337537526</v>
      </c>
      <c r="C36" s="336">
        <f>'Federal Assistance'!B36</f>
        <v>181808975</v>
      </c>
      <c r="D36" s="336">
        <f>'Federal Non-Assistance'!B36</f>
        <v>155728551</v>
      </c>
    </row>
    <row r="37" spans="1:4">
      <c r="A37" s="58" t="s">
        <v>42</v>
      </c>
      <c r="B37" s="336">
        <f>IF(SUM(C37:D37)=('SFAG Summary'!I37+'Contingency Summary'!I37+'ECF Summary'!I37),SUM(C37:D37),"ERROR")</f>
        <v>68414888</v>
      </c>
      <c r="C37" s="336">
        <f>'Federal Assistance'!B37</f>
        <v>46819525</v>
      </c>
      <c r="D37" s="336">
        <f>'Federal Non-Assistance'!B37</f>
        <v>21595363</v>
      </c>
    </row>
    <row r="38" spans="1:4">
      <c r="A38" s="58" t="s">
        <v>43</v>
      </c>
      <c r="B38" s="336">
        <f>IF(SUM(C38:D38)=('SFAG Summary'!I38+'Contingency Summary'!I38+'ECF Summary'!I38),SUM(C38:D38),"ERROR")</f>
        <v>2352526097</v>
      </c>
      <c r="C38" s="336">
        <f>'Federal Assistance'!B38</f>
        <v>1505031982</v>
      </c>
      <c r="D38" s="336">
        <f>'Federal Non-Assistance'!B38</f>
        <v>847494115</v>
      </c>
    </row>
    <row r="39" spans="1:4">
      <c r="A39" s="58" t="s">
        <v>44</v>
      </c>
      <c r="B39" s="336">
        <f>IF(SUM(C39:D39)=('SFAG Summary'!I39+'Contingency Summary'!I39+'ECF Summary'!I39),SUM(C39:D39),"ERROR")</f>
        <v>241255422</v>
      </c>
      <c r="C39" s="336">
        <f>'Federal Assistance'!B39</f>
        <v>54959763</v>
      </c>
      <c r="D39" s="336">
        <f>'Federal Non-Assistance'!B39</f>
        <v>186295659</v>
      </c>
    </row>
    <row r="40" spans="1:4">
      <c r="A40" s="58" t="s">
        <v>45</v>
      </c>
      <c r="B40" s="336">
        <f>IF(SUM(C40:D40)=('SFAG Summary'!I40+'Contingency Summary'!I40+'ECF Summary'!I40),SUM(C40:D40),"ERROR")</f>
        <v>28103444</v>
      </c>
      <c r="C40" s="336">
        <f>'Federal Assistance'!B40</f>
        <v>14890143</v>
      </c>
      <c r="D40" s="336">
        <f>'Federal Non-Assistance'!B40</f>
        <v>13213301</v>
      </c>
    </row>
    <row r="41" spans="1:4">
      <c r="A41" s="58" t="s">
        <v>46</v>
      </c>
      <c r="B41" s="336">
        <f>IF(SUM(C41:D41)=('SFAG Summary'!I41+'Contingency Summary'!I41+'ECF Summary'!I41),SUM(C41:D41),"ERROR")</f>
        <v>613368132</v>
      </c>
      <c r="C41" s="336">
        <f>'Federal Assistance'!B41</f>
        <v>136220631</v>
      </c>
      <c r="D41" s="336">
        <f>'Federal Non-Assistance'!B41</f>
        <v>477147501</v>
      </c>
    </row>
    <row r="42" spans="1:4">
      <c r="A42" s="58" t="s">
        <v>47</v>
      </c>
      <c r="B42" s="336">
        <f>IF(SUM(C42:D42)=('SFAG Summary'!I42+'Contingency Summary'!I42+'ECF Summary'!I42),SUM(C42:D42),"ERROR")</f>
        <v>93199034</v>
      </c>
      <c r="C42" s="336">
        <f>'Federal Assistance'!B42</f>
        <v>30349044</v>
      </c>
      <c r="D42" s="336">
        <f>'Federal Non-Assistance'!B42</f>
        <v>62849990</v>
      </c>
    </row>
    <row r="43" spans="1:4">
      <c r="A43" s="58" t="s">
        <v>48</v>
      </c>
      <c r="B43" s="336">
        <f>IF(SUM(C43:D43)=('SFAG Summary'!I43+'Contingency Summary'!I43+'ECF Summary'!I43),SUM(C43:D43),"ERROR")</f>
        <v>201124624</v>
      </c>
      <c r="C43" s="336">
        <f>'Federal Assistance'!B43</f>
        <v>109482718</v>
      </c>
      <c r="D43" s="336">
        <f>'Federal Non-Assistance'!B43</f>
        <v>91641906</v>
      </c>
    </row>
    <row r="44" spans="1:4">
      <c r="A44" s="58" t="s">
        <v>49</v>
      </c>
      <c r="B44" s="336">
        <f>IF(SUM(C44:D44)=('SFAG Summary'!I44+'Contingency Summary'!I44+'ECF Summary'!I44),SUM(C44:D44),"ERROR")</f>
        <v>466702466</v>
      </c>
      <c r="C44" s="336">
        <f>'Federal Assistance'!B44</f>
        <v>232232212</v>
      </c>
      <c r="D44" s="336">
        <f>'Federal Non-Assistance'!B44</f>
        <v>234470254</v>
      </c>
    </row>
    <row r="45" spans="1:4">
      <c r="A45" s="58" t="s">
        <v>50</v>
      </c>
      <c r="B45" s="336">
        <f>IF(SUM(C45:D45)=('SFAG Summary'!I45+'Contingency Summary'!I45+'ECF Summary'!I45),SUM(C45:D45),"ERROR")</f>
        <v>63769739</v>
      </c>
      <c r="C45" s="336">
        <f>'Federal Assistance'!B45</f>
        <v>24557873</v>
      </c>
      <c r="D45" s="336">
        <f>'Federal Non-Assistance'!B45</f>
        <v>39211866</v>
      </c>
    </row>
    <row r="46" spans="1:4">
      <c r="A46" s="58" t="s">
        <v>51</v>
      </c>
      <c r="B46" s="336">
        <f>IF(SUM(C46:D46)=('SFAG Summary'!I46+'Contingency Summary'!I46+'ECF Summary'!I46),SUM(C46:D46),"ERROR")</f>
        <v>88185007</v>
      </c>
      <c r="C46" s="336">
        <f>'Federal Assistance'!B46</f>
        <v>23067948</v>
      </c>
      <c r="D46" s="336">
        <f>'Federal Non-Assistance'!B46</f>
        <v>65117059</v>
      </c>
    </row>
    <row r="47" spans="1:4">
      <c r="A47" s="58" t="s">
        <v>52</v>
      </c>
      <c r="B47" s="336">
        <f>IF(SUM(C47:D47)=('SFAG Summary'!I47+'Contingency Summary'!I47+'ECF Summary'!I47),SUM(C47:D47),"ERROR")</f>
        <v>18952637</v>
      </c>
      <c r="C47" s="336">
        <f>'Federal Assistance'!B47</f>
        <v>13401518</v>
      </c>
      <c r="D47" s="336">
        <f>'Federal Non-Assistance'!B47</f>
        <v>5551119</v>
      </c>
    </row>
    <row r="48" spans="1:4">
      <c r="A48" s="58" t="s">
        <v>53</v>
      </c>
      <c r="B48" s="336">
        <f>IF(SUM(C48:D48)=('SFAG Summary'!I48+'Contingency Summary'!I48+'ECF Summary'!I48),SUM(C48:D48),"ERROR")</f>
        <v>91482990</v>
      </c>
      <c r="C48" s="336">
        <f>'Federal Assistance'!B48</f>
        <v>62446602</v>
      </c>
      <c r="D48" s="336">
        <f>'Federal Non-Assistance'!B48</f>
        <v>29036388</v>
      </c>
    </row>
    <row r="49" spans="1:4">
      <c r="A49" s="58" t="s">
        <v>54</v>
      </c>
      <c r="B49" s="336">
        <f>IF(SUM(C49:D49)=('SFAG Summary'!I49+'Contingency Summary'!I49+'ECF Summary'!I49),SUM(C49:D49),"ERROR")</f>
        <v>464936866</v>
      </c>
      <c r="C49" s="336">
        <f>'Federal Assistance'!B49</f>
        <v>76457261</v>
      </c>
      <c r="D49" s="336">
        <f>'Federal Non-Assistance'!B49</f>
        <v>388479605</v>
      </c>
    </row>
    <row r="50" spans="1:4">
      <c r="A50" s="58" t="s">
        <v>55</v>
      </c>
      <c r="B50" s="336">
        <f>IF(SUM(C50:D50)=('SFAG Summary'!I50+'Contingency Summary'!I50+'ECF Summary'!I50),SUM(C50:D50),"ERROR")</f>
        <v>53715242</v>
      </c>
      <c r="C50" s="336">
        <f>'Federal Assistance'!B50</f>
        <v>18360212</v>
      </c>
      <c r="D50" s="336">
        <f>'Federal Non-Assistance'!B50</f>
        <v>35355030</v>
      </c>
    </row>
    <row r="51" spans="1:4">
      <c r="A51" s="58" t="s">
        <v>56</v>
      </c>
      <c r="B51" s="336">
        <f>IF(SUM(C51:D51)=('SFAG Summary'!I51+'Contingency Summary'!I51+'ECF Summary'!I51),SUM(C51:D51),"ERROR")</f>
        <v>33393789</v>
      </c>
      <c r="C51" s="336">
        <f>'Federal Assistance'!B51</f>
        <v>7537908</v>
      </c>
      <c r="D51" s="336">
        <f>'Federal Non-Assistance'!B51</f>
        <v>25855881</v>
      </c>
    </row>
    <row r="52" spans="1:4">
      <c r="A52" s="58" t="s">
        <v>57</v>
      </c>
      <c r="B52" s="336">
        <f>IF(SUM(C52:D52)=('SFAG Summary'!I52+'Contingency Summary'!I52+'ECF Summary'!I52),SUM(C52:D52),"ERROR")</f>
        <v>110149025</v>
      </c>
      <c r="C52" s="336">
        <f>'Federal Assistance'!B52</f>
        <v>45933983</v>
      </c>
      <c r="D52" s="336">
        <f>'Federal Non-Assistance'!B52</f>
        <v>64215042</v>
      </c>
    </row>
    <row r="53" spans="1:4">
      <c r="A53" s="58" t="s">
        <v>58</v>
      </c>
      <c r="B53" s="336">
        <f>IF(SUM(C53:D53)=('SFAG Summary'!I53+'Contingency Summary'!I53+'ECF Summary'!I53),SUM(C53:D53),"ERROR")</f>
        <v>311761310</v>
      </c>
      <c r="C53" s="336">
        <f>'Federal Assistance'!B53</f>
        <v>174061390</v>
      </c>
      <c r="D53" s="336">
        <f>'Federal Non-Assistance'!B53</f>
        <v>137699920</v>
      </c>
    </row>
    <row r="54" spans="1:4">
      <c r="A54" s="58" t="s">
        <v>59</v>
      </c>
      <c r="B54" s="336">
        <f>IF(SUM(C54:D54)=('SFAG Summary'!I54+'Contingency Summary'!I54+'ECF Summary'!I54),SUM(C54:D54),"ERROR")</f>
        <v>95499784</v>
      </c>
      <c r="C54" s="336">
        <f>'Federal Assistance'!B54</f>
        <v>48640018</v>
      </c>
      <c r="D54" s="336">
        <f>'Federal Non-Assistance'!B54</f>
        <v>46859766</v>
      </c>
    </row>
    <row r="55" spans="1:4">
      <c r="A55" s="58" t="s">
        <v>60</v>
      </c>
      <c r="B55" s="336">
        <f>IF(SUM(C55:D55)=('SFAG Summary'!I55+'Contingency Summary'!I55+'ECF Summary'!I55),SUM(C55:D55),"ERROR")</f>
        <v>273464435</v>
      </c>
      <c r="C55" s="336">
        <f>'Federal Assistance'!B55</f>
        <v>33287614</v>
      </c>
      <c r="D55" s="336">
        <f>'Federal Non-Assistance'!B55</f>
        <v>240176821</v>
      </c>
    </row>
    <row r="56" spans="1:4">
      <c r="A56" s="58" t="s">
        <v>61</v>
      </c>
      <c r="B56" s="336">
        <f>IF(SUM(C56:D56)=('SFAG Summary'!I56+'Contingency Summary'!I56+'ECF Summary'!I56),SUM(C56:D56),"ERROR")</f>
        <v>15377265</v>
      </c>
      <c r="C56" s="336">
        <f>'Federal Assistance'!B56</f>
        <v>1625509</v>
      </c>
      <c r="D56" s="336">
        <f>'Federal Non-Assistance'!B56</f>
        <v>13751756</v>
      </c>
    </row>
  </sheetData>
  <mergeCells count="1">
    <mergeCell ref="A1:D1"/>
  </mergeCells>
  <pageMargins left="0.7" right="0.7" top="0.75" bottom="0.75" header="0.3" footer="0.3"/>
  <pageSetup scale="1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F56"/>
  <sheetViews>
    <sheetView workbookViewId="0">
      <selection sqref="A1:F1"/>
    </sheetView>
  </sheetViews>
  <sheetFormatPr defaultRowHeight="14.4"/>
  <cols>
    <col min="1" max="1" width="20.6640625" bestFit="1" customWidth="1"/>
    <col min="2" max="2" width="16.109375" bestFit="1" customWidth="1"/>
    <col min="3" max="3" width="16.6640625" bestFit="1" customWidth="1"/>
    <col min="4" max="4" width="14" bestFit="1" customWidth="1"/>
    <col min="5" max="5" width="16.109375" customWidth="1"/>
    <col min="6" max="6" width="14" bestFit="1" customWidth="1"/>
  </cols>
  <sheetData>
    <row r="1" spans="1:6">
      <c r="A1" s="510" t="s">
        <v>251</v>
      </c>
      <c r="B1" s="511"/>
      <c r="C1" s="511"/>
      <c r="D1" s="511"/>
      <c r="E1" s="511"/>
      <c r="F1" s="511"/>
    </row>
    <row r="2" spans="1:6">
      <c r="A2" s="501" t="s">
        <v>10</v>
      </c>
      <c r="B2" s="136"/>
      <c r="C2" s="136"/>
      <c r="D2" s="136"/>
      <c r="E2" s="136"/>
      <c r="F2" s="136"/>
    </row>
    <row r="3" spans="1:6" ht="25.2">
      <c r="A3" s="501"/>
      <c r="B3" s="136" t="s">
        <v>74</v>
      </c>
      <c r="C3" s="136" t="s">
        <v>62</v>
      </c>
      <c r="D3" s="136" t="s">
        <v>63</v>
      </c>
      <c r="E3" s="136" t="s">
        <v>75</v>
      </c>
      <c r="F3" s="136" t="s">
        <v>76</v>
      </c>
    </row>
    <row r="4" spans="1:6">
      <c r="A4" s="501"/>
      <c r="B4" s="136"/>
      <c r="C4" s="136"/>
      <c r="D4" s="136"/>
      <c r="E4" s="136"/>
      <c r="F4" s="136"/>
    </row>
    <row r="5" spans="1:6">
      <c r="A5" s="198" t="s">
        <v>77</v>
      </c>
      <c r="B5" s="435">
        <f>IF(SUM(B6:B56)='SFAG Assistance'!B5+'Contingency Assistance'!B5+'ECF Assistance'!B5,SUM(B6:B56),"ERROR")</f>
        <v>5369771963</v>
      </c>
      <c r="C5" s="435">
        <f>IF(SUM(C6:C56)='SFAG Assistance'!C5+'Contingency Assistance'!C5+'ECF Assistance'!C5,SUM(C6:C56),"ERROR")</f>
        <v>4485938448</v>
      </c>
      <c r="D5" s="435">
        <f>IF(SUM(D6:D56)='SFAG Assistance'!D5+'Contingency Assistance'!D5+'ECF Assistance'!D5,SUM(D6:D56),"ERROR")</f>
        <v>71669952</v>
      </c>
      <c r="E5" s="435">
        <f>IF(SUM(E6:E56)='SFAG Assistance'!E5+'Contingency Assistance'!E5+'ECF Assistance'!E5,SUM(E6:E56),"ERROR")</f>
        <v>240639133</v>
      </c>
      <c r="F5" s="435">
        <f>IF(SUM(F6:F56)='SFAG Assistance'!F5+'Contingency Assistance'!F5+'ECF Assistance'!F5,SUM(F6:F56),"ERROR")</f>
        <v>571524430</v>
      </c>
    </row>
    <row r="6" spans="1:6">
      <c r="A6" s="199" t="s">
        <v>11</v>
      </c>
      <c r="B6" s="330">
        <f>SUM(C6:F6)</f>
        <v>41119188</v>
      </c>
      <c r="C6" s="330">
        <f>'SFAG Assistance'!C6+'Contingency Assistance'!C6+'ECF Assistance'!C6</f>
        <v>39734089</v>
      </c>
      <c r="D6" s="330">
        <f>'SFAG Assistance'!D6+'Contingency Assistance'!D6+'ECF Assistance'!D6</f>
        <v>0</v>
      </c>
      <c r="E6" s="330">
        <f>'SFAG Assistance'!E6+'Contingency Assistance'!E6+'ECF Assistance'!E6</f>
        <v>1385099</v>
      </c>
      <c r="F6" s="330">
        <f>'SFAG Assistance'!F6+'Contingency Assistance'!F6+'ECF Assistance'!F6</f>
        <v>0</v>
      </c>
    </row>
    <row r="7" spans="1:6">
      <c r="A7" s="199" t="s">
        <v>12</v>
      </c>
      <c r="B7" s="330">
        <f t="shared" ref="B7:B56" si="0">SUM(C7:F7)</f>
        <v>3479575</v>
      </c>
      <c r="C7" s="330">
        <f>'SFAG Assistance'!C7+'Contingency Assistance'!C7+'ECF Assistance'!C7</f>
        <v>8105336</v>
      </c>
      <c r="D7" s="330">
        <f>'SFAG Assistance'!D7+'Contingency Assistance'!D7+'ECF Assistance'!D7</f>
        <v>-5685635</v>
      </c>
      <c r="E7" s="330">
        <f>'SFAG Assistance'!E7+'Contingency Assistance'!E7+'ECF Assistance'!E7</f>
        <v>1059874</v>
      </c>
      <c r="F7" s="330">
        <f>'SFAG Assistance'!F7+'Contingency Assistance'!F7+'ECF Assistance'!F7</f>
        <v>0</v>
      </c>
    </row>
    <row r="8" spans="1:6">
      <c r="A8" s="199" t="s">
        <v>13</v>
      </c>
      <c r="B8" s="330">
        <f t="shared" si="0"/>
        <v>33232248</v>
      </c>
      <c r="C8" s="330">
        <f>'SFAG Assistance'!C8+'Contingency Assistance'!C8+'ECF Assistance'!C8</f>
        <v>32050396</v>
      </c>
      <c r="D8" s="330">
        <f>'SFAG Assistance'!D8+'Contingency Assistance'!D8+'ECF Assistance'!D8</f>
        <v>0</v>
      </c>
      <c r="E8" s="330">
        <f>'SFAG Assistance'!E8+'Contingency Assistance'!E8+'ECF Assistance'!E8</f>
        <v>1181852</v>
      </c>
      <c r="F8" s="330">
        <f>'SFAG Assistance'!F8+'Contingency Assistance'!F8+'ECF Assistance'!F8</f>
        <v>0</v>
      </c>
    </row>
    <row r="9" spans="1:6">
      <c r="A9" s="199" t="s">
        <v>14</v>
      </c>
      <c r="B9" s="330">
        <f t="shared" si="0"/>
        <v>11104361</v>
      </c>
      <c r="C9" s="330">
        <f>'SFAG Assistance'!C9+'Contingency Assistance'!C9+'ECF Assistance'!C9</f>
        <v>11104361</v>
      </c>
      <c r="D9" s="330">
        <f>'SFAG Assistance'!D9+'Contingency Assistance'!D9+'ECF Assistance'!D9</f>
        <v>0</v>
      </c>
      <c r="E9" s="330">
        <f>'SFAG Assistance'!E9+'Contingency Assistance'!E9+'ECF Assistance'!E9</f>
        <v>0</v>
      </c>
      <c r="F9" s="330">
        <f>'SFAG Assistance'!F9+'Contingency Assistance'!F9+'ECF Assistance'!F9</f>
        <v>0</v>
      </c>
    </row>
    <row r="10" spans="1:6">
      <c r="A10" s="199" t="s">
        <v>15</v>
      </c>
      <c r="B10" s="330">
        <f t="shared" si="0"/>
        <v>1451190759</v>
      </c>
      <c r="C10" s="330">
        <f>'SFAG Assistance'!C10+'Contingency Assistance'!C10+'ECF Assistance'!C10</f>
        <v>1053332545</v>
      </c>
      <c r="D10" s="330">
        <f>'SFAG Assistance'!D10+'Contingency Assistance'!D10+'ECF Assistance'!D10</f>
        <v>29540008</v>
      </c>
      <c r="E10" s="330">
        <f>'SFAG Assistance'!E10+'Contingency Assistance'!E10+'ECF Assistance'!E10</f>
        <v>129702839</v>
      </c>
      <c r="F10" s="330">
        <f>'SFAG Assistance'!F10+'Contingency Assistance'!F10+'ECF Assistance'!F10</f>
        <v>238615367</v>
      </c>
    </row>
    <row r="11" spans="1:6">
      <c r="A11" s="199" t="s">
        <v>16</v>
      </c>
      <c r="B11" s="330">
        <f t="shared" si="0"/>
        <v>73154431</v>
      </c>
      <c r="C11" s="330">
        <f>'SFAG Assistance'!C11+'Contingency Assistance'!C11+'ECF Assistance'!C11</f>
        <v>70632359</v>
      </c>
      <c r="D11" s="330">
        <f>'SFAG Assistance'!D11+'Contingency Assistance'!D11+'ECF Assistance'!D11</f>
        <v>0</v>
      </c>
      <c r="E11" s="330">
        <f>'SFAG Assistance'!E11+'Contingency Assistance'!E11+'ECF Assistance'!E11</f>
        <v>2522072</v>
      </c>
      <c r="F11" s="330">
        <f>'SFAG Assistance'!F11+'Contingency Assistance'!F11+'ECF Assistance'!F11</f>
        <v>0</v>
      </c>
    </row>
    <row r="12" spans="1:6">
      <c r="A12" s="199" t="s">
        <v>17</v>
      </c>
      <c r="B12" s="330">
        <f t="shared" si="0"/>
        <v>21533075</v>
      </c>
      <c r="C12" s="330">
        <f>'SFAG Assistance'!C12+'Contingency Assistance'!C12+'ECF Assistance'!C12</f>
        <v>20573812</v>
      </c>
      <c r="D12" s="330">
        <f>'SFAG Assistance'!D12+'Contingency Assistance'!D12+'ECF Assistance'!D12</f>
        <v>0</v>
      </c>
      <c r="E12" s="330">
        <f>'SFAG Assistance'!E12+'Contingency Assistance'!E12+'ECF Assistance'!E12</f>
        <v>0</v>
      </c>
      <c r="F12" s="330">
        <f>'SFAG Assistance'!F12+'Contingency Assistance'!F12+'ECF Assistance'!F12</f>
        <v>959263</v>
      </c>
    </row>
    <row r="13" spans="1:6">
      <c r="A13" s="199" t="s">
        <v>18</v>
      </c>
      <c r="B13" s="330">
        <f t="shared" si="0"/>
        <v>1222331</v>
      </c>
      <c r="C13" s="330">
        <f>'SFAG Assistance'!C13+'Contingency Assistance'!C13+'ECF Assistance'!C13</f>
        <v>-1269104</v>
      </c>
      <c r="D13" s="330">
        <f>'SFAG Assistance'!D13+'Contingency Assistance'!D13+'ECF Assistance'!D13</f>
        <v>2115874</v>
      </c>
      <c r="E13" s="330">
        <f>'SFAG Assistance'!E13+'Contingency Assistance'!E13+'ECF Assistance'!E13</f>
        <v>375561</v>
      </c>
      <c r="F13" s="330">
        <f>'SFAG Assistance'!F13+'Contingency Assistance'!F13+'ECF Assistance'!F13</f>
        <v>0</v>
      </c>
    </row>
    <row r="14" spans="1:6">
      <c r="A14" s="199" t="s">
        <v>19</v>
      </c>
      <c r="B14" s="330">
        <f t="shared" si="0"/>
        <v>18960579</v>
      </c>
      <c r="C14" s="330">
        <f>'SFAG Assistance'!C14+'Contingency Assistance'!C14+'ECF Assistance'!C14</f>
        <v>18960579</v>
      </c>
      <c r="D14" s="330">
        <f>'SFAG Assistance'!D14+'Contingency Assistance'!D14+'ECF Assistance'!D14</f>
        <v>0</v>
      </c>
      <c r="E14" s="330">
        <f>'SFAG Assistance'!E14+'Contingency Assistance'!E14+'ECF Assistance'!E14</f>
        <v>0</v>
      </c>
      <c r="F14" s="330">
        <f>'SFAG Assistance'!F14+'Contingency Assistance'!F14+'ECF Assistance'!F14</f>
        <v>0</v>
      </c>
    </row>
    <row r="15" spans="1:6">
      <c r="A15" s="199" t="s">
        <v>20</v>
      </c>
      <c r="B15" s="330">
        <f t="shared" si="0"/>
        <v>36567623</v>
      </c>
      <c r="C15" s="330">
        <f>'SFAG Assistance'!C15+'Contingency Assistance'!C15+'ECF Assistance'!C15</f>
        <v>26242812</v>
      </c>
      <c r="D15" s="330">
        <f>'SFAG Assistance'!D15+'Contingency Assistance'!D15+'ECF Assistance'!D15</f>
        <v>10332016</v>
      </c>
      <c r="E15" s="330">
        <f>'SFAG Assistance'!E15+'Contingency Assistance'!E15+'ECF Assistance'!E15</f>
        <v>-7205</v>
      </c>
      <c r="F15" s="330">
        <f>'SFAG Assistance'!F15+'Contingency Assistance'!F15+'ECF Assistance'!F15</f>
        <v>0</v>
      </c>
    </row>
    <row r="16" spans="1:6">
      <c r="A16" s="199" t="s">
        <v>21</v>
      </c>
      <c r="B16" s="330">
        <f t="shared" si="0"/>
        <v>46442866</v>
      </c>
      <c r="C16" s="330">
        <f>'SFAG Assistance'!C16+'Contingency Assistance'!C16+'ECF Assistance'!C16</f>
        <v>40383751</v>
      </c>
      <c r="D16" s="330">
        <f>'SFAG Assistance'!D16+'Contingency Assistance'!D16+'ECF Assistance'!D16</f>
        <v>0</v>
      </c>
      <c r="E16" s="330">
        <f>'SFAG Assistance'!E16+'Contingency Assistance'!E16+'ECF Assistance'!E16</f>
        <v>6059115</v>
      </c>
      <c r="F16" s="330">
        <f>'SFAG Assistance'!F16+'Contingency Assistance'!F16+'ECF Assistance'!F16</f>
        <v>0</v>
      </c>
    </row>
    <row r="17" spans="1:6">
      <c r="A17" s="199" t="s">
        <v>22</v>
      </c>
      <c r="B17" s="330">
        <f t="shared" si="0"/>
        <v>39236782</v>
      </c>
      <c r="C17" s="330">
        <f>'SFAG Assistance'!C17+'Contingency Assistance'!C17+'ECF Assistance'!C17</f>
        <v>38489360</v>
      </c>
      <c r="D17" s="330">
        <f>'SFAG Assistance'!D17+'Contingency Assistance'!D17+'ECF Assistance'!D17</f>
        <v>0</v>
      </c>
      <c r="E17" s="330">
        <f>'SFAG Assistance'!E17+'Contingency Assistance'!E17+'ECF Assistance'!E17</f>
        <v>747422</v>
      </c>
      <c r="F17" s="330">
        <f>'SFAG Assistance'!F17+'Contingency Assistance'!F17+'ECF Assistance'!F17</f>
        <v>0</v>
      </c>
    </row>
    <row r="18" spans="1:6">
      <c r="A18" s="199" t="s">
        <v>23</v>
      </c>
      <c r="B18" s="330">
        <f t="shared" si="0"/>
        <v>3055053</v>
      </c>
      <c r="C18" s="330">
        <f>'SFAG Assistance'!C18+'Contingency Assistance'!C18+'ECF Assistance'!C18</f>
        <v>2903606</v>
      </c>
      <c r="D18" s="330">
        <f>'SFAG Assistance'!D18+'Contingency Assistance'!D18+'ECF Assistance'!D18</f>
        <v>57851</v>
      </c>
      <c r="E18" s="330">
        <f>'SFAG Assistance'!E18+'Contingency Assistance'!E18+'ECF Assistance'!E18</f>
        <v>93596</v>
      </c>
      <c r="F18" s="330">
        <f>'SFAG Assistance'!F18+'Contingency Assistance'!F18+'ECF Assistance'!F18</f>
        <v>0</v>
      </c>
    </row>
    <row r="19" spans="1:6">
      <c r="A19" s="199" t="s">
        <v>24</v>
      </c>
      <c r="B19" s="330">
        <f t="shared" si="0"/>
        <v>76672945</v>
      </c>
      <c r="C19" s="330">
        <f>'SFAG Assistance'!C19+'Contingency Assistance'!C19+'ECF Assistance'!C19</f>
        <v>72700401</v>
      </c>
      <c r="D19" s="330">
        <f>'SFAG Assistance'!D19+'Contingency Assistance'!D19+'ECF Assistance'!D19</f>
        <v>0</v>
      </c>
      <c r="E19" s="330">
        <f>'SFAG Assistance'!E19+'Contingency Assistance'!E19+'ECF Assistance'!E19</f>
        <v>3972544</v>
      </c>
      <c r="F19" s="330">
        <f>'SFAG Assistance'!F19+'Contingency Assistance'!F19+'ECF Assistance'!F19</f>
        <v>0</v>
      </c>
    </row>
    <row r="20" spans="1:6">
      <c r="A20" s="199" t="s">
        <v>25</v>
      </c>
      <c r="B20" s="330">
        <f t="shared" si="0"/>
        <v>16031969</v>
      </c>
      <c r="C20" s="330">
        <f>'SFAG Assistance'!C20+'Contingency Assistance'!C20+'ECF Assistance'!C20</f>
        <v>16031969</v>
      </c>
      <c r="D20" s="330">
        <f>'SFAG Assistance'!D20+'Contingency Assistance'!D20+'ECF Assistance'!D20</f>
        <v>0</v>
      </c>
      <c r="E20" s="330">
        <f>'SFAG Assistance'!E20+'Contingency Assistance'!E20+'ECF Assistance'!E20</f>
        <v>0</v>
      </c>
      <c r="F20" s="330">
        <f>'SFAG Assistance'!F20+'Contingency Assistance'!F20+'ECF Assistance'!F20</f>
        <v>0</v>
      </c>
    </row>
    <row r="21" spans="1:6">
      <c r="A21" s="199" t="s">
        <v>26</v>
      </c>
      <c r="B21" s="330">
        <f t="shared" si="0"/>
        <v>5573995</v>
      </c>
      <c r="C21" s="330">
        <f>'SFAG Assistance'!C21+'Contingency Assistance'!C21+'ECF Assistance'!C21</f>
        <v>5573995</v>
      </c>
      <c r="D21" s="330">
        <f>'SFAG Assistance'!D21+'Contingency Assistance'!D21+'ECF Assistance'!D21</f>
        <v>0</v>
      </c>
      <c r="E21" s="330">
        <f>'SFAG Assistance'!E21+'Contingency Assistance'!E21+'ECF Assistance'!E21</f>
        <v>0</v>
      </c>
      <c r="F21" s="330">
        <f>'SFAG Assistance'!F21+'Contingency Assistance'!F21+'ECF Assistance'!F21</f>
        <v>0</v>
      </c>
    </row>
    <row r="22" spans="1:6">
      <c r="A22" s="199" t="s">
        <v>27</v>
      </c>
      <c r="B22" s="330">
        <f t="shared" si="0"/>
        <v>42155179</v>
      </c>
      <c r="C22" s="330">
        <f>'SFAG Assistance'!C22+'Contingency Assistance'!C22+'ECF Assistance'!C22</f>
        <v>21149943</v>
      </c>
      <c r="D22" s="330">
        <f>'SFAG Assistance'!D22+'Contingency Assistance'!D22+'ECF Assistance'!D22</f>
        <v>0</v>
      </c>
      <c r="E22" s="330">
        <f>'SFAG Assistance'!E22+'Contingency Assistance'!E22+'ECF Assistance'!E22</f>
        <v>3706845</v>
      </c>
      <c r="F22" s="330">
        <f>'SFAG Assistance'!F22+'Contingency Assistance'!F22+'ECF Assistance'!F22</f>
        <v>17298391</v>
      </c>
    </row>
    <row r="23" spans="1:6">
      <c r="A23" s="199" t="s">
        <v>28</v>
      </c>
      <c r="B23" s="330">
        <f t="shared" si="0"/>
        <v>102030757</v>
      </c>
      <c r="C23" s="330">
        <f>'SFAG Assistance'!C23+'Contingency Assistance'!C23+'ECF Assistance'!C23</f>
        <v>81427215</v>
      </c>
      <c r="D23" s="330">
        <f>'SFAG Assistance'!D23+'Contingency Assistance'!D23+'ECF Assistance'!D23</f>
        <v>18371837</v>
      </c>
      <c r="E23" s="330">
        <f>'SFAG Assistance'!E23+'Contingency Assistance'!E23+'ECF Assistance'!E23</f>
        <v>2231705</v>
      </c>
      <c r="F23" s="330">
        <f>'SFAG Assistance'!F23+'Contingency Assistance'!F23+'ECF Assistance'!F23</f>
        <v>0</v>
      </c>
    </row>
    <row r="24" spans="1:6">
      <c r="A24" s="199" t="s">
        <v>29</v>
      </c>
      <c r="B24" s="330">
        <f t="shared" si="0"/>
        <v>21156865</v>
      </c>
      <c r="C24" s="330">
        <f>'SFAG Assistance'!C24+'Contingency Assistance'!C24+'ECF Assistance'!C24</f>
        <v>20348760</v>
      </c>
      <c r="D24" s="330">
        <f>'SFAG Assistance'!D24+'Contingency Assistance'!D24+'ECF Assistance'!D24</f>
        <v>0</v>
      </c>
      <c r="E24" s="330">
        <f>'SFAG Assistance'!E24+'Contingency Assistance'!E24+'ECF Assistance'!E24</f>
        <v>808105</v>
      </c>
      <c r="F24" s="330">
        <f>'SFAG Assistance'!F24+'Contingency Assistance'!F24+'ECF Assistance'!F24</f>
        <v>0</v>
      </c>
    </row>
    <row r="25" spans="1:6">
      <c r="A25" s="199" t="s">
        <v>30</v>
      </c>
      <c r="B25" s="330">
        <f t="shared" si="0"/>
        <v>22797311</v>
      </c>
      <c r="C25" s="330">
        <f>'SFAG Assistance'!C25+'Contingency Assistance'!C25+'ECF Assistance'!C25</f>
        <v>15502966</v>
      </c>
      <c r="D25" s="330">
        <f>'SFAG Assistance'!D25+'Contingency Assistance'!D25+'ECF Assistance'!D25</f>
        <v>473362</v>
      </c>
      <c r="E25" s="330">
        <f>'SFAG Assistance'!E25+'Contingency Assistance'!E25+'ECF Assistance'!E25</f>
        <v>6820983</v>
      </c>
      <c r="F25" s="330">
        <f>'SFAG Assistance'!F25+'Contingency Assistance'!F25+'ECF Assistance'!F25</f>
        <v>0</v>
      </c>
    </row>
    <row r="26" spans="1:6">
      <c r="A26" s="199" t="s">
        <v>31</v>
      </c>
      <c r="B26" s="330">
        <f t="shared" si="0"/>
        <v>97835859</v>
      </c>
      <c r="C26" s="330">
        <f>'SFAG Assistance'!C26+'Contingency Assistance'!C26+'ECF Assistance'!C26</f>
        <v>97835859</v>
      </c>
      <c r="D26" s="330">
        <f>'SFAG Assistance'!D26+'Contingency Assistance'!D26+'ECF Assistance'!D26</f>
        <v>0</v>
      </c>
      <c r="E26" s="330">
        <f>'SFAG Assistance'!E26+'Contingency Assistance'!E26+'ECF Assistance'!E26</f>
        <v>0</v>
      </c>
      <c r="F26" s="330">
        <f>'SFAG Assistance'!F26+'Contingency Assistance'!F26+'ECF Assistance'!F26</f>
        <v>0</v>
      </c>
    </row>
    <row r="27" spans="1:6">
      <c r="A27" s="199" t="s">
        <v>32</v>
      </c>
      <c r="B27" s="330">
        <f t="shared" si="0"/>
        <v>44015175</v>
      </c>
      <c r="C27" s="330">
        <f>'SFAG Assistance'!C27+'Contingency Assistance'!C27+'ECF Assistance'!C27</f>
        <v>44015175</v>
      </c>
      <c r="D27" s="330">
        <f>'SFAG Assistance'!D27+'Contingency Assistance'!D27+'ECF Assistance'!D27</f>
        <v>0</v>
      </c>
      <c r="E27" s="330">
        <f>'SFAG Assistance'!E27+'Contingency Assistance'!E27+'ECF Assistance'!E27</f>
        <v>0</v>
      </c>
      <c r="F27" s="330">
        <f>'SFAG Assistance'!F27+'Contingency Assistance'!F27+'ECF Assistance'!F27</f>
        <v>0</v>
      </c>
    </row>
    <row r="28" spans="1:6">
      <c r="A28" s="199" t="s">
        <v>33</v>
      </c>
      <c r="B28" s="330">
        <f t="shared" si="0"/>
        <v>130000115</v>
      </c>
      <c r="C28" s="330">
        <f>'SFAG Assistance'!C28+'Contingency Assistance'!C28+'ECF Assistance'!C28</f>
        <v>130000115</v>
      </c>
      <c r="D28" s="330">
        <f>'SFAG Assistance'!D28+'Contingency Assistance'!D28+'ECF Assistance'!D28</f>
        <v>0</v>
      </c>
      <c r="E28" s="330">
        <f>'SFAG Assistance'!E28+'Contingency Assistance'!E28+'ECF Assistance'!E28</f>
        <v>0</v>
      </c>
      <c r="F28" s="330">
        <f>'SFAG Assistance'!F28+'Contingency Assistance'!F28+'ECF Assistance'!F28</f>
        <v>0</v>
      </c>
    </row>
    <row r="29" spans="1:6">
      <c r="A29" s="199" t="s">
        <v>34</v>
      </c>
      <c r="B29" s="330">
        <f t="shared" si="0"/>
        <v>75447174</v>
      </c>
      <c r="C29" s="330">
        <f>'SFAG Assistance'!C29+'Contingency Assistance'!C29+'ECF Assistance'!C29</f>
        <v>75447174</v>
      </c>
      <c r="D29" s="330">
        <f>'SFAG Assistance'!D29+'Contingency Assistance'!D29+'ECF Assistance'!D29</f>
        <v>0</v>
      </c>
      <c r="E29" s="330">
        <f>'SFAG Assistance'!E29+'Contingency Assistance'!E29+'ECF Assistance'!E29</f>
        <v>0</v>
      </c>
      <c r="F29" s="330">
        <f>'SFAG Assistance'!F29+'Contingency Assistance'!F29+'ECF Assistance'!F29</f>
        <v>0</v>
      </c>
    </row>
    <row r="30" spans="1:6">
      <c r="A30" s="199" t="s">
        <v>35</v>
      </c>
      <c r="B30" s="330">
        <f t="shared" si="0"/>
        <v>15221077</v>
      </c>
      <c r="C30" s="330">
        <f>'SFAG Assistance'!C30+'Contingency Assistance'!C30+'ECF Assistance'!C30</f>
        <v>10225335</v>
      </c>
      <c r="D30" s="330">
        <f>'SFAG Assistance'!D30+'Contingency Assistance'!D30+'ECF Assistance'!D30</f>
        <v>0</v>
      </c>
      <c r="E30" s="330">
        <f>'SFAG Assistance'!E30+'Contingency Assistance'!E30+'ECF Assistance'!E30</f>
        <v>4995742</v>
      </c>
      <c r="F30" s="330">
        <f>'SFAG Assistance'!F30+'Contingency Assistance'!F30+'ECF Assistance'!F30</f>
        <v>0</v>
      </c>
    </row>
    <row r="31" spans="1:6">
      <c r="A31" s="199" t="s">
        <v>36</v>
      </c>
      <c r="B31" s="330">
        <f t="shared" si="0"/>
        <v>21338825</v>
      </c>
      <c r="C31" s="330">
        <f>'SFAG Assistance'!C31+'Contingency Assistance'!C31+'ECF Assistance'!C31</f>
        <v>21338825</v>
      </c>
      <c r="D31" s="330">
        <f>'SFAG Assistance'!D31+'Contingency Assistance'!D31+'ECF Assistance'!D31</f>
        <v>0</v>
      </c>
      <c r="E31" s="330">
        <f>'SFAG Assistance'!E31+'Contingency Assistance'!E31+'ECF Assistance'!E31</f>
        <v>0</v>
      </c>
      <c r="F31" s="330">
        <f>'SFAG Assistance'!F31+'Contingency Assistance'!F31+'ECF Assistance'!F31</f>
        <v>0</v>
      </c>
    </row>
    <row r="32" spans="1:6">
      <c r="A32" s="199" t="s">
        <v>37</v>
      </c>
      <c r="B32" s="330">
        <f t="shared" si="0"/>
        <v>16722406</v>
      </c>
      <c r="C32" s="330">
        <f>'SFAG Assistance'!C32+'Contingency Assistance'!C32+'ECF Assistance'!C32</f>
        <v>14157139</v>
      </c>
      <c r="D32" s="330">
        <f>'SFAG Assistance'!D32+'Contingency Assistance'!D32+'ECF Assistance'!D32</f>
        <v>0</v>
      </c>
      <c r="E32" s="330">
        <f>'SFAG Assistance'!E32+'Contingency Assistance'!E32+'ECF Assistance'!E32</f>
        <v>0</v>
      </c>
      <c r="F32" s="330">
        <f>'SFAG Assistance'!F32+'Contingency Assistance'!F32+'ECF Assistance'!F32</f>
        <v>2565267</v>
      </c>
    </row>
    <row r="33" spans="1:6">
      <c r="A33" s="199" t="s">
        <v>38</v>
      </c>
      <c r="B33" s="330">
        <f t="shared" si="0"/>
        <v>13773027</v>
      </c>
      <c r="C33" s="330">
        <f>'SFAG Assistance'!C33+'Contingency Assistance'!C33+'ECF Assistance'!C33</f>
        <v>13773027</v>
      </c>
      <c r="D33" s="330">
        <f>'SFAG Assistance'!D33+'Contingency Assistance'!D33+'ECF Assistance'!D33</f>
        <v>0</v>
      </c>
      <c r="E33" s="330">
        <f>'SFAG Assistance'!E33+'Contingency Assistance'!E33+'ECF Assistance'!E33</f>
        <v>0</v>
      </c>
      <c r="F33" s="330">
        <f>'SFAG Assistance'!F33+'Contingency Assistance'!F33+'ECF Assistance'!F33</f>
        <v>0</v>
      </c>
    </row>
    <row r="34" spans="1:6">
      <c r="A34" s="199" t="s">
        <v>39</v>
      </c>
      <c r="B34" s="330">
        <f t="shared" si="0"/>
        <v>39757068</v>
      </c>
      <c r="C34" s="330">
        <f>'SFAG Assistance'!C34+'Contingency Assistance'!C34+'ECF Assistance'!C34</f>
        <v>39056542</v>
      </c>
      <c r="D34" s="330">
        <f>'SFAG Assistance'!D34+'Contingency Assistance'!D34+'ECF Assistance'!D34</f>
        <v>0</v>
      </c>
      <c r="E34" s="330">
        <f>'SFAG Assistance'!E34+'Contingency Assistance'!E34+'ECF Assistance'!E34</f>
        <v>700526</v>
      </c>
      <c r="F34" s="330">
        <f>'SFAG Assistance'!F34+'Contingency Assistance'!F34+'ECF Assistance'!F34</f>
        <v>0</v>
      </c>
    </row>
    <row r="35" spans="1:6">
      <c r="A35" s="199" t="s">
        <v>40</v>
      </c>
      <c r="B35" s="330">
        <f t="shared" si="0"/>
        <v>7770516</v>
      </c>
      <c r="C35" s="330">
        <f>'SFAG Assistance'!C35+'Contingency Assistance'!C35+'ECF Assistance'!C35</f>
        <v>5274309</v>
      </c>
      <c r="D35" s="330">
        <f>'SFAG Assistance'!D35+'Contingency Assistance'!D35+'ECF Assistance'!D35</f>
        <v>0</v>
      </c>
      <c r="E35" s="330">
        <f>'SFAG Assistance'!E35+'Contingency Assistance'!E35+'ECF Assistance'!E35</f>
        <v>0</v>
      </c>
      <c r="F35" s="330">
        <f>'SFAG Assistance'!F35+'Contingency Assistance'!F35+'ECF Assistance'!F35</f>
        <v>2496207</v>
      </c>
    </row>
    <row r="36" spans="1:6">
      <c r="A36" s="199" t="s">
        <v>41</v>
      </c>
      <c r="B36" s="330">
        <f t="shared" si="0"/>
        <v>181808975</v>
      </c>
      <c r="C36" s="330">
        <f>'SFAG Assistance'!C36+'Contingency Assistance'!C36+'ECF Assistance'!C36</f>
        <v>159140343</v>
      </c>
      <c r="D36" s="330">
        <f>'SFAG Assistance'!D36+'Contingency Assistance'!D36+'ECF Assistance'!D36</f>
        <v>11656165</v>
      </c>
      <c r="E36" s="330">
        <f>'SFAG Assistance'!E36+'Contingency Assistance'!E36+'ECF Assistance'!E36</f>
        <v>11012467</v>
      </c>
      <c r="F36" s="330">
        <f>'SFAG Assistance'!F36+'Contingency Assistance'!F36+'ECF Assistance'!F36</f>
        <v>0</v>
      </c>
    </row>
    <row r="37" spans="1:6">
      <c r="A37" s="199" t="s">
        <v>42</v>
      </c>
      <c r="B37" s="330">
        <f t="shared" si="0"/>
        <v>46819525</v>
      </c>
      <c r="C37" s="330">
        <f>'SFAG Assistance'!C37+'Contingency Assistance'!C37+'ECF Assistance'!C37</f>
        <v>46819525</v>
      </c>
      <c r="D37" s="330">
        <f>'SFAG Assistance'!D37+'Contingency Assistance'!D37+'ECF Assistance'!D37</f>
        <v>0</v>
      </c>
      <c r="E37" s="330">
        <f>'SFAG Assistance'!E37+'Contingency Assistance'!E37+'ECF Assistance'!E37</f>
        <v>0</v>
      </c>
      <c r="F37" s="330">
        <f>'SFAG Assistance'!F37+'Contingency Assistance'!F37+'ECF Assistance'!F37</f>
        <v>0</v>
      </c>
    </row>
    <row r="38" spans="1:6">
      <c r="A38" s="199" t="s">
        <v>43</v>
      </c>
      <c r="B38" s="330">
        <f t="shared" si="0"/>
        <v>1505031982</v>
      </c>
      <c r="C38" s="330">
        <f>'SFAG Assistance'!C38+'Contingency Assistance'!C38+'ECF Assistance'!C38</f>
        <v>1312205244</v>
      </c>
      <c r="D38" s="330">
        <f>'SFAG Assistance'!D38+'Contingency Assistance'!D38+'ECF Assistance'!D38</f>
        <v>0</v>
      </c>
      <c r="E38" s="330">
        <f>'SFAG Assistance'!E38+'Contingency Assistance'!E38+'ECF Assistance'!E38</f>
        <v>0</v>
      </c>
      <c r="F38" s="330">
        <f>'SFAG Assistance'!F38+'Contingency Assistance'!F38+'ECF Assistance'!F38</f>
        <v>192826738</v>
      </c>
    </row>
    <row r="39" spans="1:6">
      <c r="A39" s="199" t="s">
        <v>44</v>
      </c>
      <c r="B39" s="330">
        <f t="shared" si="0"/>
        <v>54959763</v>
      </c>
      <c r="C39" s="330">
        <f>'SFAG Assistance'!C39+'Contingency Assistance'!C39+'ECF Assistance'!C39</f>
        <v>54342903</v>
      </c>
      <c r="D39" s="330">
        <f>'SFAG Assistance'!D39+'Contingency Assistance'!D39+'ECF Assistance'!D39</f>
        <v>0</v>
      </c>
      <c r="E39" s="330">
        <f>'SFAG Assistance'!E39+'Contingency Assistance'!E39+'ECF Assistance'!E39</f>
        <v>0</v>
      </c>
      <c r="F39" s="330">
        <f>'SFAG Assistance'!F39+'Contingency Assistance'!F39+'ECF Assistance'!F39</f>
        <v>616860</v>
      </c>
    </row>
    <row r="40" spans="1:6">
      <c r="A40" s="199" t="s">
        <v>45</v>
      </c>
      <c r="B40" s="330">
        <f t="shared" si="0"/>
        <v>14890143</v>
      </c>
      <c r="C40" s="330">
        <f>'SFAG Assistance'!C40+'Contingency Assistance'!C40+'ECF Assistance'!C40</f>
        <v>257030</v>
      </c>
      <c r="D40" s="330">
        <f>'SFAG Assistance'!D40+'Contingency Assistance'!D40+'ECF Assistance'!D40</f>
        <v>0</v>
      </c>
      <c r="E40" s="330">
        <f>'SFAG Assistance'!E40+'Contingency Assistance'!E40+'ECF Assistance'!E40</f>
        <v>353269</v>
      </c>
      <c r="F40" s="330">
        <f>'SFAG Assistance'!F40+'Contingency Assistance'!F40+'ECF Assistance'!F40</f>
        <v>14279844</v>
      </c>
    </row>
    <row r="41" spans="1:6">
      <c r="A41" s="199" t="s">
        <v>46</v>
      </c>
      <c r="B41" s="330">
        <f t="shared" si="0"/>
        <v>136220631</v>
      </c>
      <c r="C41" s="330">
        <f>'SFAG Assistance'!C41+'Contingency Assistance'!C41+'ECF Assistance'!C41</f>
        <v>130445225</v>
      </c>
      <c r="D41" s="330">
        <f>'SFAG Assistance'!D41+'Contingency Assistance'!D41+'ECF Assistance'!D41</f>
        <v>0</v>
      </c>
      <c r="E41" s="330">
        <f>'SFAG Assistance'!E41+'Contingency Assistance'!E41+'ECF Assistance'!E41</f>
        <v>5775406</v>
      </c>
      <c r="F41" s="330">
        <f>'SFAG Assistance'!F41+'Contingency Assistance'!F41+'ECF Assistance'!F41</f>
        <v>0</v>
      </c>
    </row>
    <row r="42" spans="1:6">
      <c r="A42" s="199" t="s">
        <v>47</v>
      </c>
      <c r="B42" s="330">
        <f t="shared" si="0"/>
        <v>30349044</v>
      </c>
      <c r="C42" s="330">
        <f>'SFAG Assistance'!C42+'Contingency Assistance'!C42+'ECF Assistance'!C42</f>
        <v>8416105</v>
      </c>
      <c r="D42" s="330">
        <f>'SFAG Assistance'!D42+'Contingency Assistance'!D42+'ECF Assistance'!D42</f>
        <v>0</v>
      </c>
      <c r="E42" s="330">
        <f>'SFAG Assistance'!E42+'Contingency Assistance'!E42+'ECF Assistance'!E42</f>
        <v>13022526</v>
      </c>
      <c r="F42" s="330">
        <f>'SFAG Assistance'!F42+'Contingency Assistance'!F42+'ECF Assistance'!F42</f>
        <v>8910413</v>
      </c>
    </row>
    <row r="43" spans="1:6">
      <c r="A43" s="199" t="s">
        <v>48</v>
      </c>
      <c r="B43" s="330">
        <f t="shared" si="0"/>
        <v>109482718</v>
      </c>
      <c r="C43" s="330">
        <f>'SFAG Assistance'!C43+'Contingency Assistance'!C43+'ECF Assistance'!C43</f>
        <v>105769586</v>
      </c>
      <c r="D43" s="330">
        <f>'SFAG Assistance'!D43+'Contingency Assistance'!D43+'ECF Assistance'!D43</f>
        <v>2597883</v>
      </c>
      <c r="E43" s="330">
        <f>'SFAG Assistance'!E43+'Contingency Assistance'!E43+'ECF Assistance'!E43</f>
        <v>1159650</v>
      </c>
      <c r="F43" s="330">
        <f>'SFAG Assistance'!F43+'Contingency Assistance'!F43+'ECF Assistance'!F43</f>
        <v>-44401</v>
      </c>
    </row>
    <row r="44" spans="1:6">
      <c r="A44" s="199" t="s">
        <v>49</v>
      </c>
      <c r="B44" s="330">
        <f t="shared" si="0"/>
        <v>232232212</v>
      </c>
      <c r="C44" s="330">
        <f>'SFAG Assistance'!C44+'Contingency Assistance'!C44+'ECF Assistance'!C44</f>
        <v>225315522</v>
      </c>
      <c r="D44" s="330">
        <f>'SFAG Assistance'!D44+'Contingency Assistance'!D44+'ECF Assistance'!D44</f>
        <v>0</v>
      </c>
      <c r="E44" s="330">
        <f>'SFAG Assistance'!E44+'Contingency Assistance'!E44+'ECF Assistance'!E44</f>
        <v>6916690</v>
      </c>
      <c r="F44" s="330">
        <f>'SFAG Assistance'!F44+'Contingency Assistance'!F44+'ECF Assistance'!F44</f>
        <v>0</v>
      </c>
    </row>
    <row r="45" spans="1:6">
      <c r="A45" s="199" t="s">
        <v>50</v>
      </c>
      <c r="B45" s="330">
        <f t="shared" si="0"/>
        <v>24557873</v>
      </c>
      <c r="C45" s="330">
        <f>'SFAG Assistance'!C45+'Contingency Assistance'!C45+'ECF Assistance'!C45</f>
        <v>22766288</v>
      </c>
      <c r="D45" s="330">
        <f>'SFAG Assistance'!D45+'Contingency Assistance'!D45+'ECF Assistance'!D45</f>
        <v>1582814</v>
      </c>
      <c r="E45" s="330">
        <f>'SFAG Assistance'!E45+'Contingency Assistance'!E45+'ECF Assistance'!E45</f>
        <v>208771</v>
      </c>
      <c r="F45" s="330">
        <f>'SFAG Assistance'!F45+'Contingency Assistance'!F45+'ECF Assistance'!F45</f>
        <v>0</v>
      </c>
    </row>
    <row r="46" spans="1:6">
      <c r="A46" s="199" t="s">
        <v>51</v>
      </c>
      <c r="B46" s="330">
        <f t="shared" si="0"/>
        <v>23067948</v>
      </c>
      <c r="C46" s="330">
        <f>'SFAG Assistance'!C46+'Contingency Assistance'!C46+'ECF Assistance'!C46</f>
        <v>20970454</v>
      </c>
      <c r="D46" s="330">
        <f>'SFAG Assistance'!D46+'Contingency Assistance'!D46+'ECF Assistance'!D46</f>
        <v>0</v>
      </c>
      <c r="E46" s="330">
        <f>'SFAG Assistance'!E46+'Contingency Assistance'!E46+'ECF Assistance'!E46</f>
        <v>2097494</v>
      </c>
      <c r="F46" s="330">
        <f>'SFAG Assistance'!F46+'Contingency Assistance'!F46+'ECF Assistance'!F46</f>
        <v>0</v>
      </c>
    </row>
    <row r="47" spans="1:6">
      <c r="A47" s="199" t="s">
        <v>52</v>
      </c>
      <c r="B47" s="330">
        <f t="shared" si="0"/>
        <v>13401518</v>
      </c>
      <c r="C47" s="330">
        <f>'SFAG Assistance'!C47+'Contingency Assistance'!C47+'ECF Assistance'!C47</f>
        <v>10049202</v>
      </c>
      <c r="D47" s="330">
        <f>'SFAG Assistance'!D47+'Contingency Assistance'!D47+'ECF Assistance'!D47</f>
        <v>0</v>
      </c>
      <c r="E47" s="330">
        <f>'SFAG Assistance'!E47+'Contingency Assistance'!E47+'ECF Assistance'!E47</f>
        <v>0</v>
      </c>
      <c r="F47" s="330">
        <f>'SFAG Assistance'!F47+'Contingency Assistance'!F47+'ECF Assistance'!F47</f>
        <v>3352316</v>
      </c>
    </row>
    <row r="48" spans="1:6">
      <c r="A48" s="199" t="s">
        <v>53</v>
      </c>
      <c r="B48" s="330">
        <f t="shared" si="0"/>
        <v>62446602</v>
      </c>
      <c r="C48" s="330">
        <f>'SFAG Assistance'!C48+'Contingency Assistance'!C48+'ECF Assistance'!C48</f>
        <v>62436865</v>
      </c>
      <c r="D48" s="330">
        <f>'SFAG Assistance'!D48+'Contingency Assistance'!D48+'ECF Assistance'!D48</f>
        <v>9737</v>
      </c>
      <c r="E48" s="330">
        <f>'SFAG Assistance'!E48+'Contingency Assistance'!E48+'ECF Assistance'!E48</f>
        <v>0</v>
      </c>
      <c r="F48" s="330">
        <f>'SFAG Assistance'!F48+'Contingency Assistance'!F48+'ECF Assistance'!F48</f>
        <v>0</v>
      </c>
    </row>
    <row r="49" spans="1:6">
      <c r="A49" s="199" t="s">
        <v>54</v>
      </c>
      <c r="B49" s="330">
        <f t="shared" si="0"/>
        <v>76457261</v>
      </c>
      <c r="C49" s="330">
        <f>'SFAG Assistance'!C49+'Contingency Assistance'!C49+'ECF Assistance'!C49</f>
        <v>1515356</v>
      </c>
      <c r="D49" s="330">
        <f>'SFAG Assistance'!D49+'Contingency Assistance'!D49+'ECF Assistance'!D49</f>
        <v>0</v>
      </c>
      <c r="E49" s="330">
        <f>'SFAG Assistance'!E49+'Contingency Assistance'!E49+'ECF Assistance'!E49</f>
        <v>507698</v>
      </c>
      <c r="F49" s="330">
        <f>'SFAG Assistance'!F49+'Contingency Assistance'!F49+'ECF Assistance'!F49</f>
        <v>74434207</v>
      </c>
    </row>
    <row r="50" spans="1:6">
      <c r="A50" s="199" t="s">
        <v>55</v>
      </c>
      <c r="B50" s="330">
        <f t="shared" si="0"/>
        <v>18360212</v>
      </c>
      <c r="C50" s="330">
        <f>'SFAG Assistance'!C50+'Contingency Assistance'!C50+'ECF Assistance'!C50</f>
        <v>18360212</v>
      </c>
      <c r="D50" s="330">
        <f>'SFAG Assistance'!D50+'Contingency Assistance'!D50+'ECF Assistance'!D50</f>
        <v>0</v>
      </c>
      <c r="E50" s="330">
        <f>'SFAG Assistance'!E50+'Contingency Assistance'!E50+'ECF Assistance'!E50</f>
        <v>0</v>
      </c>
      <c r="F50" s="330">
        <f>'SFAG Assistance'!F50+'Contingency Assistance'!F50+'ECF Assistance'!F50</f>
        <v>0</v>
      </c>
    </row>
    <row r="51" spans="1:6">
      <c r="A51" s="199" t="s">
        <v>56</v>
      </c>
      <c r="B51" s="330">
        <f t="shared" si="0"/>
        <v>7537908</v>
      </c>
      <c r="C51" s="330">
        <f>'SFAG Assistance'!C51+'Contingency Assistance'!C51+'ECF Assistance'!C51</f>
        <v>2805771</v>
      </c>
      <c r="D51" s="330">
        <f>'SFAG Assistance'!D51+'Contingency Assistance'!D51+'ECF Assistance'!D51</f>
        <v>0</v>
      </c>
      <c r="E51" s="330">
        <f>'SFAG Assistance'!E51+'Contingency Assistance'!E51+'ECF Assistance'!E51</f>
        <v>1859101</v>
      </c>
      <c r="F51" s="330">
        <f>'SFAG Assistance'!F51+'Contingency Assistance'!F51+'ECF Assistance'!F51</f>
        <v>2873036</v>
      </c>
    </row>
    <row r="52" spans="1:6">
      <c r="A52" s="199" t="s">
        <v>57</v>
      </c>
      <c r="B52" s="330">
        <f t="shared" si="0"/>
        <v>45933983</v>
      </c>
      <c r="C52" s="330">
        <f>'SFAG Assistance'!C52+'Contingency Assistance'!C52+'ECF Assistance'!C52</f>
        <v>45933983</v>
      </c>
      <c r="D52" s="330">
        <f>'SFAG Assistance'!D52+'Contingency Assistance'!D52+'ECF Assistance'!D52</f>
        <v>0</v>
      </c>
      <c r="E52" s="330">
        <f>'SFAG Assistance'!E52+'Contingency Assistance'!E52+'ECF Assistance'!E52</f>
        <v>0</v>
      </c>
      <c r="F52" s="330">
        <f>'SFAG Assistance'!F52+'Contingency Assistance'!F52+'ECF Assistance'!F52</f>
        <v>0</v>
      </c>
    </row>
    <row r="53" spans="1:6">
      <c r="A53" s="199" t="s">
        <v>58</v>
      </c>
      <c r="B53" s="330">
        <f t="shared" si="0"/>
        <v>174061390</v>
      </c>
      <c r="C53" s="330">
        <f>'SFAG Assistance'!C53+'Contingency Assistance'!C53+'ECF Assistance'!C53</f>
        <v>174061390</v>
      </c>
      <c r="D53" s="330">
        <f>'SFAG Assistance'!D53+'Contingency Assistance'!D53+'ECF Assistance'!D53</f>
        <v>0</v>
      </c>
      <c r="E53" s="330">
        <f>'SFAG Assistance'!E53+'Contingency Assistance'!E53+'ECF Assistance'!E53</f>
        <v>0</v>
      </c>
      <c r="F53" s="330">
        <f>'SFAG Assistance'!F53+'Contingency Assistance'!F53+'ECF Assistance'!F53</f>
        <v>0</v>
      </c>
    </row>
    <row r="54" spans="1:6">
      <c r="A54" s="199" t="s">
        <v>59</v>
      </c>
      <c r="B54" s="330">
        <f t="shared" si="0"/>
        <v>48640018</v>
      </c>
      <c r="C54" s="330">
        <f>'SFAG Assistance'!C54+'Contingency Assistance'!C54+'ECF Assistance'!C54</f>
        <v>4311670</v>
      </c>
      <c r="D54" s="330">
        <f>'SFAG Assistance'!D54+'Contingency Assistance'!D54+'ECF Assistance'!D54</f>
        <v>618040</v>
      </c>
      <c r="E54" s="330">
        <f>'SFAG Assistance'!E54+'Contingency Assistance'!E54+'ECF Assistance'!E54</f>
        <v>31369386</v>
      </c>
      <c r="F54" s="330">
        <f>'SFAG Assistance'!F54+'Contingency Assistance'!F54+'ECF Assistance'!F54</f>
        <v>12340922</v>
      </c>
    </row>
    <row r="55" spans="1:6">
      <c r="A55" s="199" t="s">
        <v>60</v>
      </c>
      <c r="B55" s="330">
        <f t="shared" si="0"/>
        <v>33287614</v>
      </c>
      <c r="C55" s="330">
        <f>'SFAG Assistance'!C55+'Contingency Assistance'!C55+'ECF Assistance'!C55</f>
        <v>33287614</v>
      </c>
      <c r="D55" s="330">
        <f>'SFAG Assistance'!D55+'Contingency Assistance'!D55+'ECF Assistance'!D55</f>
        <v>0</v>
      </c>
      <c r="E55" s="330">
        <f>'SFAG Assistance'!E55+'Contingency Assistance'!E55+'ECF Assistance'!E55</f>
        <v>0</v>
      </c>
      <c r="F55" s="330">
        <f>'SFAG Assistance'!F55+'Contingency Assistance'!F55+'ECF Assistance'!F55</f>
        <v>0</v>
      </c>
    </row>
    <row r="56" spans="1:6">
      <c r="A56" s="199" t="s">
        <v>61</v>
      </c>
      <c r="B56" s="330">
        <f t="shared" si="0"/>
        <v>1625509</v>
      </c>
      <c r="C56" s="330">
        <f>'SFAG Assistance'!C56+'Contingency Assistance'!C56+'ECF Assistance'!C56</f>
        <v>1625509</v>
      </c>
      <c r="D56" s="330">
        <f>'SFAG Assistance'!D56+'Contingency Assistance'!D56+'ECF Assistance'!D56</f>
        <v>0</v>
      </c>
      <c r="E56" s="330">
        <f>'SFAG Assistance'!E56+'Contingency Assistance'!E56+'ECF Assistance'!E56</f>
        <v>0</v>
      </c>
      <c r="F56" s="330">
        <f>'SFAG Assistance'!F56+'Contingency Assistance'!F56+'ECF Assistance'!F56</f>
        <v>0</v>
      </c>
    </row>
  </sheetData>
  <mergeCells count="2">
    <mergeCell ref="A1:F1"/>
    <mergeCell ref="A2:A4"/>
  </mergeCells>
  <pageMargins left="0.7" right="0.7" top="0.75" bottom="0.75" header="0.3" footer="0.3"/>
  <pageSetup scale="1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O56"/>
  <sheetViews>
    <sheetView workbookViewId="0">
      <selection sqref="A1:O1"/>
    </sheetView>
  </sheetViews>
  <sheetFormatPr defaultRowHeight="14.4"/>
  <cols>
    <col min="1" max="1" width="20.6640625" bestFit="1" customWidth="1"/>
    <col min="2" max="4" width="16.88671875" bestFit="1" customWidth="1"/>
    <col min="5" max="5" width="16.44140625" customWidth="1"/>
    <col min="6" max="6" width="15.33203125" bestFit="1" customWidth="1"/>
    <col min="7" max="7" width="16.88671875" bestFit="1" customWidth="1"/>
    <col min="8" max="8" width="12.6640625" customWidth="1"/>
    <col min="9" max="9" width="15.33203125" bestFit="1" customWidth="1"/>
    <col min="10" max="10" width="14" bestFit="1" customWidth="1"/>
    <col min="11" max="11" width="14.33203125" bestFit="1" customWidth="1"/>
    <col min="12" max="12" width="15.6640625" bestFit="1" customWidth="1"/>
    <col min="13" max="13" width="14" bestFit="1" customWidth="1"/>
    <col min="14" max="15" width="15.6640625" bestFit="1" customWidth="1"/>
  </cols>
  <sheetData>
    <row r="1" spans="1:15">
      <c r="A1" s="493" t="s">
        <v>208</v>
      </c>
      <c r="B1" s="493"/>
      <c r="C1" s="493"/>
      <c r="D1" s="493"/>
      <c r="E1" s="493"/>
      <c r="F1" s="493"/>
      <c r="G1" s="493"/>
      <c r="H1" s="493"/>
      <c r="I1" s="493"/>
      <c r="J1" s="493"/>
      <c r="K1" s="493"/>
      <c r="L1" s="493"/>
      <c r="M1" s="493"/>
      <c r="N1" s="493"/>
      <c r="O1" s="493"/>
    </row>
    <row r="2" spans="1:15">
      <c r="A2" s="501" t="s">
        <v>10</v>
      </c>
      <c r="B2" s="136"/>
      <c r="C2" s="136"/>
      <c r="D2" s="136"/>
      <c r="E2" s="136"/>
      <c r="F2" s="136"/>
      <c r="G2" s="136"/>
      <c r="H2" s="136"/>
      <c r="I2" s="136"/>
      <c r="J2" s="136"/>
      <c r="K2" s="136"/>
      <c r="L2" s="136"/>
      <c r="M2" s="136"/>
      <c r="N2" s="136"/>
      <c r="O2" s="136"/>
    </row>
    <row r="3" spans="1:15" ht="33.6">
      <c r="A3" s="501"/>
      <c r="B3" s="136" t="s">
        <v>65</v>
      </c>
      <c r="C3" s="136" t="s">
        <v>78</v>
      </c>
      <c r="D3" s="136" t="s">
        <v>63</v>
      </c>
      <c r="E3" s="136" t="s">
        <v>64</v>
      </c>
      <c r="F3" s="136" t="s">
        <v>79</v>
      </c>
      <c r="G3" s="136" t="s">
        <v>67</v>
      </c>
      <c r="H3" s="136" t="s">
        <v>80</v>
      </c>
      <c r="I3" s="136" t="s">
        <v>81</v>
      </c>
      <c r="J3" s="136" t="s">
        <v>82</v>
      </c>
      <c r="K3" s="136" t="s">
        <v>89</v>
      </c>
      <c r="L3" s="136" t="s">
        <v>88</v>
      </c>
      <c r="M3" s="136" t="s">
        <v>68</v>
      </c>
      <c r="N3" s="136" t="s">
        <v>103</v>
      </c>
      <c r="O3" s="136" t="s">
        <v>69</v>
      </c>
    </row>
    <row r="4" spans="1:15">
      <c r="A4" s="501"/>
      <c r="B4" s="3"/>
      <c r="C4" s="3"/>
      <c r="D4" s="3"/>
      <c r="E4" s="3"/>
      <c r="F4" s="3"/>
      <c r="G4" s="3"/>
      <c r="H4" s="3"/>
      <c r="I4" s="136"/>
      <c r="J4" s="3"/>
      <c r="K4" s="3"/>
      <c r="L4" s="3"/>
      <c r="M4" s="3"/>
      <c r="N4" s="3"/>
      <c r="O4" s="3"/>
    </row>
    <row r="5" spans="1:15">
      <c r="A5" s="200" t="s">
        <v>77</v>
      </c>
      <c r="B5" s="330">
        <f>IF(SUM(B6:B56)='SFAG Non-Assistance'!B5+'Contingency Non-Assistance'!B5+'ECF-Non-Assistance'!B5,SUM(B6:B56),"ERROR")</f>
        <v>8657333093</v>
      </c>
      <c r="C5" s="330">
        <f>IF(SUM(C6:C56)='SFAG Non-Assistance'!C5+'Contingency Non-Assistance'!C5+'ECF-Non-Assistance'!C5,SUM(C6:C56),"ERROR")</f>
        <v>1621335483</v>
      </c>
      <c r="D5" s="330">
        <f>IF(SUM(D6:D56)='SFAG Non-Assistance'!D5+'Contingency Non-Assistance'!D5+'ECF-Non-Assistance'!D5,SUM(D6:D56),"ERROR")</f>
        <v>1160603769</v>
      </c>
      <c r="E5" s="330">
        <f>IF(SUM(E6:E56)='SFAG Non-Assistance'!E5+'Contingency Non-Assistance'!E5+'ECF-Non-Assistance'!E5,SUM(E6:E56),"ERROR")</f>
        <v>141844186</v>
      </c>
      <c r="F5" s="330">
        <f>IF(SUM(F6:F56)='SFAG Non-Assistance'!F5+'Contingency Non-Assistance'!F5+'ECF-Non-Assistance'!F5,SUM(F6:F56),"ERROR")</f>
        <v>698956</v>
      </c>
      <c r="G5" s="330">
        <f>IF(SUM(G6:G56)='SFAG Non-Assistance'!G5+'Contingency Non-Assistance'!G5+'ECF-Non-Assistance'!G5,SUM(G6:G56),"ERROR")</f>
        <v>163273911</v>
      </c>
      <c r="H5" s="330">
        <f>IF(SUM(H6:H56)='SFAG Non-Assistance'!H5+'Contingency Non-Assistance'!H5+'ECF-Non-Assistance'!H5,SUM(H6:H56),"ERROR")</f>
        <v>0</v>
      </c>
      <c r="I5" s="330">
        <f>IF(SUM(I6:I56)='SFAG Non-Assistance'!I5+'Contingency Non-Assistance'!I5+'ECF-Non-Assistance'!I5,SUM(I6:I56),"ERROR")</f>
        <v>233914531</v>
      </c>
      <c r="J5" s="330">
        <f>IF(SUM(J6:J56)='SFAG Non-Assistance'!J5+'Contingency Non-Assistance'!J5+'ECF-Non-Assistance'!J5,SUM(J6:J56),"ERROR")</f>
        <v>845599843</v>
      </c>
      <c r="K5" s="330">
        <f>IF(SUM(K6:K56)='SFAG Non-Assistance'!K5+'Contingency Non-Assistance'!K5+'ECF-Non-Assistance'!K5,SUM(K6:K56),"ERROR")</f>
        <v>215994789</v>
      </c>
      <c r="L5" s="330">
        <f>IF(SUM(L6:L56)='SFAG Non-Assistance'!L5+'Contingency Non-Assistance'!L5+'ECF-Non-Assistance'!L5,SUM(L6:L56),"ERROR")</f>
        <v>1236856515</v>
      </c>
      <c r="M5" s="330">
        <f>IF(SUM(M6:M56)='SFAG Non-Assistance'!M5+'Contingency Non-Assistance'!M5+'ECF-Non-Assistance'!M5,SUM(M6:M56),"ERROR")</f>
        <v>173097519</v>
      </c>
      <c r="N5" s="330">
        <f>IF(SUM(N6:N56)='SFAG Non-Assistance'!N5+'Contingency Non-Assistance'!N5+'ECF-Non-Assistance'!N5,SUM(N6:N56),"ERROR")</f>
        <v>876895435</v>
      </c>
      <c r="O5" s="330">
        <f>IF(SUM(O6:O56)='SFAG Non-Assistance'!O5+'Contingency Non-Assistance'!O5+'ECF-Non-Assistance'!O5,SUM(O6:O56),"ERROR")</f>
        <v>1987218156</v>
      </c>
    </row>
    <row r="6" spans="1:15">
      <c r="A6" s="65" t="s">
        <v>11</v>
      </c>
      <c r="B6" s="330">
        <f>SUM(C6:O6)</f>
        <v>32753296</v>
      </c>
      <c r="C6" s="330">
        <f>'SFAG Non-Assistance'!C6+'Contingency Non-Assistance'!C6+'ECF-Non-Assistance'!C6</f>
        <v>13999144</v>
      </c>
      <c r="D6" s="330">
        <f>'SFAG Non-Assistance'!D6+'Contingency Non-Assistance'!D6+'ECF-Non-Assistance'!D6</f>
        <v>0</v>
      </c>
      <c r="E6" s="330">
        <f>'SFAG Non-Assistance'!E6+'Contingency Non-Assistance'!E6+'ECF-Non-Assistance'!E6</f>
        <v>531001</v>
      </c>
      <c r="F6" s="330">
        <f>'SFAG Non-Assistance'!F6+'Contingency Non-Assistance'!F6+'ECF-Non-Assistance'!F6</f>
        <v>0</v>
      </c>
      <c r="G6" s="330">
        <f>'SFAG Non-Assistance'!G6+'Contingency Non-Assistance'!G6+'ECF-Non-Assistance'!G6</f>
        <v>0</v>
      </c>
      <c r="H6" s="330">
        <f>'SFAG Non-Assistance'!H6+'Contingency Non-Assistance'!H6+'ECF-Non-Assistance'!H6</f>
        <v>0</v>
      </c>
      <c r="I6" s="330">
        <f>'SFAG Non-Assistance'!I6+'Contingency Non-Assistance'!I6+'ECF-Non-Assistance'!I6</f>
        <v>0</v>
      </c>
      <c r="J6" s="330">
        <f>'SFAG Non-Assistance'!J6+'Contingency Non-Assistance'!J6+'ECF-Non-Assistance'!J6</f>
        <v>983138</v>
      </c>
      <c r="K6" s="330">
        <f>'SFAG Non-Assistance'!K6+'Contingency Non-Assistance'!K6+'ECF-Non-Assistance'!K6</f>
        <v>289164</v>
      </c>
      <c r="L6" s="330">
        <f>'SFAG Non-Assistance'!L6+'Contingency Non-Assistance'!L6+'ECF-Non-Assistance'!L6</f>
        <v>-682622</v>
      </c>
      <c r="M6" s="330">
        <f>'SFAG Non-Assistance'!M6+'Contingency Non-Assistance'!M6+'ECF-Non-Assistance'!M6</f>
        <v>742497</v>
      </c>
      <c r="N6" s="330">
        <f>'SFAG Non-Assistance'!N6+'Contingency Non-Assistance'!N6+'ECF-Non-Assistance'!N6</f>
        <v>0</v>
      </c>
      <c r="O6" s="330">
        <f>'SFAG Non-Assistance'!O6+'Contingency Non-Assistance'!O6+'ECF-Non-Assistance'!O6</f>
        <v>16890974</v>
      </c>
    </row>
    <row r="7" spans="1:15">
      <c r="A7" s="59" t="s">
        <v>12</v>
      </c>
      <c r="B7" s="330">
        <f t="shared" ref="B7:B56" si="0">SUM(C7:O7)</f>
        <v>35381527</v>
      </c>
      <c r="C7" s="330">
        <f>'SFAG Non-Assistance'!C7+'Contingency Non-Assistance'!C7+'ECF-Non-Assistance'!C7</f>
        <v>12530208</v>
      </c>
      <c r="D7" s="330">
        <f>'SFAG Non-Assistance'!D7+'Contingency Non-Assistance'!D7+'ECF-Non-Assistance'!D7</f>
        <v>19456606</v>
      </c>
      <c r="E7" s="330">
        <f>'SFAG Non-Assistance'!E7+'Contingency Non-Assistance'!E7+'ECF-Non-Assistance'!E7</f>
        <v>149164</v>
      </c>
      <c r="F7" s="330">
        <f>'SFAG Non-Assistance'!F7+'Contingency Non-Assistance'!F7+'ECF-Non-Assistance'!F7</f>
        <v>0</v>
      </c>
      <c r="G7" s="330">
        <f>'SFAG Non-Assistance'!G7+'Contingency Non-Assistance'!G7+'ECF-Non-Assistance'!G7</f>
        <v>0</v>
      </c>
      <c r="H7" s="330">
        <f>'SFAG Non-Assistance'!H7+'Contingency Non-Assistance'!H7+'ECF-Non-Assistance'!H7</f>
        <v>0</v>
      </c>
      <c r="I7" s="330">
        <f>'SFAG Non-Assistance'!I7+'Contingency Non-Assistance'!I7+'ECF-Non-Assistance'!I7</f>
        <v>0</v>
      </c>
      <c r="J7" s="330">
        <f>'SFAG Non-Assistance'!J7+'Contingency Non-Assistance'!J7+'ECF-Non-Assistance'!J7</f>
        <v>374222</v>
      </c>
      <c r="K7" s="330">
        <f>'SFAG Non-Assistance'!K7+'Contingency Non-Assistance'!K7+'ECF-Non-Assistance'!K7</f>
        <v>0</v>
      </c>
      <c r="L7" s="330">
        <f>'SFAG Non-Assistance'!L7+'Contingency Non-Assistance'!L7+'ECF-Non-Assistance'!L7</f>
        <v>2536550</v>
      </c>
      <c r="M7" s="330">
        <f>'SFAG Non-Assistance'!M7+'Contingency Non-Assistance'!M7+'ECF-Non-Assistance'!M7</f>
        <v>334777</v>
      </c>
      <c r="N7" s="330">
        <f>'SFAG Non-Assistance'!N7+'Contingency Non-Assistance'!N7+'ECF-Non-Assistance'!N7</f>
        <v>0</v>
      </c>
      <c r="O7" s="330">
        <f>'SFAG Non-Assistance'!O7+'Contingency Non-Assistance'!O7+'ECF-Non-Assistance'!O7</f>
        <v>0</v>
      </c>
    </row>
    <row r="8" spans="1:15">
      <c r="A8" s="59" t="s">
        <v>13</v>
      </c>
      <c r="B8" s="330">
        <f t="shared" si="0"/>
        <v>170292467</v>
      </c>
      <c r="C8" s="330">
        <f>'SFAG Non-Assistance'!C8+'Contingency Non-Assistance'!C8+'ECF-Non-Assistance'!C8</f>
        <v>7221577</v>
      </c>
      <c r="D8" s="330">
        <f>'SFAG Non-Assistance'!D8+'Contingency Non-Assistance'!D8+'ECF-Non-Assistance'!D8</f>
        <v>2915264</v>
      </c>
      <c r="E8" s="330">
        <f>'SFAG Non-Assistance'!E8+'Contingency Non-Assistance'!E8+'ECF-Non-Assistance'!E8</f>
        <v>125336</v>
      </c>
      <c r="F8" s="330">
        <f>'SFAG Non-Assistance'!F8+'Contingency Non-Assistance'!F8+'ECF-Non-Assistance'!F8</f>
        <v>0</v>
      </c>
      <c r="G8" s="330">
        <f>'SFAG Non-Assistance'!G8+'Contingency Non-Assistance'!G8+'ECF-Non-Assistance'!G8</f>
        <v>0</v>
      </c>
      <c r="H8" s="330">
        <f>'SFAG Non-Assistance'!H8+'Contingency Non-Assistance'!H8+'ECF-Non-Assistance'!H8</f>
        <v>0</v>
      </c>
      <c r="I8" s="330">
        <f>'SFAG Non-Assistance'!I8+'Contingency Non-Assistance'!I8+'ECF-Non-Assistance'!I8</f>
        <v>7568395</v>
      </c>
      <c r="J8" s="330">
        <f>'SFAG Non-Assistance'!J8+'Contingency Non-Assistance'!J8+'ECF-Non-Assistance'!J8</f>
        <v>0</v>
      </c>
      <c r="K8" s="330">
        <f>'SFAG Non-Assistance'!K8+'Contingency Non-Assistance'!K8+'ECF-Non-Assistance'!K8</f>
        <v>0</v>
      </c>
      <c r="L8" s="330">
        <f>'SFAG Non-Assistance'!L8+'Contingency Non-Assistance'!L8+'ECF-Non-Assistance'!L8</f>
        <v>20569528</v>
      </c>
      <c r="M8" s="330">
        <f>'SFAG Non-Assistance'!M8+'Contingency Non-Assistance'!M8+'ECF-Non-Assistance'!M8</f>
        <v>4181170</v>
      </c>
      <c r="N8" s="330">
        <f>'SFAG Non-Assistance'!N8+'Contingency Non-Assistance'!N8+'ECF-Non-Assistance'!N8</f>
        <v>21699433</v>
      </c>
      <c r="O8" s="330">
        <f>'SFAG Non-Assistance'!O8+'Contingency Non-Assistance'!O8+'ECF-Non-Assistance'!O8</f>
        <v>106011764</v>
      </c>
    </row>
    <row r="9" spans="1:15">
      <c r="A9" s="60" t="s">
        <v>14</v>
      </c>
      <c r="B9" s="330">
        <f t="shared" si="0"/>
        <v>36040003</v>
      </c>
      <c r="C9" s="330">
        <f>'SFAG Non-Assistance'!C9+'Contingency Non-Assistance'!C9+'ECF-Non-Assistance'!C9</f>
        <v>17105422</v>
      </c>
      <c r="D9" s="330">
        <f>'SFAG Non-Assistance'!D9+'Contingency Non-Assistance'!D9+'ECF-Non-Assistance'!D9</f>
        <v>361408</v>
      </c>
      <c r="E9" s="330">
        <f>'SFAG Non-Assistance'!E9+'Contingency Non-Assistance'!E9+'ECF-Non-Assistance'!E9</f>
        <v>1720116</v>
      </c>
      <c r="F9" s="330">
        <f>'SFAG Non-Assistance'!F9+'Contingency Non-Assistance'!F9+'ECF-Non-Assistance'!F9</f>
        <v>589294</v>
      </c>
      <c r="G9" s="330">
        <f>'SFAG Non-Assistance'!G9+'Contingency Non-Assistance'!G9+'ECF-Non-Assistance'!G9</f>
        <v>0</v>
      </c>
      <c r="H9" s="330">
        <f>'SFAG Non-Assistance'!H9+'Contingency Non-Assistance'!H9+'ECF-Non-Assistance'!H9</f>
        <v>0</v>
      </c>
      <c r="I9" s="330">
        <f>'SFAG Non-Assistance'!I9+'Contingency Non-Assistance'!I9+'ECF-Non-Assistance'!I9</f>
        <v>49021</v>
      </c>
      <c r="J9" s="330">
        <f>'SFAG Non-Assistance'!J9+'Contingency Non-Assistance'!J9+'ECF-Non-Assistance'!J9</f>
        <v>837659</v>
      </c>
      <c r="K9" s="330">
        <f>'SFAG Non-Assistance'!K9+'Contingency Non-Assistance'!K9+'ECF-Non-Assistance'!K9</f>
        <v>2089466</v>
      </c>
      <c r="L9" s="330">
        <f>'SFAG Non-Assistance'!L9+'Contingency Non-Assistance'!L9+'ECF-Non-Assistance'!L9</f>
        <v>7905836</v>
      </c>
      <c r="M9" s="330">
        <f>'SFAG Non-Assistance'!M9+'Contingency Non-Assistance'!M9+'ECF-Non-Assistance'!M9</f>
        <v>2628316</v>
      </c>
      <c r="N9" s="330">
        <f>'SFAG Non-Assistance'!N9+'Contingency Non-Assistance'!N9+'ECF-Non-Assistance'!N9</f>
        <v>7775765</v>
      </c>
      <c r="O9" s="330">
        <f>'SFAG Non-Assistance'!O9+'Contingency Non-Assistance'!O9+'ECF-Non-Assistance'!O9</f>
        <v>-5022300</v>
      </c>
    </row>
    <row r="10" spans="1:15">
      <c r="A10" s="59" t="s">
        <v>15</v>
      </c>
      <c r="B10" s="330">
        <f t="shared" si="0"/>
        <v>1760325915</v>
      </c>
      <c r="C10" s="330">
        <f>'SFAG Non-Assistance'!C10+'Contingency Non-Assistance'!C10+'ECF-Non-Assistance'!C10</f>
        <v>534523819</v>
      </c>
      <c r="D10" s="330">
        <f>'SFAG Non-Assistance'!D10+'Contingency Non-Assistance'!D10+'ECF-Non-Assistance'!D10</f>
        <v>84331334</v>
      </c>
      <c r="E10" s="330">
        <f>'SFAG Non-Assistance'!E10+'Contingency Non-Assistance'!E10+'ECF-Non-Assistance'!E10</f>
        <v>53251055</v>
      </c>
      <c r="F10" s="330">
        <f>'SFAG Non-Assistance'!F10+'Contingency Non-Assistance'!F10+'ECF-Non-Assistance'!F10</f>
        <v>0</v>
      </c>
      <c r="G10" s="330">
        <f>'SFAG Non-Assistance'!G10+'Contingency Non-Assistance'!G10+'ECF-Non-Assistance'!G10</f>
        <v>0</v>
      </c>
      <c r="H10" s="330">
        <f>'SFAG Non-Assistance'!H10+'Contingency Non-Assistance'!H10+'ECF-Non-Assistance'!H10</f>
        <v>0</v>
      </c>
      <c r="I10" s="330">
        <f>'SFAG Non-Assistance'!I10+'Contingency Non-Assistance'!I10+'ECF-Non-Assistance'!I10</f>
        <v>110192</v>
      </c>
      <c r="J10" s="330">
        <f>'SFAG Non-Assistance'!J10+'Contingency Non-Assistance'!J10+'ECF-Non-Assistance'!J10</f>
        <v>510439711</v>
      </c>
      <c r="K10" s="330">
        <f>'SFAG Non-Assistance'!K10+'Contingency Non-Assistance'!K10+'ECF-Non-Assistance'!K10</f>
        <v>0</v>
      </c>
      <c r="L10" s="330">
        <f>'SFAG Non-Assistance'!L10+'Contingency Non-Assistance'!L10+'ECF-Non-Assistance'!L10</f>
        <v>278489038</v>
      </c>
      <c r="M10" s="330">
        <f>'SFAG Non-Assistance'!M10+'Contingency Non-Assistance'!M10+'ECF-Non-Assistance'!M10</f>
        <v>49727876</v>
      </c>
      <c r="N10" s="330">
        <f>'SFAG Non-Assistance'!N10+'Contingency Non-Assistance'!N10+'ECF-Non-Assistance'!N10</f>
        <v>0</v>
      </c>
      <c r="O10" s="330">
        <f>'SFAG Non-Assistance'!O10+'Contingency Non-Assistance'!O10+'ECF-Non-Assistance'!O10</f>
        <v>249452890</v>
      </c>
    </row>
    <row r="11" spans="1:15">
      <c r="A11" s="59" t="s">
        <v>16</v>
      </c>
      <c r="B11" s="330">
        <f t="shared" si="0"/>
        <v>73198639</v>
      </c>
      <c r="C11" s="330">
        <f>'SFAG Non-Assistance'!C11+'Contingency Non-Assistance'!C11+'ECF-Non-Assistance'!C11</f>
        <v>2031161</v>
      </c>
      <c r="D11" s="330">
        <f>'SFAG Non-Assistance'!D11+'Contingency Non-Assistance'!D11+'ECF-Non-Assistance'!D11</f>
        <v>172929</v>
      </c>
      <c r="E11" s="330">
        <f>'SFAG Non-Assistance'!E11+'Contingency Non-Assistance'!E11+'ECF-Non-Assistance'!E11</f>
        <v>1343190</v>
      </c>
      <c r="F11" s="330">
        <f>'SFAG Non-Assistance'!F11+'Contingency Non-Assistance'!F11+'ECF-Non-Assistance'!F11</f>
        <v>0</v>
      </c>
      <c r="G11" s="330">
        <f>'SFAG Non-Assistance'!G11+'Contingency Non-Assistance'!G11+'ECF-Non-Assistance'!G11</f>
        <v>0</v>
      </c>
      <c r="H11" s="330">
        <f>'SFAG Non-Assistance'!H11+'Contingency Non-Assistance'!H11+'ECF-Non-Assistance'!H11</f>
        <v>0</v>
      </c>
      <c r="I11" s="330">
        <f>'SFAG Non-Assistance'!I11+'Contingency Non-Assistance'!I11+'ECF-Non-Assistance'!I11</f>
        <v>4015359</v>
      </c>
      <c r="J11" s="330">
        <f>'SFAG Non-Assistance'!J11+'Contingency Non-Assistance'!J11+'ECF-Non-Assistance'!J11</f>
        <v>189613</v>
      </c>
      <c r="K11" s="330">
        <f>'SFAG Non-Assistance'!K11+'Contingency Non-Assistance'!K11+'ECF-Non-Assistance'!K11</f>
        <v>196680</v>
      </c>
      <c r="L11" s="330">
        <f>'SFAG Non-Assistance'!L11+'Contingency Non-Assistance'!L11+'ECF-Non-Assistance'!L11</f>
        <v>8926798</v>
      </c>
      <c r="M11" s="330">
        <f>'SFAG Non-Assistance'!M11+'Contingency Non-Assistance'!M11+'ECF-Non-Assistance'!M11</f>
        <v>4740369</v>
      </c>
      <c r="N11" s="330">
        <f>'SFAG Non-Assistance'!N11+'Contingency Non-Assistance'!N11+'ECF-Non-Assistance'!N11</f>
        <v>478805</v>
      </c>
      <c r="O11" s="330">
        <f>'SFAG Non-Assistance'!O11+'Contingency Non-Assistance'!O11+'ECF-Non-Assistance'!O11</f>
        <v>51103735</v>
      </c>
    </row>
    <row r="12" spans="1:15">
      <c r="A12" s="59" t="s">
        <v>17</v>
      </c>
      <c r="B12" s="330">
        <f t="shared" si="0"/>
        <v>218576222</v>
      </c>
      <c r="C12" s="330">
        <f>'SFAG Non-Assistance'!C12+'Contingency Non-Assistance'!C12+'ECF-Non-Assistance'!C12</f>
        <v>0</v>
      </c>
      <c r="D12" s="330">
        <f>'SFAG Non-Assistance'!D12+'Contingency Non-Assistance'!D12+'ECF-Non-Assistance'!D12</f>
        <v>0</v>
      </c>
      <c r="E12" s="330">
        <f>'SFAG Non-Assistance'!E12+'Contingency Non-Assistance'!E12+'ECF-Non-Assistance'!E12</f>
        <v>3057721</v>
      </c>
      <c r="F12" s="330">
        <f>'SFAG Non-Assistance'!F12+'Contingency Non-Assistance'!F12+'ECF-Non-Assistance'!F12</f>
        <v>0</v>
      </c>
      <c r="G12" s="330">
        <f>'SFAG Non-Assistance'!G12+'Contingency Non-Assistance'!G12+'ECF-Non-Assistance'!G12</f>
        <v>0</v>
      </c>
      <c r="H12" s="330">
        <f>'SFAG Non-Assistance'!H12+'Contingency Non-Assistance'!H12+'ECF-Non-Assistance'!H12</f>
        <v>0</v>
      </c>
      <c r="I12" s="330">
        <f>'SFAG Non-Assistance'!I12+'Contingency Non-Assistance'!I12+'ECF-Non-Assistance'!I12</f>
        <v>19209</v>
      </c>
      <c r="J12" s="330">
        <f>'SFAG Non-Assistance'!J12+'Contingency Non-Assistance'!J12+'ECF-Non-Assistance'!J12</f>
        <v>56853330</v>
      </c>
      <c r="K12" s="330">
        <f>'SFAG Non-Assistance'!K12+'Contingency Non-Assistance'!K12+'ECF-Non-Assistance'!K12</f>
        <v>20453602</v>
      </c>
      <c r="L12" s="330">
        <f>'SFAG Non-Assistance'!L12+'Contingency Non-Assistance'!L12+'ECF-Non-Assistance'!L12</f>
        <v>13894276</v>
      </c>
      <c r="M12" s="330">
        <f>'SFAG Non-Assistance'!M12+'Contingency Non-Assistance'!M12+'ECF-Non-Assistance'!M12</f>
        <v>0</v>
      </c>
      <c r="N12" s="330">
        <f>'SFAG Non-Assistance'!N12+'Contingency Non-Assistance'!N12+'ECF-Non-Assistance'!N12</f>
        <v>16042544</v>
      </c>
      <c r="O12" s="330">
        <f>'SFAG Non-Assistance'!O12+'Contingency Non-Assistance'!O12+'ECF-Non-Assistance'!O12</f>
        <v>108255540</v>
      </c>
    </row>
    <row r="13" spans="1:15">
      <c r="A13" s="59" t="s">
        <v>18</v>
      </c>
      <c r="B13" s="330">
        <f t="shared" si="0"/>
        <v>45745092</v>
      </c>
      <c r="C13" s="330">
        <f>'SFAG Non-Assistance'!C13+'Contingency Non-Assistance'!C13+'ECF-Non-Assistance'!C13</f>
        <v>5601421</v>
      </c>
      <c r="D13" s="330">
        <f>'SFAG Non-Assistance'!D13+'Contingency Non-Assistance'!D13+'ECF-Non-Assistance'!D13</f>
        <v>32153076</v>
      </c>
      <c r="E13" s="330">
        <f>'SFAG Non-Assistance'!E13+'Contingency Non-Assistance'!E13+'ECF-Non-Assistance'!E13</f>
        <v>0</v>
      </c>
      <c r="F13" s="330">
        <f>'SFAG Non-Assistance'!F13+'Contingency Non-Assistance'!F13+'ECF-Non-Assistance'!F13</f>
        <v>0</v>
      </c>
      <c r="G13" s="330">
        <f>'SFAG Non-Assistance'!G13+'Contingency Non-Assistance'!G13+'ECF-Non-Assistance'!G13</f>
        <v>0</v>
      </c>
      <c r="H13" s="330">
        <f>'SFAG Non-Assistance'!H13+'Contingency Non-Assistance'!H13+'ECF-Non-Assistance'!H13</f>
        <v>0</v>
      </c>
      <c r="I13" s="330">
        <f>'SFAG Non-Assistance'!I13+'Contingency Non-Assistance'!I13+'ECF-Non-Assistance'!I13</f>
        <v>1866000</v>
      </c>
      <c r="J13" s="330">
        <f>'SFAG Non-Assistance'!J13+'Contingency Non-Assistance'!J13+'ECF-Non-Assistance'!J13</f>
        <v>0</v>
      </c>
      <c r="K13" s="330">
        <f>'SFAG Non-Assistance'!K13+'Contingency Non-Assistance'!K13+'ECF-Non-Assistance'!K13</f>
        <v>0</v>
      </c>
      <c r="L13" s="330">
        <f>'SFAG Non-Assistance'!L13+'Contingency Non-Assistance'!L13+'ECF-Non-Assistance'!L13</f>
        <v>6124595</v>
      </c>
      <c r="M13" s="330">
        <f>'SFAG Non-Assistance'!M13+'Contingency Non-Assistance'!M13+'ECF-Non-Assistance'!M13</f>
        <v>0</v>
      </c>
      <c r="N13" s="330">
        <f>'SFAG Non-Assistance'!N13+'Contingency Non-Assistance'!N13+'ECF-Non-Assistance'!N13</f>
        <v>0</v>
      </c>
      <c r="O13" s="330">
        <f>'SFAG Non-Assistance'!O13+'Contingency Non-Assistance'!O13+'ECF-Non-Assistance'!O13</f>
        <v>0</v>
      </c>
    </row>
    <row r="14" spans="1:15">
      <c r="A14" s="59" t="s">
        <v>19</v>
      </c>
      <c r="B14" s="330">
        <f t="shared" si="0"/>
        <v>57114459</v>
      </c>
      <c r="C14" s="330">
        <f>'SFAG Non-Assistance'!C14+'Contingency Non-Assistance'!C14+'ECF-Non-Assistance'!C14</f>
        <v>6818672</v>
      </c>
      <c r="D14" s="330">
        <f>'SFAG Non-Assistance'!D14+'Contingency Non-Assistance'!D14+'ECF-Non-Assistance'!D14</f>
        <v>33131694</v>
      </c>
      <c r="E14" s="330">
        <f>'SFAG Non-Assistance'!E14+'Contingency Non-Assistance'!E14+'ECF-Non-Assistance'!E14</f>
        <v>0</v>
      </c>
      <c r="F14" s="330">
        <f>'SFAG Non-Assistance'!F14+'Contingency Non-Assistance'!F14+'ECF-Non-Assistance'!F14</f>
        <v>0</v>
      </c>
      <c r="G14" s="330">
        <f>'SFAG Non-Assistance'!G14+'Contingency Non-Assistance'!G14+'ECF-Non-Assistance'!G14</f>
        <v>0</v>
      </c>
      <c r="H14" s="330">
        <f>'SFAG Non-Assistance'!H14+'Contingency Non-Assistance'!H14+'ECF-Non-Assistance'!H14</f>
        <v>0</v>
      </c>
      <c r="I14" s="330">
        <f>'SFAG Non-Assistance'!I14+'Contingency Non-Assistance'!I14+'ECF-Non-Assistance'!I14</f>
        <v>0</v>
      </c>
      <c r="J14" s="330">
        <f>'SFAG Non-Assistance'!J14+'Contingency Non-Assistance'!J14+'ECF-Non-Assistance'!J14</f>
        <v>1434018</v>
      </c>
      <c r="K14" s="330">
        <f>'SFAG Non-Assistance'!K14+'Contingency Non-Assistance'!K14+'ECF-Non-Assistance'!K14</f>
        <v>0</v>
      </c>
      <c r="L14" s="330">
        <f>'SFAG Non-Assistance'!L14+'Contingency Non-Assistance'!L14+'ECF-Non-Assistance'!L14</f>
        <v>5881196</v>
      </c>
      <c r="M14" s="330">
        <f>'SFAG Non-Assistance'!M14+'Contingency Non-Assistance'!M14+'ECF-Non-Assistance'!M14</f>
        <v>2700056</v>
      </c>
      <c r="N14" s="330">
        <f>'SFAG Non-Assistance'!N14+'Contingency Non-Assistance'!N14+'ECF-Non-Assistance'!N14</f>
        <v>0</v>
      </c>
      <c r="O14" s="330">
        <f>'SFAG Non-Assistance'!O14+'Contingency Non-Assistance'!O14+'ECF-Non-Assistance'!O14</f>
        <v>7148823</v>
      </c>
    </row>
    <row r="15" spans="1:15">
      <c r="A15" s="59" t="s">
        <v>20</v>
      </c>
      <c r="B15" s="330">
        <f t="shared" si="0"/>
        <v>357481989</v>
      </c>
      <c r="C15" s="330">
        <f>'SFAG Non-Assistance'!C15+'Contingency Non-Assistance'!C15+'ECF-Non-Assistance'!C15</f>
        <v>50683679</v>
      </c>
      <c r="D15" s="330">
        <f>'SFAG Non-Assistance'!D15+'Contingency Non-Assistance'!D15+'ECF-Non-Assistance'!D15</f>
        <v>87929341</v>
      </c>
      <c r="E15" s="330">
        <f>'SFAG Non-Assistance'!E15+'Contingency Non-Assistance'!E15+'ECF-Non-Assistance'!E15</f>
        <v>925543</v>
      </c>
      <c r="F15" s="330">
        <f>'SFAG Non-Assistance'!F15+'Contingency Non-Assistance'!F15+'ECF-Non-Assistance'!F15</f>
        <v>0</v>
      </c>
      <c r="G15" s="330">
        <f>'SFAG Non-Assistance'!G15+'Contingency Non-Assistance'!G15+'ECF-Non-Assistance'!G15</f>
        <v>0</v>
      </c>
      <c r="H15" s="330">
        <f>'SFAG Non-Assistance'!H15+'Contingency Non-Assistance'!H15+'ECF-Non-Assistance'!H15</f>
        <v>0</v>
      </c>
      <c r="I15" s="330">
        <f>'SFAG Non-Assistance'!I15+'Contingency Non-Assistance'!I15+'ECF-Non-Assistance'!I15</f>
        <v>712410</v>
      </c>
      <c r="J15" s="330">
        <f>'SFAG Non-Assistance'!J15+'Contingency Non-Assistance'!J15+'ECF-Non-Assistance'!J15</f>
        <v>1261172</v>
      </c>
      <c r="K15" s="330">
        <f>'SFAG Non-Assistance'!K15+'Contingency Non-Assistance'!K15+'ECF-Non-Assistance'!K15</f>
        <v>0</v>
      </c>
      <c r="L15" s="330">
        <f>'SFAG Non-Assistance'!L15+'Contingency Non-Assistance'!L15+'ECF-Non-Assistance'!L15</f>
        <v>19546480</v>
      </c>
      <c r="M15" s="330">
        <f>'SFAG Non-Assistance'!M15+'Contingency Non-Assistance'!M15+'ECF-Non-Assistance'!M15</f>
        <v>6145164</v>
      </c>
      <c r="N15" s="330">
        <f>'SFAG Non-Assistance'!N15+'Contingency Non-Assistance'!N15+'ECF-Non-Assistance'!N15</f>
        <v>0</v>
      </c>
      <c r="O15" s="330">
        <f>'SFAG Non-Assistance'!O15+'Contingency Non-Assistance'!O15+'ECF-Non-Assistance'!O15</f>
        <v>190278200</v>
      </c>
    </row>
    <row r="16" spans="1:15">
      <c r="A16" s="59" t="s">
        <v>21</v>
      </c>
      <c r="B16" s="330">
        <f t="shared" si="0"/>
        <v>287442338</v>
      </c>
      <c r="C16" s="330">
        <f>'SFAG Non-Assistance'!C16+'Contingency Non-Assistance'!C16+'ECF-Non-Assistance'!C16</f>
        <v>10720940</v>
      </c>
      <c r="D16" s="330">
        <f>'SFAG Non-Assistance'!D16+'Contingency Non-Assistance'!D16+'ECF-Non-Assistance'!D16</f>
        <v>0</v>
      </c>
      <c r="E16" s="330">
        <f>'SFAG Non-Assistance'!E16+'Contingency Non-Assistance'!E16+'ECF-Non-Assistance'!E16</f>
        <v>4869017</v>
      </c>
      <c r="F16" s="330">
        <f>'SFAG Non-Assistance'!F16+'Contingency Non-Assistance'!F16+'ECF-Non-Assistance'!F16</f>
        <v>0</v>
      </c>
      <c r="G16" s="330">
        <f>'SFAG Non-Assistance'!G16+'Contingency Non-Assistance'!G16+'ECF-Non-Assistance'!G16</f>
        <v>0</v>
      </c>
      <c r="H16" s="330">
        <f>'SFAG Non-Assistance'!H16+'Contingency Non-Assistance'!H16+'ECF-Non-Assistance'!H16</f>
        <v>0</v>
      </c>
      <c r="I16" s="330">
        <f>'SFAG Non-Assistance'!I16+'Contingency Non-Assistance'!I16+'ECF-Non-Assistance'!I16</f>
        <v>30879</v>
      </c>
      <c r="J16" s="330">
        <f>'SFAG Non-Assistance'!J16+'Contingency Non-Assistance'!J16+'ECF-Non-Assistance'!J16</f>
        <v>11979859</v>
      </c>
      <c r="K16" s="330">
        <f>'SFAG Non-Assistance'!K16+'Contingency Non-Assistance'!K16+'ECF-Non-Assistance'!K16</f>
        <v>1375372</v>
      </c>
      <c r="L16" s="330">
        <f>'SFAG Non-Assistance'!L16+'Contingency Non-Assistance'!L16+'ECF-Non-Assistance'!L16</f>
        <v>10678146</v>
      </c>
      <c r="M16" s="330">
        <f>'SFAG Non-Assistance'!M16+'Contingency Non-Assistance'!M16+'ECF-Non-Assistance'!M16</f>
        <v>3200771</v>
      </c>
      <c r="N16" s="330">
        <f>'SFAG Non-Assistance'!N16+'Contingency Non-Assistance'!N16+'ECF-Non-Assistance'!N16</f>
        <v>26169705</v>
      </c>
      <c r="O16" s="330">
        <f>'SFAG Non-Assistance'!O16+'Contingency Non-Assistance'!O16+'ECF-Non-Assistance'!O16</f>
        <v>218417649</v>
      </c>
    </row>
    <row r="17" spans="1:15">
      <c r="A17" s="59" t="s">
        <v>22</v>
      </c>
      <c r="B17" s="330">
        <f t="shared" si="0"/>
        <v>21452634</v>
      </c>
      <c r="C17" s="330">
        <f>'SFAG Non-Assistance'!C17+'Contingency Non-Assistance'!C17+'ECF-Non-Assistance'!C17</f>
        <v>4634293</v>
      </c>
      <c r="D17" s="330">
        <f>'SFAG Non-Assistance'!D17+'Contingency Non-Assistance'!D17+'ECF-Non-Assistance'!D17</f>
        <v>0</v>
      </c>
      <c r="E17" s="330">
        <f>'SFAG Non-Assistance'!E17+'Contingency Non-Assistance'!E17+'ECF-Non-Assistance'!E17</f>
        <v>1096972</v>
      </c>
      <c r="F17" s="330">
        <f>'SFAG Non-Assistance'!F17+'Contingency Non-Assistance'!F17+'ECF-Non-Assistance'!F17</f>
        <v>0</v>
      </c>
      <c r="G17" s="330">
        <f>'SFAG Non-Assistance'!G17+'Contingency Non-Assistance'!G17+'ECF-Non-Assistance'!G17</f>
        <v>0</v>
      </c>
      <c r="H17" s="330">
        <f>'SFAG Non-Assistance'!H17+'Contingency Non-Assistance'!H17+'ECF-Non-Assistance'!H17</f>
        <v>0</v>
      </c>
      <c r="I17" s="330">
        <f>'SFAG Non-Assistance'!I17+'Contingency Non-Assistance'!I17+'ECF-Non-Assistance'!I17</f>
        <v>412947</v>
      </c>
      <c r="J17" s="330">
        <f>'SFAG Non-Assistance'!J17+'Contingency Non-Assistance'!J17+'ECF-Non-Assistance'!J17</f>
        <v>6858845</v>
      </c>
      <c r="K17" s="330">
        <f>'SFAG Non-Assistance'!K17+'Contingency Non-Assistance'!K17+'ECF-Non-Assistance'!K17</f>
        <v>0</v>
      </c>
      <c r="L17" s="330">
        <f>'SFAG Non-Assistance'!L17+'Contingency Non-Assistance'!L17+'ECF-Non-Assistance'!L17</f>
        <v>6932798</v>
      </c>
      <c r="M17" s="330">
        <f>'SFAG Non-Assistance'!M17+'Contingency Non-Assistance'!M17+'ECF-Non-Assistance'!M17</f>
        <v>1516779</v>
      </c>
      <c r="N17" s="330">
        <f>'SFAG Non-Assistance'!N17+'Contingency Non-Assistance'!N17+'ECF-Non-Assistance'!N17</f>
        <v>0</v>
      </c>
      <c r="O17" s="330">
        <f>'SFAG Non-Assistance'!O17+'Contingency Non-Assistance'!O17+'ECF-Non-Assistance'!O17</f>
        <v>0</v>
      </c>
    </row>
    <row r="18" spans="1:15">
      <c r="A18" s="59" t="s">
        <v>23</v>
      </c>
      <c r="B18" s="330">
        <f t="shared" si="0"/>
        <v>19662185</v>
      </c>
      <c r="C18" s="330">
        <f>'SFAG Non-Assistance'!C18+'Contingency Non-Assistance'!C18+'ECF-Non-Assistance'!C18</f>
        <v>1195776</v>
      </c>
      <c r="D18" s="330">
        <f>'SFAG Non-Assistance'!D18+'Contingency Non-Assistance'!D18+'ECF-Non-Assistance'!D18</f>
        <v>2774761</v>
      </c>
      <c r="E18" s="330">
        <f>'SFAG Non-Assistance'!E18+'Contingency Non-Assistance'!E18+'ECF-Non-Assistance'!E18</f>
        <v>0</v>
      </c>
      <c r="F18" s="330">
        <f>'SFAG Non-Assistance'!F18+'Contingency Non-Assistance'!F18+'ECF-Non-Assistance'!F18</f>
        <v>52000</v>
      </c>
      <c r="G18" s="330">
        <f>'SFAG Non-Assistance'!G18+'Contingency Non-Assistance'!G18+'ECF-Non-Assistance'!G18</f>
        <v>0</v>
      </c>
      <c r="H18" s="330">
        <f>'SFAG Non-Assistance'!H18+'Contingency Non-Assistance'!H18+'ECF-Non-Assistance'!H18</f>
        <v>0</v>
      </c>
      <c r="I18" s="330">
        <f>'SFAG Non-Assistance'!I18+'Contingency Non-Assistance'!I18+'ECF-Non-Assistance'!I18</f>
        <v>1730740</v>
      </c>
      <c r="J18" s="330">
        <f>'SFAG Non-Assistance'!J18+'Contingency Non-Assistance'!J18+'ECF-Non-Assistance'!J18</f>
        <v>397242</v>
      </c>
      <c r="K18" s="330">
        <f>'SFAG Non-Assistance'!K18+'Contingency Non-Assistance'!K18+'ECF-Non-Assistance'!K18</f>
        <v>0</v>
      </c>
      <c r="L18" s="330">
        <f>'SFAG Non-Assistance'!L18+'Contingency Non-Assistance'!L18+'ECF-Non-Assistance'!L18</f>
        <v>2870664</v>
      </c>
      <c r="M18" s="330">
        <f>'SFAG Non-Assistance'!M18+'Contingency Non-Assistance'!M18+'ECF-Non-Assistance'!M18</f>
        <v>884221</v>
      </c>
      <c r="N18" s="330">
        <f>'SFAG Non-Assistance'!N18+'Contingency Non-Assistance'!N18+'ECF-Non-Assistance'!N18</f>
        <v>8315345</v>
      </c>
      <c r="O18" s="330">
        <f>'SFAG Non-Assistance'!O18+'Contingency Non-Assistance'!O18+'ECF-Non-Assistance'!O18</f>
        <v>1441436</v>
      </c>
    </row>
    <row r="19" spans="1:15">
      <c r="A19" s="59" t="s">
        <v>24</v>
      </c>
      <c r="B19" s="330">
        <f t="shared" si="0"/>
        <v>504492753</v>
      </c>
      <c r="C19" s="330">
        <f>'SFAG Non-Assistance'!C19+'Contingency Non-Assistance'!C19+'ECF-Non-Assistance'!C19</f>
        <v>21884609</v>
      </c>
      <c r="D19" s="330">
        <f>'SFAG Non-Assistance'!D19+'Contingency Non-Assistance'!D19+'ECF-Non-Assistance'!D19</f>
        <v>141001587</v>
      </c>
      <c r="E19" s="330">
        <f>'SFAG Non-Assistance'!E19+'Contingency Non-Assistance'!E19+'ECF-Non-Assistance'!E19</f>
        <v>542779</v>
      </c>
      <c r="F19" s="330">
        <f>'SFAG Non-Assistance'!F19+'Contingency Non-Assistance'!F19+'ECF-Non-Assistance'!F19</f>
        <v>0</v>
      </c>
      <c r="G19" s="330">
        <f>'SFAG Non-Assistance'!G19+'Contingency Non-Assistance'!G19+'ECF-Non-Assistance'!G19</f>
        <v>40747059</v>
      </c>
      <c r="H19" s="330">
        <f>'SFAG Non-Assistance'!H19+'Contingency Non-Assistance'!H19+'ECF-Non-Assistance'!H19</f>
        <v>0</v>
      </c>
      <c r="I19" s="330">
        <f>'SFAG Non-Assistance'!I19+'Contingency Non-Assistance'!I19+'ECF-Non-Assistance'!I19</f>
        <v>0</v>
      </c>
      <c r="J19" s="330">
        <f>'SFAG Non-Assistance'!J19+'Contingency Non-Assistance'!J19+'ECF-Non-Assistance'!J19</f>
        <v>0</v>
      </c>
      <c r="K19" s="330">
        <f>'SFAG Non-Assistance'!K19+'Contingency Non-Assistance'!K19+'ECF-Non-Assistance'!K19</f>
        <v>0</v>
      </c>
      <c r="L19" s="330">
        <f>'SFAG Non-Assistance'!L19+'Contingency Non-Assistance'!L19+'ECF-Non-Assistance'!L19</f>
        <v>25172040</v>
      </c>
      <c r="M19" s="330">
        <f>'SFAG Non-Assistance'!M19+'Contingency Non-Assistance'!M19+'ECF-Non-Assistance'!M19</f>
        <v>151103</v>
      </c>
      <c r="N19" s="330">
        <f>'SFAG Non-Assistance'!N19+'Contingency Non-Assistance'!N19+'ECF-Non-Assistance'!N19</f>
        <v>258793885</v>
      </c>
      <c r="O19" s="330">
        <f>'SFAG Non-Assistance'!O19+'Contingency Non-Assistance'!O19+'ECF-Non-Assistance'!O19</f>
        <v>16199691</v>
      </c>
    </row>
    <row r="20" spans="1:15">
      <c r="A20" s="59" t="s">
        <v>25</v>
      </c>
      <c r="B20" s="330">
        <f t="shared" si="0"/>
        <v>68279703</v>
      </c>
      <c r="C20" s="330">
        <f>'SFAG Non-Assistance'!C20+'Contingency Non-Assistance'!C20+'ECF-Non-Assistance'!C20</f>
        <v>10780228</v>
      </c>
      <c r="D20" s="330">
        <f>'SFAG Non-Assistance'!D20+'Contingency Non-Assistance'!D20+'ECF-Non-Assistance'!D20</f>
        <v>273281</v>
      </c>
      <c r="E20" s="330">
        <f>'SFAG Non-Assistance'!E20+'Contingency Non-Assistance'!E20+'ECF-Non-Assistance'!E20</f>
        <v>0</v>
      </c>
      <c r="F20" s="330">
        <f>'SFAG Non-Assistance'!F20+'Contingency Non-Assistance'!F20+'ECF-Non-Assistance'!F20</f>
        <v>0</v>
      </c>
      <c r="G20" s="330">
        <f>'SFAG Non-Assistance'!G20+'Contingency Non-Assistance'!G20+'ECF-Non-Assistance'!G20</f>
        <v>0</v>
      </c>
      <c r="H20" s="330">
        <f>'SFAG Non-Assistance'!H20+'Contingency Non-Assistance'!H20+'ECF-Non-Assistance'!H20</f>
        <v>0</v>
      </c>
      <c r="I20" s="330">
        <f>'SFAG Non-Assistance'!I20+'Contingency Non-Assistance'!I20+'ECF-Non-Assistance'!I20</f>
        <v>0</v>
      </c>
      <c r="J20" s="330">
        <f>'SFAG Non-Assistance'!J20+'Contingency Non-Assistance'!J20+'ECF-Non-Assistance'!J20</f>
        <v>405952</v>
      </c>
      <c r="K20" s="330">
        <f>'SFAG Non-Assistance'!K20+'Contingency Non-Assistance'!K20+'ECF-Non-Assistance'!K20</f>
        <v>0</v>
      </c>
      <c r="L20" s="330">
        <f>'SFAG Non-Assistance'!L20+'Contingency Non-Assistance'!L20+'ECF-Non-Assistance'!L20</f>
        <v>13480363</v>
      </c>
      <c r="M20" s="330">
        <f>'SFAG Non-Assistance'!M20+'Contingency Non-Assistance'!M20+'ECF-Non-Assistance'!M20</f>
        <v>5302747</v>
      </c>
      <c r="N20" s="330">
        <f>'SFAG Non-Assistance'!N20+'Contingency Non-Assistance'!N20+'ECF-Non-Assistance'!N20</f>
        <v>0</v>
      </c>
      <c r="O20" s="330">
        <f>'SFAG Non-Assistance'!O20+'Contingency Non-Assistance'!O20+'ECF-Non-Assistance'!O20</f>
        <v>38037132</v>
      </c>
    </row>
    <row r="21" spans="1:15">
      <c r="A21" s="59" t="s">
        <v>26</v>
      </c>
      <c r="B21" s="330">
        <f t="shared" si="0"/>
        <v>76122694</v>
      </c>
      <c r="C21" s="330">
        <f>'SFAG Non-Assistance'!C21+'Contingency Non-Assistance'!C21+'ECF-Non-Assistance'!C21</f>
        <v>10223606</v>
      </c>
      <c r="D21" s="330">
        <f>'SFAG Non-Assistance'!D21+'Contingency Non-Assistance'!D21+'ECF-Non-Assistance'!D21</f>
        <v>1984711</v>
      </c>
      <c r="E21" s="330">
        <f>'SFAG Non-Assistance'!E21+'Contingency Non-Assistance'!E21+'ECF-Non-Assistance'!E21</f>
        <v>304497</v>
      </c>
      <c r="F21" s="330">
        <f>'SFAG Non-Assistance'!F21+'Contingency Non-Assistance'!F21+'ECF-Non-Assistance'!F21</f>
        <v>0</v>
      </c>
      <c r="G21" s="330">
        <f>'SFAG Non-Assistance'!G21+'Contingency Non-Assistance'!G21+'ECF-Non-Assistance'!G21</f>
        <v>0</v>
      </c>
      <c r="H21" s="330">
        <f>'SFAG Non-Assistance'!H21+'Contingency Non-Assistance'!H21+'ECF-Non-Assistance'!H21</f>
        <v>0</v>
      </c>
      <c r="I21" s="330">
        <f>'SFAG Non-Assistance'!I21+'Contingency Non-Assistance'!I21+'ECF-Non-Assistance'!I21</f>
        <v>136287</v>
      </c>
      <c r="J21" s="330">
        <f>'SFAG Non-Assistance'!J21+'Contingency Non-Assistance'!J21+'ECF-Non-Assistance'!J21</f>
        <v>58544206</v>
      </c>
      <c r="K21" s="330">
        <f>'SFAG Non-Assistance'!K21+'Contingency Non-Assistance'!K21+'ECF-Non-Assistance'!K21</f>
        <v>0</v>
      </c>
      <c r="L21" s="330">
        <f>'SFAG Non-Assistance'!L21+'Contingency Non-Assistance'!L21+'ECF-Non-Assistance'!L21</f>
        <v>4595963</v>
      </c>
      <c r="M21" s="330">
        <f>'SFAG Non-Assistance'!M21+'Contingency Non-Assistance'!M21+'ECF-Non-Assistance'!M21</f>
        <v>333424</v>
      </c>
      <c r="N21" s="330">
        <f>'SFAG Non-Assistance'!N21+'Contingency Non-Assistance'!N21+'ECF-Non-Assistance'!N21</f>
        <v>0</v>
      </c>
      <c r="O21" s="330">
        <f>'SFAG Non-Assistance'!O21+'Contingency Non-Assistance'!O21+'ECF-Non-Assistance'!O21</f>
        <v>0</v>
      </c>
    </row>
    <row r="22" spans="1:15">
      <c r="A22" s="59" t="s">
        <v>27</v>
      </c>
      <c r="B22" s="330">
        <f t="shared" si="0"/>
        <v>26510368</v>
      </c>
      <c r="C22" s="330">
        <f>'SFAG Non-Assistance'!C22+'Contingency Non-Assistance'!C22+'ECF-Non-Assistance'!C22</f>
        <v>500723</v>
      </c>
      <c r="D22" s="330">
        <f>'SFAG Non-Assistance'!D22+'Contingency Non-Assistance'!D22+'ECF-Non-Assistance'!D22</f>
        <v>0</v>
      </c>
      <c r="E22" s="330">
        <f>'SFAG Non-Assistance'!E22+'Contingency Non-Assistance'!E22+'ECF-Non-Assistance'!E22</f>
        <v>1386274</v>
      </c>
      <c r="F22" s="330">
        <f>'SFAG Non-Assistance'!F22+'Contingency Non-Assistance'!F22+'ECF-Non-Assistance'!F22</f>
        <v>0</v>
      </c>
      <c r="G22" s="330">
        <f>'SFAG Non-Assistance'!G22+'Contingency Non-Assistance'!G22+'ECF-Non-Assistance'!G22</f>
        <v>0</v>
      </c>
      <c r="H22" s="330">
        <f>'SFAG Non-Assistance'!H22+'Contingency Non-Assistance'!H22+'ECF-Non-Assistance'!H22</f>
        <v>0</v>
      </c>
      <c r="I22" s="330">
        <f>'SFAG Non-Assistance'!I22+'Contingency Non-Assistance'!I22+'ECF-Non-Assistance'!I22</f>
        <v>135371</v>
      </c>
      <c r="J22" s="330">
        <f>'SFAG Non-Assistance'!J22+'Contingency Non-Assistance'!J22+'ECF-Non-Assistance'!J22</f>
        <v>-138020</v>
      </c>
      <c r="K22" s="330">
        <f>'SFAG Non-Assistance'!K22+'Contingency Non-Assistance'!K22+'ECF-Non-Assistance'!K22</f>
        <v>1582021</v>
      </c>
      <c r="L22" s="330">
        <f>'SFAG Non-Assistance'!L22+'Contingency Non-Assistance'!L22+'ECF-Non-Assistance'!L22</f>
        <v>7248656</v>
      </c>
      <c r="M22" s="330">
        <f>'SFAG Non-Assistance'!M22+'Contingency Non-Assistance'!M22+'ECF-Non-Assistance'!M22</f>
        <v>2994279</v>
      </c>
      <c r="N22" s="330">
        <f>'SFAG Non-Assistance'!N22+'Contingency Non-Assistance'!N22+'ECF-Non-Assistance'!N22</f>
        <v>0</v>
      </c>
      <c r="O22" s="330">
        <f>'SFAG Non-Assistance'!O22+'Contingency Non-Assistance'!O22+'ECF-Non-Assistance'!O22</f>
        <v>12801064</v>
      </c>
    </row>
    <row r="23" spans="1:15">
      <c r="A23" s="59" t="s">
        <v>28</v>
      </c>
      <c r="B23" s="330">
        <f t="shared" si="0"/>
        <v>78386455</v>
      </c>
      <c r="C23" s="330">
        <f>'SFAG Non-Assistance'!C23+'Contingency Non-Assistance'!C23+'ECF-Non-Assistance'!C23</f>
        <v>30010083</v>
      </c>
      <c r="D23" s="330">
        <f>'SFAG Non-Assistance'!D23+'Contingency Non-Assistance'!D23+'ECF-Non-Assistance'!D23</f>
        <v>6407362</v>
      </c>
      <c r="E23" s="330">
        <f>'SFAG Non-Assistance'!E23+'Contingency Non-Assistance'!E23+'ECF-Non-Assistance'!E23</f>
        <v>16548487</v>
      </c>
      <c r="F23" s="330">
        <f>'SFAG Non-Assistance'!F23+'Contingency Non-Assistance'!F23+'ECF-Non-Assistance'!F23</f>
        <v>0</v>
      </c>
      <c r="G23" s="330">
        <f>'SFAG Non-Assistance'!G23+'Contingency Non-Assistance'!G23+'ECF-Non-Assistance'!G23</f>
        <v>0</v>
      </c>
      <c r="H23" s="330">
        <f>'SFAG Non-Assistance'!H23+'Contingency Non-Assistance'!H23+'ECF-Non-Assistance'!H23</f>
        <v>0</v>
      </c>
      <c r="I23" s="330">
        <f>'SFAG Non-Assistance'!I23+'Contingency Non-Assistance'!I23+'ECF-Non-Assistance'!I23</f>
        <v>0</v>
      </c>
      <c r="J23" s="330">
        <f>'SFAG Non-Assistance'!J23+'Contingency Non-Assistance'!J23+'ECF-Non-Assistance'!J23</f>
        <v>0</v>
      </c>
      <c r="K23" s="330">
        <f>'SFAG Non-Assistance'!K23+'Contingency Non-Assistance'!K23+'ECF-Non-Assistance'!K23</f>
        <v>0</v>
      </c>
      <c r="L23" s="330">
        <f>'SFAG Non-Assistance'!L23+'Contingency Non-Assistance'!L23+'ECF-Non-Assistance'!L23</f>
        <v>9989592</v>
      </c>
      <c r="M23" s="330">
        <f>'SFAG Non-Assistance'!M23+'Contingency Non-Assistance'!M23+'ECF-Non-Assistance'!M23</f>
        <v>1067737</v>
      </c>
      <c r="N23" s="330">
        <f>'SFAG Non-Assistance'!N23+'Contingency Non-Assistance'!N23+'ECF-Non-Assistance'!N23</f>
        <v>0</v>
      </c>
      <c r="O23" s="330">
        <f>'SFAG Non-Assistance'!O23+'Contingency Non-Assistance'!O23+'ECF-Non-Assistance'!O23</f>
        <v>14363194</v>
      </c>
    </row>
    <row r="24" spans="1:15">
      <c r="A24" s="59" t="s">
        <v>29</v>
      </c>
      <c r="B24" s="330">
        <f t="shared" si="0"/>
        <v>126057840</v>
      </c>
      <c r="C24" s="330">
        <f>'SFAG Non-Assistance'!C24+'Contingency Non-Assistance'!C24+'ECF-Non-Assistance'!C24</f>
        <v>5256501</v>
      </c>
      <c r="D24" s="330">
        <f>'SFAG Non-Assistance'!D24+'Contingency Non-Assistance'!D24+'ECF-Non-Assistance'!D24</f>
        <v>0</v>
      </c>
      <c r="E24" s="330">
        <f>'SFAG Non-Assistance'!E24+'Contingency Non-Assistance'!E24+'ECF-Non-Assistance'!E24</f>
        <v>88318</v>
      </c>
      <c r="F24" s="330">
        <f>'SFAG Non-Assistance'!F24+'Contingency Non-Assistance'!F24+'ECF-Non-Assistance'!F24</f>
        <v>0</v>
      </c>
      <c r="G24" s="330">
        <f>'SFAG Non-Assistance'!G24+'Contingency Non-Assistance'!G24+'ECF-Non-Assistance'!G24</f>
        <v>0</v>
      </c>
      <c r="H24" s="330">
        <f>'SFAG Non-Assistance'!H24+'Contingency Non-Assistance'!H24+'ECF-Non-Assistance'!H24</f>
        <v>0</v>
      </c>
      <c r="I24" s="330">
        <f>'SFAG Non-Assistance'!I24+'Contingency Non-Assistance'!I24+'ECF-Non-Assistance'!I24</f>
        <v>0</v>
      </c>
      <c r="J24" s="330">
        <f>'SFAG Non-Assistance'!J24+'Contingency Non-Assistance'!J24+'ECF-Non-Assistance'!J24</f>
        <v>1579988</v>
      </c>
      <c r="K24" s="330">
        <f>'SFAG Non-Assistance'!K24+'Contingency Non-Assistance'!K24+'ECF-Non-Assistance'!K24</f>
        <v>52979123</v>
      </c>
      <c r="L24" s="330">
        <f>'SFAG Non-Assistance'!L24+'Contingency Non-Assistance'!L24+'ECF-Non-Assistance'!L24</f>
        <v>17795901</v>
      </c>
      <c r="M24" s="330">
        <f>'SFAG Non-Assistance'!M24+'Contingency Non-Assistance'!M24+'ECF-Non-Assistance'!M24</f>
        <v>1839840</v>
      </c>
      <c r="N24" s="330">
        <f>'SFAG Non-Assistance'!N24+'Contingency Non-Assistance'!N24+'ECF-Non-Assistance'!N24</f>
        <v>0</v>
      </c>
      <c r="O24" s="330">
        <f>'SFAG Non-Assistance'!O24+'Contingency Non-Assistance'!O24+'ECF-Non-Assistance'!O24</f>
        <v>46518169</v>
      </c>
    </row>
    <row r="25" spans="1:15">
      <c r="A25" s="59" t="s">
        <v>30</v>
      </c>
      <c r="B25" s="330">
        <f t="shared" si="0"/>
        <v>14968297</v>
      </c>
      <c r="C25" s="330">
        <f>'SFAG Non-Assistance'!C25+'Contingency Non-Assistance'!C25+'ECF-Non-Assistance'!C25</f>
        <v>10514313</v>
      </c>
      <c r="D25" s="330">
        <f>'SFAG Non-Assistance'!D25+'Contingency Non-Assistance'!D25+'ECF-Non-Assistance'!D25</f>
        <v>169887</v>
      </c>
      <c r="E25" s="330">
        <f>'SFAG Non-Assistance'!E25+'Contingency Non-Assistance'!E25+'ECF-Non-Assistance'!E25</f>
        <v>400841</v>
      </c>
      <c r="F25" s="330">
        <f>'SFAG Non-Assistance'!F25+'Contingency Non-Assistance'!F25+'ECF-Non-Assistance'!F25</f>
        <v>0</v>
      </c>
      <c r="G25" s="330">
        <f>'SFAG Non-Assistance'!G25+'Contingency Non-Assistance'!G25+'ECF-Non-Assistance'!G25</f>
        <v>0</v>
      </c>
      <c r="H25" s="330">
        <f>'SFAG Non-Assistance'!H25+'Contingency Non-Assistance'!H25+'ECF-Non-Assistance'!H25</f>
        <v>0</v>
      </c>
      <c r="I25" s="330">
        <f>'SFAG Non-Assistance'!I25+'Contingency Non-Assistance'!I25+'ECF-Non-Assistance'!I25</f>
        <v>235070</v>
      </c>
      <c r="J25" s="330">
        <f>'SFAG Non-Assistance'!J25+'Contingency Non-Assistance'!J25+'ECF-Non-Assistance'!J25</f>
        <v>0</v>
      </c>
      <c r="K25" s="330">
        <f>'SFAG Non-Assistance'!K25+'Contingency Non-Assistance'!K25+'ECF-Non-Assistance'!K25</f>
        <v>0</v>
      </c>
      <c r="L25" s="330">
        <f>'SFAG Non-Assistance'!L25+'Contingency Non-Assistance'!L25+'ECF-Non-Assistance'!L25</f>
        <v>2893183</v>
      </c>
      <c r="M25" s="330">
        <f>'SFAG Non-Assistance'!M25+'Contingency Non-Assistance'!M25+'ECF-Non-Assistance'!M25</f>
        <v>144153</v>
      </c>
      <c r="N25" s="330">
        <f>'SFAG Non-Assistance'!N25+'Contingency Non-Assistance'!N25+'ECF-Non-Assistance'!N25</f>
        <v>610850</v>
      </c>
      <c r="O25" s="330">
        <f>'SFAG Non-Assistance'!O25+'Contingency Non-Assistance'!O25+'ECF-Non-Assistance'!O25</f>
        <v>0</v>
      </c>
    </row>
    <row r="26" spans="1:15">
      <c r="A26" s="59" t="s">
        <v>31</v>
      </c>
      <c r="B26" s="330">
        <f t="shared" si="0"/>
        <v>136039151</v>
      </c>
      <c r="C26" s="330">
        <f>'SFAG Non-Assistance'!C26+'Contingency Non-Assistance'!C26+'ECF-Non-Assistance'!C26</f>
        <v>43336884</v>
      </c>
      <c r="D26" s="330">
        <f>'SFAG Non-Assistance'!D26+'Contingency Non-Assistance'!D26+'ECF-Non-Assistance'!D26</f>
        <v>264916</v>
      </c>
      <c r="E26" s="330">
        <f>'SFAG Non-Assistance'!E26+'Contingency Non-Assistance'!E26+'ECF-Non-Assistance'!E26</f>
        <v>7052443</v>
      </c>
      <c r="F26" s="330">
        <f>'SFAG Non-Assistance'!F26+'Contingency Non-Assistance'!F26+'ECF-Non-Assistance'!F26</f>
        <v>0</v>
      </c>
      <c r="G26" s="330">
        <f>'SFAG Non-Assistance'!G26+'Contingency Non-Assistance'!G26+'ECF-Non-Assistance'!G26</f>
        <v>0</v>
      </c>
      <c r="H26" s="330">
        <f>'SFAG Non-Assistance'!H26+'Contingency Non-Assistance'!H26+'ECF-Non-Assistance'!H26</f>
        <v>0</v>
      </c>
      <c r="I26" s="330">
        <f>'SFAG Non-Assistance'!I26+'Contingency Non-Assistance'!I26+'ECF-Non-Assistance'!I26</f>
        <v>2236157</v>
      </c>
      <c r="J26" s="330">
        <f>'SFAG Non-Assistance'!J26+'Contingency Non-Assistance'!J26+'ECF-Non-Assistance'!J26</f>
        <v>93832</v>
      </c>
      <c r="K26" s="330">
        <f>'SFAG Non-Assistance'!K26+'Contingency Non-Assistance'!K26+'ECF-Non-Assistance'!K26</f>
        <v>47025086</v>
      </c>
      <c r="L26" s="330">
        <f>'SFAG Non-Assistance'!L26+'Contingency Non-Assistance'!L26+'ECF-Non-Assistance'!L26</f>
        <v>30751738</v>
      </c>
      <c r="M26" s="330">
        <f>'SFAG Non-Assistance'!M26+'Contingency Non-Assistance'!M26+'ECF-Non-Assistance'!M26</f>
        <v>5278095</v>
      </c>
      <c r="N26" s="330">
        <f>'SFAG Non-Assistance'!N26+'Contingency Non-Assistance'!N26+'ECF-Non-Assistance'!N26</f>
        <v>0</v>
      </c>
      <c r="O26" s="330">
        <f>'SFAG Non-Assistance'!O26+'Contingency Non-Assistance'!O26+'ECF-Non-Assistance'!O26</f>
        <v>0</v>
      </c>
    </row>
    <row r="27" spans="1:15">
      <c r="A27" s="59" t="s">
        <v>32</v>
      </c>
      <c r="B27" s="330">
        <f t="shared" si="0"/>
        <v>323160213</v>
      </c>
      <c r="C27" s="330">
        <f>'SFAG Non-Assistance'!C27+'Contingency Non-Assistance'!C27+'ECF-Non-Assistance'!C27</f>
        <v>0</v>
      </c>
      <c r="D27" s="330">
        <f>'SFAG Non-Assistance'!D27+'Contingency Non-Assistance'!D27+'ECF-Non-Assistance'!D27</f>
        <v>186750776</v>
      </c>
      <c r="E27" s="330">
        <f>'SFAG Non-Assistance'!E27+'Contingency Non-Assistance'!E27+'ECF-Non-Assistance'!E27</f>
        <v>0</v>
      </c>
      <c r="F27" s="330">
        <f>'SFAG Non-Assistance'!F27+'Contingency Non-Assistance'!F27+'ECF-Non-Assistance'!F27</f>
        <v>0</v>
      </c>
      <c r="G27" s="330">
        <f>'SFAG Non-Assistance'!G27+'Contingency Non-Assistance'!G27+'ECF-Non-Assistance'!G27</f>
        <v>0</v>
      </c>
      <c r="H27" s="330">
        <f>'SFAG Non-Assistance'!H27+'Contingency Non-Assistance'!H27+'ECF-Non-Assistance'!H27</f>
        <v>0</v>
      </c>
      <c r="I27" s="330">
        <f>'SFAG Non-Assistance'!I27+'Contingency Non-Assistance'!I27+'ECF-Non-Assistance'!I27</f>
        <v>0</v>
      </c>
      <c r="J27" s="330">
        <f>'SFAG Non-Assistance'!J27+'Contingency Non-Assistance'!J27+'ECF-Non-Assistance'!J27</f>
        <v>5313883</v>
      </c>
      <c r="K27" s="330">
        <f>'SFAG Non-Assistance'!K27+'Contingency Non-Assistance'!K27+'ECF-Non-Assistance'!K27</f>
        <v>0</v>
      </c>
      <c r="L27" s="330">
        <f>'SFAG Non-Assistance'!L27+'Contingency Non-Assistance'!L27+'ECF-Non-Assistance'!L27</f>
        <v>0</v>
      </c>
      <c r="M27" s="330">
        <f>'SFAG Non-Assistance'!M27+'Contingency Non-Assistance'!M27+'ECF-Non-Assistance'!M27</f>
        <v>0</v>
      </c>
      <c r="N27" s="330">
        <f>'SFAG Non-Assistance'!N27+'Contingency Non-Assistance'!N27+'ECF-Non-Assistance'!N27</f>
        <v>0</v>
      </c>
      <c r="O27" s="330">
        <f>'SFAG Non-Assistance'!O27+'Contingency Non-Assistance'!O27+'ECF-Non-Assistance'!O27</f>
        <v>131095554</v>
      </c>
    </row>
    <row r="28" spans="1:15">
      <c r="A28" s="59" t="s">
        <v>33</v>
      </c>
      <c r="B28" s="330">
        <f t="shared" si="0"/>
        <v>560064638</v>
      </c>
      <c r="C28" s="330">
        <f>'SFAG Non-Assistance'!C28+'Contingency Non-Assistance'!C28+'ECF-Non-Assistance'!C28</f>
        <v>50415575</v>
      </c>
      <c r="D28" s="330">
        <f>'SFAG Non-Assistance'!D28+'Contingency Non-Assistance'!D28+'ECF-Non-Assistance'!D28</f>
        <v>0</v>
      </c>
      <c r="E28" s="330">
        <f>'SFAG Non-Assistance'!E28+'Contingency Non-Assistance'!E28+'ECF-Non-Assistance'!E28</f>
        <v>7099729</v>
      </c>
      <c r="F28" s="330">
        <f>'SFAG Non-Assistance'!F28+'Contingency Non-Assistance'!F28+'ECF-Non-Assistance'!F28</f>
        <v>0</v>
      </c>
      <c r="G28" s="330">
        <f>'SFAG Non-Assistance'!G28+'Contingency Non-Assistance'!G28+'ECF-Non-Assistance'!G28</f>
        <v>0</v>
      </c>
      <c r="H28" s="330">
        <f>'SFAG Non-Assistance'!H28+'Contingency Non-Assistance'!H28+'ECF-Non-Assistance'!H28</f>
        <v>0</v>
      </c>
      <c r="I28" s="330">
        <f>'SFAG Non-Assistance'!I28+'Contingency Non-Assistance'!I28+'ECF-Non-Assistance'!I28</f>
        <v>3252906</v>
      </c>
      <c r="J28" s="330">
        <f>'SFAG Non-Assistance'!J28+'Contingency Non-Assistance'!J28+'ECF-Non-Assistance'!J28</f>
        <v>127457072</v>
      </c>
      <c r="K28" s="330">
        <f>'SFAG Non-Assistance'!K28+'Contingency Non-Assistance'!K28+'ECF-Non-Assistance'!K28</f>
        <v>29145384</v>
      </c>
      <c r="L28" s="330">
        <f>'SFAG Non-Assistance'!L28+'Contingency Non-Assistance'!L28+'ECF-Non-Assistance'!L28</f>
        <v>85838139</v>
      </c>
      <c r="M28" s="330">
        <f>'SFAG Non-Assistance'!M28+'Contingency Non-Assistance'!M28+'ECF-Non-Assistance'!M28</f>
        <v>9063636</v>
      </c>
      <c r="N28" s="330">
        <f>'SFAG Non-Assistance'!N28+'Contingency Non-Assistance'!N28+'ECF-Non-Assistance'!N28</f>
        <v>52674621</v>
      </c>
      <c r="O28" s="330">
        <f>'SFAG Non-Assistance'!O28+'Contingency Non-Assistance'!O28+'ECF-Non-Assistance'!O28</f>
        <v>195117576</v>
      </c>
    </row>
    <row r="29" spans="1:15">
      <c r="A29" s="59" t="s">
        <v>34</v>
      </c>
      <c r="B29" s="330">
        <f t="shared" si="0"/>
        <v>153984041</v>
      </c>
      <c r="C29" s="330">
        <f>'SFAG Non-Assistance'!C29+'Contingency Non-Assistance'!C29+'ECF-Non-Assistance'!C29</f>
        <v>64487441</v>
      </c>
      <c r="D29" s="330">
        <f>'SFAG Non-Assistance'!D29+'Contingency Non-Assistance'!D29+'ECF-Non-Assistance'!D29</f>
        <v>0</v>
      </c>
      <c r="E29" s="330">
        <f>'SFAG Non-Assistance'!E29+'Contingency Non-Assistance'!E29+'ECF-Non-Assistance'!E29</f>
        <v>3188164</v>
      </c>
      <c r="F29" s="330">
        <f>'SFAG Non-Assistance'!F29+'Contingency Non-Assistance'!F29+'ECF-Non-Assistance'!F29</f>
        <v>0</v>
      </c>
      <c r="G29" s="330">
        <f>'SFAG Non-Assistance'!G29+'Contingency Non-Assistance'!G29+'ECF-Non-Assistance'!G29</f>
        <v>21783000</v>
      </c>
      <c r="H29" s="330">
        <f>'SFAG Non-Assistance'!H29+'Contingency Non-Assistance'!H29+'ECF-Non-Assistance'!H29</f>
        <v>0</v>
      </c>
      <c r="I29" s="330">
        <f>'SFAG Non-Assistance'!I29+'Contingency Non-Assistance'!I29+'ECF-Non-Assistance'!I29</f>
        <v>31257841</v>
      </c>
      <c r="J29" s="330">
        <f>'SFAG Non-Assistance'!J29+'Contingency Non-Assistance'!J29+'ECF-Non-Assistance'!J29</f>
        <v>1479463</v>
      </c>
      <c r="K29" s="330">
        <f>'SFAG Non-Assistance'!K29+'Contingency Non-Assistance'!K29+'ECF-Non-Assistance'!K29</f>
        <v>0</v>
      </c>
      <c r="L29" s="330">
        <f>'SFAG Non-Assistance'!L29+'Contingency Non-Assistance'!L29+'ECF-Non-Assistance'!L29</f>
        <v>28394576</v>
      </c>
      <c r="M29" s="330">
        <f>'SFAG Non-Assistance'!M29+'Contingency Non-Assistance'!M29+'ECF-Non-Assistance'!M29</f>
        <v>208872</v>
      </c>
      <c r="N29" s="330">
        <f>'SFAG Non-Assistance'!N29+'Contingency Non-Assistance'!N29+'ECF-Non-Assistance'!N29</f>
        <v>0</v>
      </c>
      <c r="O29" s="330">
        <f>'SFAG Non-Assistance'!O29+'Contingency Non-Assistance'!O29+'ECF-Non-Assistance'!O29</f>
        <v>3184684</v>
      </c>
    </row>
    <row r="30" spans="1:15">
      <c r="A30" s="59" t="s">
        <v>35</v>
      </c>
      <c r="B30" s="330">
        <f t="shared" si="0"/>
        <v>36241592</v>
      </c>
      <c r="C30" s="330">
        <f>'SFAG Non-Assistance'!C30+'Contingency Non-Assistance'!C30+'ECF-Non-Assistance'!C30</f>
        <v>18161923</v>
      </c>
      <c r="D30" s="330">
        <f>'SFAG Non-Assistance'!D30+'Contingency Non-Assistance'!D30+'ECF-Non-Assistance'!D30</f>
        <v>0</v>
      </c>
      <c r="E30" s="330">
        <f>'SFAG Non-Assistance'!E30+'Contingency Non-Assistance'!E30+'ECF-Non-Assistance'!E30</f>
        <v>6888218</v>
      </c>
      <c r="F30" s="330">
        <f>'SFAG Non-Assistance'!F30+'Contingency Non-Assistance'!F30+'ECF-Non-Assistance'!F30</f>
        <v>0</v>
      </c>
      <c r="G30" s="330">
        <f>'SFAG Non-Assistance'!G30+'Contingency Non-Assistance'!G30+'ECF-Non-Assistance'!G30</f>
        <v>0</v>
      </c>
      <c r="H30" s="330">
        <f>'SFAG Non-Assistance'!H30+'Contingency Non-Assistance'!H30+'ECF-Non-Assistance'!H30</f>
        <v>0</v>
      </c>
      <c r="I30" s="330">
        <f>'SFAG Non-Assistance'!I30+'Contingency Non-Assistance'!I30+'ECF-Non-Assistance'!I30</f>
        <v>0</v>
      </c>
      <c r="J30" s="330">
        <f>'SFAG Non-Assistance'!J30+'Contingency Non-Assistance'!J30+'ECF-Non-Assistance'!J30</f>
        <v>4108834</v>
      </c>
      <c r="K30" s="330">
        <f>'SFAG Non-Assistance'!K30+'Contingency Non-Assistance'!K30+'ECF-Non-Assistance'!K30</f>
        <v>62678</v>
      </c>
      <c r="L30" s="330">
        <f>'SFAG Non-Assistance'!L30+'Contingency Non-Assistance'!L30+'ECF-Non-Assistance'!L30</f>
        <v>2853127</v>
      </c>
      <c r="M30" s="330">
        <f>'SFAG Non-Assistance'!M30+'Contingency Non-Assistance'!M30+'ECF-Non-Assistance'!M30</f>
        <v>420154</v>
      </c>
      <c r="N30" s="330">
        <f>'SFAG Non-Assistance'!N30+'Contingency Non-Assistance'!N30+'ECF-Non-Assistance'!N30</f>
        <v>0</v>
      </c>
      <c r="O30" s="330">
        <f>'SFAG Non-Assistance'!O30+'Contingency Non-Assistance'!O30+'ECF-Non-Assistance'!O30</f>
        <v>3746658</v>
      </c>
    </row>
    <row r="31" spans="1:15">
      <c r="A31" s="59" t="s">
        <v>36</v>
      </c>
      <c r="B31" s="330">
        <f t="shared" si="0"/>
        <v>186607817</v>
      </c>
      <c r="C31" s="330">
        <f>'SFAG Non-Assistance'!C31+'Contingency Non-Assistance'!C31+'ECF-Non-Assistance'!C31</f>
        <v>2893303</v>
      </c>
      <c r="D31" s="330">
        <f>'SFAG Non-Assistance'!D31+'Contingency Non-Assistance'!D31+'ECF-Non-Assistance'!D31</f>
        <v>17852530</v>
      </c>
      <c r="E31" s="330">
        <f>'SFAG Non-Assistance'!E31+'Contingency Non-Assistance'!E31+'ECF-Non-Assistance'!E31</f>
        <v>0</v>
      </c>
      <c r="F31" s="330">
        <f>'SFAG Non-Assistance'!F31+'Contingency Non-Assistance'!F31+'ECF-Non-Assistance'!F31</f>
        <v>0</v>
      </c>
      <c r="G31" s="330">
        <f>'SFAG Non-Assistance'!G31+'Contingency Non-Assistance'!G31+'ECF-Non-Assistance'!G31</f>
        <v>0</v>
      </c>
      <c r="H31" s="330">
        <f>'SFAG Non-Assistance'!H31+'Contingency Non-Assistance'!H31+'ECF-Non-Assistance'!H31</f>
        <v>0</v>
      </c>
      <c r="I31" s="330">
        <f>'SFAG Non-Assistance'!I31+'Contingency Non-Assistance'!I31+'ECF-Non-Assistance'!I31</f>
        <v>0</v>
      </c>
      <c r="J31" s="330">
        <f>'SFAG Non-Assistance'!J31+'Contingency Non-Assistance'!J31+'ECF-Non-Assistance'!J31</f>
        <v>0</v>
      </c>
      <c r="K31" s="330">
        <f>'SFAG Non-Assistance'!K31+'Contingency Non-Assistance'!K31+'ECF-Non-Assistance'!K31</f>
        <v>0</v>
      </c>
      <c r="L31" s="330">
        <f>'SFAG Non-Assistance'!L31+'Contingency Non-Assistance'!L31+'ECF-Non-Assistance'!L31</f>
        <v>862069</v>
      </c>
      <c r="M31" s="330">
        <f>'SFAG Non-Assistance'!M31+'Contingency Non-Assistance'!M31+'ECF-Non-Assistance'!M31</f>
        <v>0</v>
      </c>
      <c r="N31" s="330">
        <f>'SFAG Non-Assistance'!N31+'Contingency Non-Assistance'!N31+'ECF-Non-Assistance'!N31</f>
        <v>114526748</v>
      </c>
      <c r="O31" s="330">
        <f>'SFAG Non-Assistance'!O31+'Contingency Non-Assistance'!O31+'ECF-Non-Assistance'!O31</f>
        <v>50473167</v>
      </c>
    </row>
    <row r="32" spans="1:15">
      <c r="A32" s="59" t="s">
        <v>37</v>
      </c>
      <c r="B32" s="330">
        <f t="shared" si="0"/>
        <v>11176596</v>
      </c>
      <c r="C32" s="330">
        <f>'SFAG Non-Assistance'!C32+'Contingency Non-Assistance'!C32+'ECF-Non-Assistance'!C32</f>
        <v>2720449</v>
      </c>
      <c r="D32" s="330">
        <f>'SFAG Non-Assistance'!D32+'Contingency Non-Assistance'!D32+'ECF-Non-Assistance'!D32</f>
        <v>413600</v>
      </c>
      <c r="E32" s="330">
        <f>'SFAG Non-Assistance'!E32+'Contingency Non-Assistance'!E32+'ECF-Non-Assistance'!E32</f>
        <v>0</v>
      </c>
      <c r="F32" s="330">
        <f>'SFAG Non-Assistance'!F32+'Contingency Non-Assistance'!F32+'ECF-Non-Assistance'!F32</f>
        <v>0</v>
      </c>
      <c r="G32" s="330">
        <f>'SFAG Non-Assistance'!G32+'Contingency Non-Assistance'!G32+'ECF-Non-Assistance'!G32</f>
        <v>0</v>
      </c>
      <c r="H32" s="330">
        <f>'SFAG Non-Assistance'!H32+'Contingency Non-Assistance'!H32+'ECF-Non-Assistance'!H32</f>
        <v>0</v>
      </c>
      <c r="I32" s="330">
        <f>'SFAG Non-Assistance'!I32+'Contingency Non-Assistance'!I32+'ECF-Non-Assistance'!I32</f>
        <v>0</v>
      </c>
      <c r="J32" s="330">
        <f>'SFAG Non-Assistance'!J32+'Contingency Non-Assistance'!J32+'ECF-Non-Assistance'!J32</f>
        <v>1057841</v>
      </c>
      <c r="K32" s="330">
        <f>'SFAG Non-Assistance'!K32+'Contingency Non-Assistance'!K32+'ECF-Non-Assistance'!K32</f>
        <v>0</v>
      </c>
      <c r="L32" s="330">
        <f>'SFAG Non-Assistance'!L32+'Contingency Non-Assistance'!L32+'ECF-Non-Assistance'!L32</f>
        <v>3337126</v>
      </c>
      <c r="M32" s="330">
        <f>'SFAG Non-Assistance'!M32+'Contingency Non-Assistance'!M32+'ECF-Non-Assistance'!M32</f>
        <v>1623311</v>
      </c>
      <c r="N32" s="330">
        <f>'SFAG Non-Assistance'!N32+'Contingency Non-Assistance'!N32+'ECF-Non-Assistance'!N32</f>
        <v>1427740</v>
      </c>
      <c r="O32" s="330">
        <f>'SFAG Non-Assistance'!O32+'Contingency Non-Assistance'!O32+'ECF-Non-Assistance'!O32</f>
        <v>596529</v>
      </c>
    </row>
    <row r="33" spans="1:15">
      <c r="A33" s="59" t="s">
        <v>38</v>
      </c>
      <c r="B33" s="330">
        <f t="shared" si="0"/>
        <v>30019965</v>
      </c>
      <c r="C33" s="330">
        <f>'SFAG Non-Assistance'!C33+'Contingency Non-Assistance'!C33+'ECF-Non-Assistance'!C33</f>
        <v>16391785</v>
      </c>
      <c r="D33" s="330">
        <f>'SFAG Non-Assistance'!D33+'Contingency Non-Assistance'!D33+'ECF-Non-Assistance'!D33</f>
        <v>0</v>
      </c>
      <c r="E33" s="330">
        <f>'SFAG Non-Assistance'!E33+'Contingency Non-Assistance'!E33+'ECF-Non-Assistance'!E33</f>
        <v>0</v>
      </c>
      <c r="F33" s="330">
        <f>'SFAG Non-Assistance'!F33+'Contingency Non-Assistance'!F33+'ECF-Non-Assistance'!F33</f>
        <v>0</v>
      </c>
      <c r="G33" s="330">
        <f>'SFAG Non-Assistance'!G33+'Contingency Non-Assistance'!G33+'ECF-Non-Assistance'!G33</f>
        <v>0</v>
      </c>
      <c r="H33" s="330">
        <f>'SFAG Non-Assistance'!H33+'Contingency Non-Assistance'!H33+'ECF-Non-Assistance'!H33</f>
        <v>0</v>
      </c>
      <c r="I33" s="330">
        <f>'SFAG Non-Assistance'!I33+'Contingency Non-Assistance'!I33+'ECF-Non-Assistance'!I33</f>
        <v>0</v>
      </c>
      <c r="J33" s="330">
        <f>'SFAG Non-Assistance'!J33+'Contingency Non-Assistance'!J33+'ECF-Non-Assistance'!J33</f>
        <v>263334</v>
      </c>
      <c r="K33" s="330">
        <f>'SFAG Non-Assistance'!K33+'Contingency Non-Assistance'!K33+'ECF-Non-Assistance'!K33</f>
        <v>0</v>
      </c>
      <c r="L33" s="330">
        <f>'SFAG Non-Assistance'!L33+'Contingency Non-Assistance'!L33+'ECF-Non-Assistance'!L33</f>
        <v>3433879</v>
      </c>
      <c r="M33" s="330">
        <f>'SFAG Non-Assistance'!M33+'Contingency Non-Assistance'!M33+'ECF-Non-Assistance'!M33</f>
        <v>402733</v>
      </c>
      <c r="N33" s="330">
        <f>'SFAG Non-Assistance'!N33+'Contingency Non-Assistance'!N33+'ECF-Non-Assistance'!N33</f>
        <v>0</v>
      </c>
      <c r="O33" s="330">
        <f>'SFAG Non-Assistance'!O33+'Contingency Non-Assistance'!O33+'ECF-Non-Assistance'!O33</f>
        <v>9528234</v>
      </c>
    </row>
    <row r="34" spans="1:15">
      <c r="A34" s="59" t="s">
        <v>39</v>
      </c>
      <c r="B34" s="330">
        <f t="shared" si="0"/>
        <v>14699950</v>
      </c>
      <c r="C34" s="330">
        <f>'SFAG Non-Assistance'!C34+'Contingency Non-Assistance'!C34+'ECF-Non-Assistance'!C34</f>
        <v>94031</v>
      </c>
      <c r="D34" s="330">
        <f>'SFAG Non-Assistance'!D34+'Contingency Non-Assistance'!D34+'ECF-Non-Assistance'!D34</f>
        <v>0</v>
      </c>
      <c r="E34" s="330">
        <f>'SFAG Non-Assistance'!E34+'Contingency Non-Assistance'!E34+'ECF-Non-Assistance'!E34</f>
        <v>641138</v>
      </c>
      <c r="F34" s="330">
        <f>'SFAG Non-Assistance'!F34+'Contingency Non-Assistance'!F34+'ECF-Non-Assistance'!F34</f>
        <v>0</v>
      </c>
      <c r="G34" s="330">
        <f>'SFAG Non-Assistance'!G34+'Contingency Non-Assistance'!G34+'ECF-Non-Assistance'!G34</f>
        <v>0</v>
      </c>
      <c r="H34" s="330">
        <f>'SFAG Non-Assistance'!H34+'Contingency Non-Assistance'!H34+'ECF-Non-Assistance'!H34</f>
        <v>0</v>
      </c>
      <c r="I34" s="330">
        <f>'SFAG Non-Assistance'!I34+'Contingency Non-Assistance'!I34+'ECF-Non-Assistance'!I34</f>
        <v>0</v>
      </c>
      <c r="J34" s="330">
        <f>'SFAG Non-Assistance'!J34+'Contingency Non-Assistance'!J34+'ECF-Non-Assistance'!J34</f>
        <v>0</v>
      </c>
      <c r="K34" s="330">
        <f>'SFAG Non-Assistance'!K34+'Contingency Non-Assistance'!K34+'ECF-Non-Assistance'!K34</f>
        <v>0</v>
      </c>
      <c r="L34" s="330">
        <f>'SFAG Non-Assistance'!L34+'Contingency Non-Assistance'!L34+'ECF-Non-Assistance'!L34</f>
        <v>2514153</v>
      </c>
      <c r="M34" s="330">
        <f>'SFAG Non-Assistance'!M34+'Contingency Non-Assistance'!M34+'ECF-Non-Assistance'!M34</f>
        <v>2669970</v>
      </c>
      <c r="N34" s="330">
        <f>'SFAG Non-Assistance'!N34+'Contingency Non-Assistance'!N34+'ECF-Non-Assistance'!N34</f>
        <v>0</v>
      </c>
      <c r="O34" s="330">
        <f>'SFAG Non-Assistance'!O34+'Contingency Non-Assistance'!O34+'ECF-Non-Assistance'!O34</f>
        <v>8780658</v>
      </c>
    </row>
    <row r="35" spans="1:15">
      <c r="A35" s="59" t="s">
        <v>40</v>
      </c>
      <c r="B35" s="330">
        <f t="shared" si="0"/>
        <v>13307361</v>
      </c>
      <c r="C35" s="330">
        <f>'SFAG Non-Assistance'!C35+'Contingency Non-Assistance'!C35+'ECF-Non-Assistance'!C35</f>
        <v>4871978</v>
      </c>
      <c r="D35" s="330">
        <f>'SFAG Non-Assistance'!D35+'Contingency Non-Assistance'!D35+'ECF-Non-Assistance'!D35</f>
        <v>0</v>
      </c>
      <c r="E35" s="330">
        <f>'SFAG Non-Assistance'!E35+'Contingency Non-Assistance'!E35+'ECF-Non-Assistance'!E35</f>
        <v>934746</v>
      </c>
      <c r="F35" s="330">
        <f>'SFAG Non-Assistance'!F35+'Contingency Non-Assistance'!F35+'ECF-Non-Assistance'!F35</f>
        <v>0</v>
      </c>
      <c r="G35" s="330">
        <f>'SFAG Non-Assistance'!G35+'Contingency Non-Assistance'!G35+'ECF-Non-Assistance'!G35</f>
        <v>0</v>
      </c>
      <c r="H35" s="330">
        <f>'SFAG Non-Assistance'!H35+'Contingency Non-Assistance'!H35+'ECF-Non-Assistance'!H35</f>
        <v>0</v>
      </c>
      <c r="I35" s="330">
        <f>'SFAG Non-Assistance'!I35+'Contingency Non-Assistance'!I35+'ECF-Non-Assistance'!I35</f>
        <v>195933</v>
      </c>
      <c r="J35" s="330">
        <f>'SFAG Non-Assistance'!J35+'Contingency Non-Assistance'!J35+'ECF-Non-Assistance'!J35</f>
        <v>574221</v>
      </c>
      <c r="K35" s="330">
        <f>'SFAG Non-Assistance'!K35+'Contingency Non-Assistance'!K35+'ECF-Non-Assistance'!K35</f>
        <v>158275</v>
      </c>
      <c r="L35" s="330">
        <f>'SFAG Non-Assistance'!L35+'Contingency Non-Assistance'!L35+'ECF-Non-Assistance'!L35</f>
        <v>3548990</v>
      </c>
      <c r="M35" s="330">
        <f>'SFAG Non-Assistance'!M35+'Contingency Non-Assistance'!M35+'ECF-Non-Assistance'!M35</f>
        <v>1170501</v>
      </c>
      <c r="N35" s="330">
        <f>'SFAG Non-Assistance'!N35+'Contingency Non-Assistance'!N35+'ECF-Non-Assistance'!N35</f>
        <v>0</v>
      </c>
      <c r="O35" s="330">
        <f>'SFAG Non-Assistance'!O35+'Contingency Non-Assistance'!O35+'ECF-Non-Assistance'!O35</f>
        <v>1852717</v>
      </c>
    </row>
    <row r="36" spans="1:15">
      <c r="A36" s="59" t="s">
        <v>41</v>
      </c>
      <c r="B36" s="330">
        <f t="shared" si="0"/>
        <v>155728551</v>
      </c>
      <c r="C36" s="330">
        <f>'SFAG Non-Assistance'!C36+'Contingency Non-Assistance'!C36+'ECF-Non-Assistance'!C36</f>
        <v>67287015</v>
      </c>
      <c r="D36" s="330">
        <f>'SFAG Non-Assistance'!D36+'Contingency Non-Assistance'!D36+'ECF-Non-Assistance'!D36</f>
        <v>0</v>
      </c>
      <c r="E36" s="330">
        <f>'SFAG Non-Assistance'!E36+'Contingency Non-Assistance'!E36+'ECF-Non-Assistance'!E36</f>
        <v>731708</v>
      </c>
      <c r="F36" s="330">
        <f>'SFAG Non-Assistance'!F36+'Contingency Non-Assistance'!F36+'ECF-Non-Assistance'!F36</f>
        <v>54484</v>
      </c>
      <c r="G36" s="330">
        <f>'SFAG Non-Assistance'!G36+'Contingency Non-Assistance'!G36+'ECF-Non-Assistance'!G36</f>
        <v>18393000</v>
      </c>
      <c r="H36" s="330">
        <f>'SFAG Non-Assistance'!H36+'Contingency Non-Assistance'!H36+'ECF-Non-Assistance'!H36</f>
        <v>0</v>
      </c>
      <c r="I36" s="330">
        <f>'SFAG Non-Assistance'!I36+'Contingency Non-Assistance'!I36+'ECF-Non-Assistance'!I36</f>
        <v>-2007068</v>
      </c>
      <c r="J36" s="330">
        <f>'SFAG Non-Assistance'!J36+'Contingency Non-Assistance'!J36+'ECF-Non-Assistance'!J36</f>
        <v>15028914</v>
      </c>
      <c r="K36" s="330">
        <f>'SFAG Non-Assistance'!K36+'Contingency Non-Assistance'!K36+'ECF-Non-Assistance'!K36</f>
        <v>5754974</v>
      </c>
      <c r="L36" s="330">
        <f>'SFAG Non-Assistance'!L36+'Contingency Non-Assistance'!L36+'ECF-Non-Assistance'!L36</f>
        <v>39221900</v>
      </c>
      <c r="M36" s="330">
        <f>'SFAG Non-Assistance'!M36+'Contingency Non-Assistance'!M36+'ECF-Non-Assistance'!M36</f>
        <v>3088928</v>
      </c>
      <c r="N36" s="330">
        <f>'SFAG Non-Assistance'!N36+'Contingency Non-Assistance'!N36+'ECF-Non-Assistance'!N36</f>
        <v>6840000</v>
      </c>
      <c r="O36" s="330">
        <f>'SFAG Non-Assistance'!O36+'Contingency Non-Assistance'!O36+'ECF-Non-Assistance'!O36</f>
        <v>1334696</v>
      </c>
    </row>
    <row r="37" spans="1:15">
      <c r="A37" s="59" t="s">
        <v>42</v>
      </c>
      <c r="B37" s="330">
        <f t="shared" si="0"/>
        <v>21595363</v>
      </c>
      <c r="C37" s="330">
        <f>'SFAG Non-Assistance'!C37+'Contingency Non-Assistance'!C37+'ECF-Non-Assistance'!C37</f>
        <v>13031346</v>
      </c>
      <c r="D37" s="330">
        <f>'SFAG Non-Assistance'!D37+'Contingency Non-Assistance'!D37+'ECF-Non-Assistance'!D37</f>
        <v>241194</v>
      </c>
      <c r="E37" s="330">
        <f>'SFAG Non-Assistance'!E37+'Contingency Non-Assistance'!E37+'ECF-Non-Assistance'!E37</f>
        <v>0</v>
      </c>
      <c r="F37" s="330">
        <f>'SFAG Non-Assistance'!F37+'Contingency Non-Assistance'!F37+'ECF-Non-Assistance'!F37</f>
        <v>0</v>
      </c>
      <c r="G37" s="330">
        <f>'SFAG Non-Assistance'!G37+'Contingency Non-Assistance'!G37+'ECF-Non-Assistance'!G37</f>
        <v>0</v>
      </c>
      <c r="H37" s="330">
        <f>'SFAG Non-Assistance'!H37+'Contingency Non-Assistance'!H37+'ECF-Non-Assistance'!H37</f>
        <v>0</v>
      </c>
      <c r="I37" s="330">
        <f>'SFAG Non-Assistance'!I37+'Contingency Non-Assistance'!I37+'ECF-Non-Assistance'!I37</f>
        <v>0</v>
      </c>
      <c r="J37" s="330">
        <f>'SFAG Non-Assistance'!J37+'Contingency Non-Assistance'!J37+'ECF-Non-Assistance'!J37</f>
        <v>0</v>
      </c>
      <c r="K37" s="330">
        <f>'SFAG Non-Assistance'!K37+'Contingency Non-Assistance'!K37+'ECF-Non-Assistance'!K37</f>
        <v>0</v>
      </c>
      <c r="L37" s="330">
        <f>'SFAG Non-Assistance'!L37+'Contingency Non-Assistance'!L37+'ECF-Non-Assistance'!L37</f>
        <v>6846372</v>
      </c>
      <c r="M37" s="330">
        <f>'SFAG Non-Assistance'!M37+'Contingency Non-Assistance'!M37+'ECF-Non-Assistance'!M37</f>
        <v>713108</v>
      </c>
      <c r="N37" s="330">
        <f>'SFAG Non-Assistance'!N37+'Contingency Non-Assistance'!N37+'ECF-Non-Assistance'!N37</f>
        <v>0</v>
      </c>
      <c r="O37" s="330">
        <f>'SFAG Non-Assistance'!O37+'Contingency Non-Assistance'!O37+'ECF-Non-Assistance'!O37</f>
        <v>763343</v>
      </c>
    </row>
    <row r="38" spans="1:15">
      <c r="A38" s="59" t="s">
        <v>43</v>
      </c>
      <c r="B38" s="330">
        <f t="shared" si="0"/>
        <v>847494115</v>
      </c>
      <c r="C38" s="330">
        <f>'SFAG Non-Assistance'!C38+'Contingency Non-Assistance'!C38+'ECF-Non-Assistance'!C38</f>
        <v>167247135</v>
      </c>
      <c r="D38" s="330">
        <f>'SFAG Non-Assistance'!D38+'Contingency Non-Assistance'!D38+'ECF-Non-Assistance'!D38</f>
        <v>0</v>
      </c>
      <c r="E38" s="330">
        <f>'SFAG Non-Assistance'!E38+'Contingency Non-Assistance'!E38+'ECF-Non-Assistance'!E38</f>
        <v>7870480</v>
      </c>
      <c r="F38" s="330">
        <f>'SFAG Non-Assistance'!F38+'Contingency Non-Assistance'!F38+'ECF-Non-Assistance'!F38</f>
        <v>0</v>
      </c>
      <c r="G38" s="330">
        <f>'SFAG Non-Assistance'!G38+'Contingency Non-Assistance'!G38+'ECF-Non-Assistance'!G38</f>
        <v>0</v>
      </c>
      <c r="H38" s="330">
        <f>'SFAG Non-Assistance'!H38+'Contingency Non-Assistance'!H38+'ECF-Non-Assistance'!H38</f>
        <v>0</v>
      </c>
      <c r="I38" s="330">
        <f>'SFAG Non-Assistance'!I38+'Contingency Non-Assistance'!I38+'ECF-Non-Assistance'!I38</f>
        <v>151455950</v>
      </c>
      <c r="J38" s="330">
        <f>'SFAG Non-Assistance'!J38+'Contingency Non-Assistance'!J38+'ECF-Non-Assistance'!J38</f>
        <v>5068283</v>
      </c>
      <c r="K38" s="330">
        <f>'SFAG Non-Assistance'!K38+'Contingency Non-Assistance'!K38+'ECF-Non-Assistance'!K38</f>
        <v>0</v>
      </c>
      <c r="L38" s="330">
        <f>'SFAG Non-Assistance'!L38+'Contingency Non-Assistance'!L38+'ECF-Non-Assistance'!L38</f>
        <v>195326872</v>
      </c>
      <c r="M38" s="330">
        <f>'SFAG Non-Assistance'!M38+'Contingency Non-Assistance'!M38+'ECF-Non-Assistance'!M38</f>
        <v>2289327</v>
      </c>
      <c r="N38" s="330">
        <f>'SFAG Non-Assistance'!N38+'Contingency Non-Assistance'!N38+'ECF-Non-Assistance'!N38</f>
        <v>18186643</v>
      </c>
      <c r="O38" s="330">
        <f>'SFAG Non-Assistance'!O38+'Contingency Non-Assistance'!O38+'ECF-Non-Assistance'!O38</f>
        <v>300049425</v>
      </c>
    </row>
    <row r="39" spans="1:15">
      <c r="A39" s="59" t="s">
        <v>44</v>
      </c>
      <c r="B39" s="330">
        <f t="shared" si="0"/>
        <v>186295659</v>
      </c>
      <c r="C39" s="330">
        <f>'SFAG Non-Assistance'!C39+'Contingency Non-Assistance'!C39+'ECF-Non-Assistance'!C39</f>
        <v>5461644</v>
      </c>
      <c r="D39" s="330">
        <f>'SFAG Non-Assistance'!D39+'Contingency Non-Assistance'!D39+'ECF-Non-Assistance'!D39</f>
        <v>77610791</v>
      </c>
      <c r="E39" s="330">
        <f>'SFAG Non-Assistance'!E39+'Contingency Non-Assistance'!E39+'ECF-Non-Assistance'!E39</f>
        <v>469015</v>
      </c>
      <c r="F39" s="330">
        <f>'SFAG Non-Assistance'!F39+'Contingency Non-Assistance'!F39+'ECF-Non-Assistance'!F39</f>
        <v>0</v>
      </c>
      <c r="G39" s="330">
        <f>'SFAG Non-Assistance'!G39+'Contingency Non-Assistance'!G39+'ECF-Non-Assistance'!G39</f>
        <v>0</v>
      </c>
      <c r="H39" s="330">
        <f>'SFAG Non-Assistance'!H39+'Contingency Non-Assistance'!H39+'ECF-Non-Assistance'!H39</f>
        <v>0</v>
      </c>
      <c r="I39" s="330">
        <f>'SFAG Non-Assistance'!I39+'Contingency Non-Assistance'!I39+'ECF-Non-Assistance'!I39</f>
        <v>781495</v>
      </c>
      <c r="J39" s="330">
        <f>'SFAG Non-Assistance'!J39+'Contingency Non-Assistance'!J39+'ECF-Non-Assistance'!J39</f>
        <v>0</v>
      </c>
      <c r="K39" s="330">
        <f>'SFAG Non-Assistance'!K39+'Contingency Non-Assistance'!K39+'ECF-Non-Assistance'!K39</f>
        <v>107</v>
      </c>
      <c r="L39" s="330">
        <f>'SFAG Non-Assistance'!L39+'Contingency Non-Assistance'!L39+'ECF-Non-Assistance'!L39</f>
        <v>25110263</v>
      </c>
      <c r="M39" s="330">
        <f>'SFAG Non-Assistance'!M39+'Contingency Non-Assistance'!M39+'ECF-Non-Assistance'!M39</f>
        <v>0</v>
      </c>
      <c r="N39" s="330">
        <f>'SFAG Non-Assistance'!N39+'Contingency Non-Assistance'!N39+'ECF-Non-Assistance'!N39</f>
        <v>72977789</v>
      </c>
      <c r="O39" s="330">
        <f>'SFAG Non-Assistance'!O39+'Contingency Non-Assistance'!O39+'ECF-Non-Assistance'!O39</f>
        <v>3884555</v>
      </c>
    </row>
    <row r="40" spans="1:15">
      <c r="A40" s="59" t="s">
        <v>45</v>
      </c>
      <c r="B40" s="330">
        <f t="shared" si="0"/>
        <v>13213301</v>
      </c>
      <c r="C40" s="330">
        <f>'SFAG Non-Assistance'!C40+'Contingency Non-Assistance'!C40+'ECF-Non-Assistance'!C40</f>
        <v>1573723</v>
      </c>
      <c r="D40" s="330">
        <f>'SFAG Non-Assistance'!D40+'Contingency Non-Assistance'!D40+'ECF-Non-Assistance'!D40</f>
        <v>0</v>
      </c>
      <c r="E40" s="330">
        <f>'SFAG Non-Assistance'!E40+'Contingency Non-Assistance'!E40+'ECF-Non-Assistance'!E40</f>
        <v>971185</v>
      </c>
      <c r="F40" s="330">
        <f>'SFAG Non-Assistance'!F40+'Contingency Non-Assistance'!F40+'ECF-Non-Assistance'!F40</f>
        <v>0</v>
      </c>
      <c r="G40" s="330">
        <f>'SFAG Non-Assistance'!G40+'Contingency Non-Assistance'!G40+'ECF-Non-Assistance'!G40</f>
        <v>0</v>
      </c>
      <c r="H40" s="330">
        <f>'SFAG Non-Assistance'!H40+'Contingency Non-Assistance'!H40+'ECF-Non-Assistance'!H40</f>
        <v>0</v>
      </c>
      <c r="I40" s="330">
        <f>'SFAG Non-Assistance'!I40+'Contingency Non-Assistance'!I40+'ECF-Non-Assistance'!I40</f>
        <v>26243</v>
      </c>
      <c r="J40" s="330">
        <f>'SFAG Non-Assistance'!J40+'Contingency Non-Assistance'!J40+'ECF-Non-Assistance'!J40</f>
        <v>0</v>
      </c>
      <c r="K40" s="330">
        <f>'SFAG Non-Assistance'!K40+'Contingency Non-Assistance'!K40+'ECF-Non-Assistance'!K40</f>
        <v>2449665</v>
      </c>
      <c r="L40" s="330">
        <f>'SFAG Non-Assistance'!L40+'Contingency Non-Assistance'!L40+'ECF-Non-Assistance'!L40</f>
        <v>3551786</v>
      </c>
      <c r="M40" s="330">
        <f>'SFAG Non-Assistance'!M40+'Contingency Non-Assistance'!M40+'ECF-Non-Assistance'!M40</f>
        <v>410421</v>
      </c>
      <c r="N40" s="330">
        <f>'SFAG Non-Assistance'!N40+'Contingency Non-Assistance'!N40+'ECF-Non-Assistance'!N40</f>
        <v>4209409</v>
      </c>
      <c r="O40" s="330">
        <f>'SFAG Non-Assistance'!O40+'Contingency Non-Assistance'!O40+'ECF-Non-Assistance'!O40</f>
        <v>20869</v>
      </c>
    </row>
    <row r="41" spans="1:15">
      <c r="A41" s="59" t="s">
        <v>46</v>
      </c>
      <c r="B41" s="330">
        <f t="shared" si="0"/>
        <v>477147501</v>
      </c>
      <c r="C41" s="330">
        <f>'SFAG Non-Assistance'!C41+'Contingency Non-Assistance'!C41+'ECF-Non-Assistance'!C41</f>
        <v>73821516</v>
      </c>
      <c r="D41" s="330">
        <f>'SFAG Non-Assistance'!D41+'Contingency Non-Assistance'!D41+'ECF-Non-Assistance'!D41</f>
        <v>244192372</v>
      </c>
      <c r="E41" s="330">
        <f>'SFAG Non-Assistance'!E41+'Contingency Non-Assistance'!E41+'ECF-Non-Assistance'!E41</f>
        <v>5836497</v>
      </c>
      <c r="F41" s="330">
        <f>'SFAG Non-Assistance'!F41+'Contingency Non-Assistance'!F41+'ECF-Non-Assistance'!F41</f>
        <v>0</v>
      </c>
      <c r="G41" s="330">
        <f>'SFAG Non-Assistance'!G41+'Contingency Non-Assistance'!G41+'ECF-Non-Assistance'!G41</f>
        <v>0</v>
      </c>
      <c r="H41" s="330">
        <f>'SFAG Non-Assistance'!H41+'Contingency Non-Assistance'!H41+'ECF-Non-Assistance'!H41</f>
        <v>0</v>
      </c>
      <c r="I41" s="330">
        <f>'SFAG Non-Assistance'!I41+'Contingency Non-Assistance'!I41+'ECF-Non-Assistance'!I41</f>
        <v>11411203</v>
      </c>
      <c r="J41" s="330">
        <f>'SFAG Non-Assistance'!J41+'Contingency Non-Assistance'!J41+'ECF-Non-Assistance'!J41</f>
        <v>2340600</v>
      </c>
      <c r="K41" s="330">
        <f>'SFAG Non-Assistance'!K41+'Contingency Non-Assistance'!K41+'ECF-Non-Assistance'!K41</f>
        <v>2568808</v>
      </c>
      <c r="L41" s="330">
        <f>'SFAG Non-Assistance'!L41+'Contingency Non-Assistance'!L41+'ECF-Non-Assistance'!L41</f>
        <v>106092651</v>
      </c>
      <c r="M41" s="330">
        <f>'SFAG Non-Assistance'!M41+'Contingency Non-Assistance'!M41+'ECF-Non-Assistance'!M41</f>
        <v>560344</v>
      </c>
      <c r="N41" s="330">
        <f>'SFAG Non-Assistance'!N41+'Contingency Non-Assistance'!N41+'ECF-Non-Assistance'!N41</f>
        <v>0</v>
      </c>
      <c r="O41" s="330">
        <f>'SFAG Non-Assistance'!O41+'Contingency Non-Assistance'!O41+'ECF-Non-Assistance'!O41</f>
        <v>30323510</v>
      </c>
    </row>
    <row r="42" spans="1:15">
      <c r="A42" s="59" t="s">
        <v>47</v>
      </c>
      <c r="B42" s="330">
        <f t="shared" si="0"/>
        <v>62849990</v>
      </c>
      <c r="C42" s="330">
        <f>'SFAG Non-Assistance'!C42+'Contingency Non-Assistance'!C42+'ECF-Non-Assistance'!C42</f>
        <v>0</v>
      </c>
      <c r="D42" s="330">
        <f>'SFAG Non-Assistance'!D42+'Contingency Non-Assistance'!D42+'ECF-Non-Assistance'!D42</f>
        <v>27094945</v>
      </c>
      <c r="E42" s="330">
        <f>'SFAG Non-Assistance'!E42+'Contingency Non-Assistance'!E42+'ECF-Non-Assistance'!E42</f>
        <v>0</v>
      </c>
      <c r="F42" s="330">
        <f>'SFAG Non-Assistance'!F42+'Contingency Non-Assistance'!F42+'ECF-Non-Assistance'!F42</f>
        <v>0</v>
      </c>
      <c r="G42" s="330">
        <f>'SFAG Non-Assistance'!G42+'Contingency Non-Assistance'!G42+'ECF-Non-Assistance'!G42</f>
        <v>0</v>
      </c>
      <c r="H42" s="330">
        <f>'SFAG Non-Assistance'!H42+'Contingency Non-Assistance'!H42+'ECF-Non-Assistance'!H42</f>
        <v>0</v>
      </c>
      <c r="I42" s="330">
        <f>'SFAG Non-Assistance'!I42+'Contingency Non-Assistance'!I42+'ECF-Non-Assistance'!I42</f>
        <v>93466</v>
      </c>
      <c r="J42" s="330">
        <f>'SFAG Non-Assistance'!J42+'Contingency Non-Assistance'!J42+'ECF-Non-Assistance'!J42</f>
        <v>1418229</v>
      </c>
      <c r="K42" s="330">
        <f>'SFAG Non-Assistance'!K42+'Contingency Non-Assistance'!K42+'ECF-Non-Assistance'!K42</f>
        <v>3112018</v>
      </c>
      <c r="L42" s="330">
        <f>'SFAG Non-Assistance'!L42+'Contingency Non-Assistance'!L42+'ECF-Non-Assistance'!L42</f>
        <v>14358159</v>
      </c>
      <c r="M42" s="330">
        <f>'SFAG Non-Assistance'!M42+'Contingency Non-Assistance'!M42+'ECF-Non-Assistance'!M42</f>
        <v>972817</v>
      </c>
      <c r="N42" s="330">
        <f>'SFAG Non-Assistance'!N42+'Contingency Non-Assistance'!N42+'ECF-Non-Assistance'!N42</f>
        <v>0</v>
      </c>
      <c r="O42" s="330">
        <f>'SFAG Non-Assistance'!O42+'Contingency Non-Assistance'!O42+'ECF-Non-Assistance'!O42</f>
        <v>15800356</v>
      </c>
    </row>
    <row r="43" spans="1:15">
      <c r="A43" s="59" t="s">
        <v>48</v>
      </c>
      <c r="B43" s="330">
        <f t="shared" si="0"/>
        <v>91641906</v>
      </c>
      <c r="C43" s="330">
        <f>'SFAG Non-Assistance'!C43+'Contingency Non-Assistance'!C43+'ECF-Non-Assistance'!C43</f>
        <v>8825806</v>
      </c>
      <c r="D43" s="330">
        <f>'SFAG Non-Assistance'!D43+'Contingency Non-Assistance'!D43+'ECF-Non-Assistance'!D43</f>
        <v>-12767</v>
      </c>
      <c r="E43" s="330">
        <f>'SFAG Non-Assistance'!E43+'Contingency Non-Assistance'!E43+'ECF-Non-Assistance'!E43</f>
        <v>74004</v>
      </c>
      <c r="F43" s="330">
        <f>'SFAG Non-Assistance'!F43+'Contingency Non-Assistance'!F43+'ECF-Non-Assistance'!F43</f>
        <v>0</v>
      </c>
      <c r="G43" s="330">
        <f>'SFAG Non-Assistance'!G43+'Contingency Non-Assistance'!G43+'ECF-Non-Assistance'!G43</f>
        <v>0</v>
      </c>
      <c r="H43" s="330">
        <f>'SFAG Non-Assistance'!H43+'Contingency Non-Assistance'!H43+'ECF-Non-Assistance'!H43</f>
        <v>0</v>
      </c>
      <c r="I43" s="330">
        <f>'SFAG Non-Assistance'!I43+'Contingency Non-Assistance'!I43+'ECF-Non-Assistance'!I43</f>
        <v>0</v>
      </c>
      <c r="J43" s="330">
        <f>'SFAG Non-Assistance'!J43+'Contingency Non-Assistance'!J43+'ECF-Non-Assistance'!J43</f>
        <v>-70</v>
      </c>
      <c r="K43" s="330">
        <f>'SFAG Non-Assistance'!K43+'Contingency Non-Assistance'!K43+'ECF-Non-Assistance'!K43</f>
        <v>0</v>
      </c>
      <c r="L43" s="330">
        <f>'SFAG Non-Assistance'!L43+'Contingency Non-Assistance'!L43+'ECF-Non-Assistance'!L43</f>
        <v>27470497</v>
      </c>
      <c r="M43" s="330">
        <f>'SFAG Non-Assistance'!M43+'Contingency Non-Assistance'!M43+'ECF-Non-Assistance'!M43</f>
        <v>-31663</v>
      </c>
      <c r="N43" s="330">
        <f>'SFAG Non-Assistance'!N43+'Contingency Non-Assistance'!N43+'ECF-Non-Assistance'!N43</f>
        <v>0</v>
      </c>
      <c r="O43" s="330">
        <f>'SFAG Non-Assistance'!O43+'Contingency Non-Assistance'!O43+'ECF-Non-Assistance'!O43</f>
        <v>55316099</v>
      </c>
    </row>
    <row r="44" spans="1:15">
      <c r="A44" s="59" t="s">
        <v>49</v>
      </c>
      <c r="B44" s="330">
        <f t="shared" si="0"/>
        <v>234470254</v>
      </c>
      <c r="C44" s="330">
        <f>'SFAG Non-Assistance'!C44+'Contingency Non-Assistance'!C44+'ECF-Non-Assistance'!C44</f>
        <v>80583895</v>
      </c>
      <c r="D44" s="330">
        <f>'SFAG Non-Assistance'!D44+'Contingency Non-Assistance'!D44+'ECF-Non-Assistance'!D44</f>
        <v>20118954</v>
      </c>
      <c r="E44" s="330">
        <f>'SFAG Non-Assistance'!E44+'Contingency Non-Assistance'!E44+'ECF-Non-Assistance'!E44</f>
        <v>1632403</v>
      </c>
      <c r="F44" s="330">
        <f>'SFAG Non-Assistance'!F44+'Contingency Non-Assistance'!F44+'ECF-Non-Assistance'!F44</f>
        <v>0</v>
      </c>
      <c r="G44" s="330">
        <f>'SFAG Non-Assistance'!G44+'Contingency Non-Assistance'!G44+'ECF-Non-Assistance'!G44</f>
        <v>0</v>
      </c>
      <c r="H44" s="330">
        <f>'SFAG Non-Assistance'!H44+'Contingency Non-Assistance'!H44+'ECF-Non-Assistance'!H44</f>
        <v>0</v>
      </c>
      <c r="I44" s="330">
        <f>'SFAG Non-Assistance'!I44+'Contingency Non-Assistance'!I44+'ECF-Non-Assistance'!I44</f>
        <v>4125001</v>
      </c>
      <c r="J44" s="330">
        <f>'SFAG Non-Assistance'!J44+'Contingency Non-Assistance'!J44+'ECF-Non-Assistance'!J44</f>
        <v>21164360</v>
      </c>
      <c r="K44" s="330">
        <f>'SFAG Non-Assistance'!K44+'Contingency Non-Assistance'!K44+'ECF-Non-Assistance'!K44</f>
        <v>1515936</v>
      </c>
      <c r="L44" s="330">
        <f>'SFAG Non-Assistance'!L44+'Contingency Non-Assistance'!L44+'ECF-Non-Assistance'!L44</f>
        <v>44517148</v>
      </c>
      <c r="M44" s="330">
        <f>'SFAG Non-Assistance'!M44+'Contingency Non-Assistance'!M44+'ECF-Non-Assistance'!M44</f>
        <v>8322657</v>
      </c>
      <c r="N44" s="330">
        <f>'SFAG Non-Assistance'!N44+'Contingency Non-Assistance'!N44+'ECF-Non-Assistance'!N44</f>
        <v>52489900</v>
      </c>
      <c r="O44" s="330">
        <f>'SFAG Non-Assistance'!O44+'Contingency Non-Assistance'!O44+'ECF-Non-Assistance'!O44</f>
        <v>0</v>
      </c>
    </row>
    <row r="45" spans="1:15">
      <c r="A45" s="59" t="s">
        <v>50</v>
      </c>
      <c r="B45" s="330">
        <f t="shared" si="0"/>
        <v>39211866</v>
      </c>
      <c r="C45" s="330">
        <f>'SFAG Non-Assistance'!C45+'Contingency Non-Assistance'!C45+'ECF-Non-Assistance'!C45</f>
        <v>10261560</v>
      </c>
      <c r="D45" s="330">
        <f>'SFAG Non-Assistance'!D45+'Contingency Non-Assistance'!D45+'ECF-Non-Assistance'!D45</f>
        <v>6961125</v>
      </c>
      <c r="E45" s="330">
        <f>'SFAG Non-Assistance'!E45+'Contingency Non-Assistance'!E45+'ECF-Non-Assistance'!E45</f>
        <v>3338948</v>
      </c>
      <c r="F45" s="330">
        <f>'SFAG Non-Assistance'!F45+'Contingency Non-Assistance'!F45+'ECF-Non-Assistance'!F45</f>
        <v>0</v>
      </c>
      <c r="G45" s="330">
        <f>'SFAG Non-Assistance'!G45+'Contingency Non-Assistance'!G45+'ECF-Non-Assistance'!G45</f>
        <v>0</v>
      </c>
      <c r="H45" s="330">
        <f>'SFAG Non-Assistance'!H45+'Contingency Non-Assistance'!H45+'ECF-Non-Assistance'!H45</f>
        <v>0</v>
      </c>
      <c r="I45" s="330">
        <f>'SFAG Non-Assistance'!I45+'Contingency Non-Assistance'!I45+'ECF-Non-Assistance'!I45</f>
        <v>0</v>
      </c>
      <c r="J45" s="330">
        <f>'SFAG Non-Assistance'!J45+'Contingency Non-Assistance'!J45+'ECF-Non-Assistance'!J45</f>
        <v>0</v>
      </c>
      <c r="K45" s="330">
        <f>'SFAG Non-Assistance'!K45+'Contingency Non-Assistance'!K45+'ECF-Non-Assistance'!K45</f>
        <v>0</v>
      </c>
      <c r="L45" s="330">
        <f>'SFAG Non-Assistance'!L45+'Contingency Non-Assistance'!L45+'ECF-Non-Assistance'!L45</f>
        <v>7386338</v>
      </c>
      <c r="M45" s="330">
        <f>'SFAG Non-Assistance'!M45+'Contingency Non-Assistance'!M45+'ECF-Non-Assistance'!M45</f>
        <v>1726630</v>
      </c>
      <c r="N45" s="330">
        <f>'SFAG Non-Assistance'!N45+'Contingency Non-Assistance'!N45+'ECF-Non-Assistance'!N45</f>
        <v>0</v>
      </c>
      <c r="O45" s="330">
        <f>'SFAG Non-Assistance'!O45+'Contingency Non-Assistance'!O45+'ECF-Non-Assistance'!O45</f>
        <v>9537265</v>
      </c>
    </row>
    <row r="46" spans="1:15">
      <c r="A46" s="59" t="s">
        <v>51</v>
      </c>
      <c r="B46" s="330">
        <f t="shared" si="0"/>
        <v>65117059</v>
      </c>
      <c r="C46" s="330">
        <f>'SFAG Non-Assistance'!C46+'Contingency Non-Assistance'!C46+'ECF-Non-Assistance'!C46</f>
        <v>15015084</v>
      </c>
      <c r="D46" s="330">
        <f>'SFAG Non-Assistance'!D46+'Contingency Non-Assistance'!D46+'ECF-Non-Assistance'!D46</f>
        <v>0</v>
      </c>
      <c r="E46" s="330">
        <f>'SFAG Non-Assistance'!E46+'Contingency Non-Assistance'!E46+'ECF-Non-Assistance'!E46</f>
        <v>12602</v>
      </c>
      <c r="F46" s="330">
        <f>'SFAG Non-Assistance'!F46+'Contingency Non-Assistance'!F46+'ECF-Non-Assistance'!F46</f>
        <v>0</v>
      </c>
      <c r="G46" s="330">
        <f>'SFAG Non-Assistance'!G46+'Contingency Non-Assistance'!G46+'ECF-Non-Assistance'!G46</f>
        <v>0</v>
      </c>
      <c r="H46" s="330">
        <f>'SFAG Non-Assistance'!H46+'Contingency Non-Assistance'!H46+'ECF-Non-Assistance'!H46</f>
        <v>0</v>
      </c>
      <c r="I46" s="330">
        <f>'SFAG Non-Assistance'!I46+'Contingency Non-Assistance'!I46+'ECF-Non-Assistance'!I46</f>
        <v>0</v>
      </c>
      <c r="J46" s="330">
        <f>'SFAG Non-Assistance'!J46+'Contingency Non-Assistance'!J46+'ECF-Non-Assistance'!J46</f>
        <v>11553</v>
      </c>
      <c r="K46" s="330">
        <f>'SFAG Non-Assistance'!K46+'Contingency Non-Assistance'!K46+'ECF-Non-Assistance'!K46</f>
        <v>0</v>
      </c>
      <c r="L46" s="330">
        <f>'SFAG Non-Assistance'!L46+'Contingency Non-Assistance'!L46+'ECF-Non-Assistance'!L46</f>
        <v>11972682</v>
      </c>
      <c r="M46" s="330">
        <f>'SFAG Non-Assistance'!M46+'Contingency Non-Assistance'!M46+'ECF-Non-Assistance'!M46</f>
        <v>3318864</v>
      </c>
      <c r="N46" s="330">
        <f>'SFAG Non-Assistance'!N46+'Contingency Non-Assistance'!N46+'ECF-Non-Assistance'!N46</f>
        <v>0</v>
      </c>
      <c r="O46" s="330">
        <f>'SFAG Non-Assistance'!O46+'Contingency Non-Assistance'!O46+'ECF-Non-Assistance'!O46</f>
        <v>34786274</v>
      </c>
    </row>
    <row r="47" spans="1:15">
      <c r="A47" s="59" t="s">
        <v>52</v>
      </c>
      <c r="B47" s="330">
        <f t="shared" si="0"/>
        <v>5551119</v>
      </c>
      <c r="C47" s="330">
        <f>'SFAG Non-Assistance'!C47+'Contingency Non-Assistance'!C47+'ECF-Non-Assistance'!C47</f>
        <v>2719130</v>
      </c>
      <c r="D47" s="330">
        <f>'SFAG Non-Assistance'!D47+'Contingency Non-Assistance'!D47+'ECF-Non-Assistance'!D47</f>
        <v>0</v>
      </c>
      <c r="E47" s="330">
        <f>'SFAG Non-Assistance'!E47+'Contingency Non-Assistance'!E47+'ECF-Non-Assistance'!E47</f>
        <v>47589</v>
      </c>
      <c r="F47" s="330">
        <f>'SFAG Non-Assistance'!F47+'Contingency Non-Assistance'!F47+'ECF-Non-Assistance'!F47</f>
        <v>0</v>
      </c>
      <c r="G47" s="330">
        <f>'SFAG Non-Assistance'!G47+'Contingency Non-Assistance'!G47+'ECF-Non-Assistance'!G47</f>
        <v>0</v>
      </c>
      <c r="H47" s="330">
        <f>'SFAG Non-Assistance'!H47+'Contingency Non-Assistance'!H47+'ECF-Non-Assistance'!H47</f>
        <v>0</v>
      </c>
      <c r="I47" s="330">
        <f>'SFAG Non-Assistance'!I47+'Contingency Non-Assistance'!I47+'ECF-Non-Assistance'!I47</f>
        <v>0</v>
      </c>
      <c r="J47" s="330">
        <f>'SFAG Non-Assistance'!J47+'Contingency Non-Assistance'!J47+'ECF-Non-Assistance'!J47</f>
        <v>0</v>
      </c>
      <c r="K47" s="330">
        <f>'SFAG Non-Assistance'!K47+'Contingency Non-Assistance'!K47+'ECF-Non-Assistance'!K47</f>
        <v>0</v>
      </c>
      <c r="L47" s="330">
        <f>'SFAG Non-Assistance'!L47+'Contingency Non-Assistance'!L47+'ECF-Non-Assistance'!L47</f>
        <v>1887968</v>
      </c>
      <c r="M47" s="330">
        <f>'SFAG Non-Assistance'!M47+'Contingency Non-Assistance'!M47+'ECF-Non-Assistance'!M47</f>
        <v>0</v>
      </c>
      <c r="N47" s="330">
        <f>'SFAG Non-Assistance'!N47+'Contingency Non-Assistance'!N47+'ECF-Non-Assistance'!N47</f>
        <v>0</v>
      </c>
      <c r="O47" s="330">
        <f>'SFAG Non-Assistance'!O47+'Contingency Non-Assistance'!O47+'ECF-Non-Assistance'!O47</f>
        <v>896432</v>
      </c>
    </row>
    <row r="48" spans="1:15">
      <c r="A48" s="59" t="s">
        <v>53</v>
      </c>
      <c r="B48" s="330">
        <f t="shared" si="0"/>
        <v>29036388</v>
      </c>
      <c r="C48" s="330">
        <f>'SFAG Non-Assistance'!C48+'Contingency Non-Assistance'!C48+'ECF-Non-Assistance'!C48</f>
        <v>12900059</v>
      </c>
      <c r="D48" s="330">
        <f>'SFAG Non-Assistance'!D48+'Contingency Non-Assistance'!D48+'ECF-Non-Assistance'!D48</f>
        <v>0</v>
      </c>
      <c r="E48" s="330">
        <f>'SFAG Non-Assistance'!E48+'Contingency Non-Assistance'!E48+'ECF-Non-Assistance'!E48</f>
        <v>0</v>
      </c>
      <c r="F48" s="330">
        <f>'SFAG Non-Assistance'!F48+'Contingency Non-Assistance'!F48+'ECF-Non-Assistance'!F48</f>
        <v>0</v>
      </c>
      <c r="G48" s="330">
        <f>'SFAG Non-Assistance'!G48+'Contingency Non-Assistance'!G48+'ECF-Non-Assistance'!G48</f>
        <v>0</v>
      </c>
      <c r="H48" s="330">
        <f>'SFAG Non-Assistance'!H48+'Contingency Non-Assistance'!H48+'ECF-Non-Assistance'!H48</f>
        <v>0</v>
      </c>
      <c r="I48" s="330">
        <f>'SFAG Non-Assistance'!I48+'Contingency Non-Assistance'!I48+'ECF-Non-Assistance'!I48</f>
        <v>0</v>
      </c>
      <c r="J48" s="330">
        <f>'SFAG Non-Assistance'!J48+'Contingency Non-Assistance'!J48+'ECF-Non-Assistance'!J48</f>
        <v>0</v>
      </c>
      <c r="K48" s="330">
        <f>'SFAG Non-Assistance'!K48+'Contingency Non-Assistance'!K48+'ECF-Non-Assistance'!K48</f>
        <v>0</v>
      </c>
      <c r="L48" s="330">
        <f>'SFAG Non-Assistance'!L48+'Contingency Non-Assistance'!L48+'ECF-Non-Assistance'!L48</f>
        <v>12721052</v>
      </c>
      <c r="M48" s="330">
        <f>'SFAG Non-Assistance'!M48+'Contingency Non-Assistance'!M48+'ECF-Non-Assistance'!M48</f>
        <v>3415277</v>
      </c>
      <c r="N48" s="330">
        <f>'SFAG Non-Assistance'!N48+'Contingency Non-Assistance'!N48+'ECF-Non-Assistance'!N48</f>
        <v>0</v>
      </c>
      <c r="O48" s="330">
        <f>'SFAG Non-Assistance'!O48+'Contingency Non-Assistance'!O48+'ECF-Non-Assistance'!O48</f>
        <v>0</v>
      </c>
    </row>
    <row r="49" spans="1:15">
      <c r="A49" s="59" t="s">
        <v>54</v>
      </c>
      <c r="B49" s="330">
        <f t="shared" si="0"/>
        <v>388479605</v>
      </c>
      <c r="C49" s="330">
        <f>'SFAG Non-Assistance'!C49+'Contingency Non-Assistance'!C49+'ECF-Non-Assistance'!C49</f>
        <v>81645290</v>
      </c>
      <c r="D49" s="330">
        <f>'SFAG Non-Assistance'!D49+'Contingency Non-Assistance'!D49+'ECF-Non-Assistance'!D49</f>
        <v>0</v>
      </c>
      <c r="E49" s="330">
        <f>'SFAG Non-Assistance'!E49+'Contingency Non-Assistance'!E49+'ECF-Non-Assistance'!E49</f>
        <v>3704902</v>
      </c>
      <c r="F49" s="330">
        <f>'SFAG Non-Assistance'!F49+'Contingency Non-Assistance'!F49+'ECF-Non-Assistance'!F49</f>
        <v>0</v>
      </c>
      <c r="G49" s="330">
        <f>'SFAG Non-Assistance'!G49+'Contingency Non-Assistance'!G49+'ECF-Non-Assistance'!G49</f>
        <v>0</v>
      </c>
      <c r="H49" s="330">
        <f>'SFAG Non-Assistance'!H49+'Contingency Non-Assistance'!H49+'ECF-Non-Assistance'!H49</f>
        <v>0</v>
      </c>
      <c r="I49" s="330">
        <f>'SFAG Non-Assistance'!I49+'Contingency Non-Assistance'!I49+'ECF-Non-Assistance'!I49</f>
        <v>7732068</v>
      </c>
      <c r="J49" s="330">
        <f>'SFAG Non-Assistance'!J49+'Contingency Non-Assistance'!J49+'ECF-Non-Assistance'!J49</f>
        <v>3950195</v>
      </c>
      <c r="K49" s="330">
        <f>'SFAG Non-Assistance'!K49+'Contingency Non-Assistance'!K49+'ECF-Non-Assistance'!K49</f>
        <v>7925803</v>
      </c>
      <c r="L49" s="330">
        <f>'SFAG Non-Assistance'!L49+'Contingency Non-Assistance'!L49+'ECF-Non-Assistance'!L49</f>
        <v>39570096</v>
      </c>
      <c r="M49" s="330">
        <f>'SFAG Non-Assistance'!M49+'Contingency Non-Assistance'!M49+'ECF-Non-Assistance'!M49</f>
        <v>14937417</v>
      </c>
      <c r="N49" s="330">
        <f>'SFAG Non-Assistance'!N49+'Contingency Non-Assistance'!N49+'ECF-Non-Assistance'!N49</f>
        <v>202373018</v>
      </c>
      <c r="O49" s="330">
        <f>'SFAG Non-Assistance'!O49+'Contingency Non-Assistance'!O49+'ECF-Non-Assistance'!O49</f>
        <v>26640816</v>
      </c>
    </row>
    <row r="50" spans="1:15">
      <c r="A50" s="59" t="s">
        <v>55</v>
      </c>
      <c r="B50" s="330">
        <f t="shared" si="0"/>
        <v>35355030</v>
      </c>
      <c r="C50" s="330">
        <f>'SFAG Non-Assistance'!C50+'Contingency Non-Assistance'!C50+'ECF-Non-Assistance'!C50</f>
        <v>18994789</v>
      </c>
      <c r="D50" s="330">
        <f>'SFAG Non-Assistance'!D50+'Contingency Non-Assistance'!D50+'ECF-Non-Assistance'!D50</f>
        <v>0</v>
      </c>
      <c r="E50" s="330">
        <f>'SFAG Non-Assistance'!E50+'Contingency Non-Assistance'!E50+'ECF-Non-Assistance'!E50</f>
        <v>-1</v>
      </c>
      <c r="F50" s="330">
        <f>'SFAG Non-Assistance'!F50+'Contingency Non-Assistance'!F50+'ECF-Non-Assistance'!F50</f>
        <v>0</v>
      </c>
      <c r="G50" s="330">
        <f>'SFAG Non-Assistance'!G50+'Contingency Non-Assistance'!G50+'ECF-Non-Assistance'!G50</f>
        <v>0</v>
      </c>
      <c r="H50" s="330">
        <f>'SFAG Non-Assistance'!H50+'Contingency Non-Assistance'!H50+'ECF-Non-Assistance'!H50</f>
        <v>0</v>
      </c>
      <c r="I50" s="330">
        <f>'SFAG Non-Assistance'!I50+'Contingency Non-Assistance'!I50+'ECF-Non-Assistance'!I50</f>
        <v>1371723</v>
      </c>
      <c r="J50" s="330">
        <f>'SFAG Non-Assistance'!J50+'Contingency Non-Assistance'!J50+'ECF-Non-Assistance'!J50</f>
        <v>4268364</v>
      </c>
      <c r="K50" s="330">
        <f>'SFAG Non-Assistance'!K50+'Contingency Non-Assistance'!K50+'ECF-Non-Assistance'!K50</f>
        <v>-71898</v>
      </c>
      <c r="L50" s="330">
        <f>'SFAG Non-Assistance'!L50+'Contingency Non-Assistance'!L50+'ECF-Non-Assistance'!L50</f>
        <v>3984474</v>
      </c>
      <c r="M50" s="330">
        <f>'SFAG Non-Assistance'!M50+'Contingency Non-Assistance'!M50+'ECF-Non-Assistance'!M50</f>
        <v>334952</v>
      </c>
      <c r="N50" s="330">
        <f>'SFAG Non-Assistance'!N50+'Contingency Non-Assistance'!N50+'ECF-Non-Assistance'!N50</f>
        <v>0</v>
      </c>
      <c r="O50" s="330">
        <f>'SFAG Non-Assistance'!O50+'Contingency Non-Assistance'!O50+'ECF-Non-Assistance'!O50</f>
        <v>6472627</v>
      </c>
    </row>
    <row r="51" spans="1:15">
      <c r="A51" s="59" t="s">
        <v>56</v>
      </c>
      <c r="B51" s="330">
        <f t="shared" si="0"/>
        <v>25855881</v>
      </c>
      <c r="C51" s="330">
        <f>'SFAG Non-Assistance'!C51+'Contingency Non-Assistance'!C51+'ECF-Non-Assistance'!C51</f>
        <v>0</v>
      </c>
      <c r="D51" s="330">
        <f>'SFAG Non-Assistance'!D51+'Contingency Non-Assistance'!D51+'ECF-Non-Assistance'!D51</f>
        <v>1201008</v>
      </c>
      <c r="E51" s="330">
        <f>'SFAG Non-Assistance'!E51+'Contingency Non-Assistance'!E51+'ECF-Non-Assistance'!E51</f>
        <v>0</v>
      </c>
      <c r="F51" s="330">
        <f>'SFAG Non-Assistance'!F51+'Contingency Non-Assistance'!F51+'ECF-Non-Assistance'!F51</f>
        <v>0</v>
      </c>
      <c r="G51" s="330">
        <f>'SFAG Non-Assistance'!G51+'Contingency Non-Assistance'!G51+'ECF-Non-Assistance'!G51</f>
        <v>19850852</v>
      </c>
      <c r="H51" s="330">
        <f>'SFAG Non-Assistance'!H51+'Contingency Non-Assistance'!H51+'ECF-Non-Assistance'!H51</f>
        <v>0</v>
      </c>
      <c r="I51" s="330">
        <f>'SFAG Non-Assistance'!I51+'Contingency Non-Assistance'!I51+'ECF-Non-Assistance'!I51</f>
        <v>1143628</v>
      </c>
      <c r="J51" s="330">
        <f>'SFAG Non-Assistance'!J51+'Contingency Non-Assistance'!J51+'ECF-Non-Assistance'!J51</f>
        <v>0</v>
      </c>
      <c r="K51" s="330">
        <f>'SFAG Non-Assistance'!K51+'Contingency Non-Assistance'!K51+'ECF-Non-Assistance'!K51</f>
        <v>0</v>
      </c>
      <c r="L51" s="330">
        <f>'SFAG Non-Assistance'!L51+'Contingency Non-Assistance'!L51+'ECF-Non-Assistance'!L51</f>
        <v>3262106</v>
      </c>
      <c r="M51" s="330">
        <f>'SFAG Non-Assistance'!M51+'Contingency Non-Assistance'!M51+'ECF-Non-Assistance'!M51</f>
        <v>398287</v>
      </c>
      <c r="N51" s="330">
        <f>'SFAG Non-Assistance'!N51+'Contingency Non-Assistance'!N51+'ECF-Non-Assistance'!N51</f>
        <v>0</v>
      </c>
      <c r="O51" s="330">
        <f>'SFAG Non-Assistance'!O51+'Contingency Non-Assistance'!O51+'ECF-Non-Assistance'!O51</f>
        <v>0</v>
      </c>
    </row>
    <row r="52" spans="1:15">
      <c r="A52" s="59" t="s">
        <v>57</v>
      </c>
      <c r="B52" s="330">
        <f t="shared" si="0"/>
        <v>64215042</v>
      </c>
      <c r="C52" s="330">
        <f>'SFAG Non-Assistance'!C52+'Contingency Non-Assistance'!C52+'ECF-Non-Assistance'!C52</f>
        <v>21280139</v>
      </c>
      <c r="D52" s="330">
        <f>'SFAG Non-Assistance'!D52+'Contingency Non-Assistance'!D52+'ECF-Non-Assistance'!D52</f>
        <v>5927</v>
      </c>
      <c r="E52" s="330">
        <f>'SFAG Non-Assistance'!E52+'Contingency Non-Assistance'!E52+'ECF-Non-Assistance'!E52</f>
        <v>1354514</v>
      </c>
      <c r="F52" s="330">
        <f>'SFAG Non-Assistance'!F52+'Contingency Non-Assistance'!F52+'ECF-Non-Assistance'!F52</f>
        <v>3178</v>
      </c>
      <c r="G52" s="330">
        <f>'SFAG Non-Assistance'!G52+'Contingency Non-Assistance'!G52+'ECF-Non-Assistance'!G52</f>
        <v>0</v>
      </c>
      <c r="H52" s="330">
        <f>'SFAG Non-Assistance'!H52+'Contingency Non-Assistance'!H52+'ECF-Non-Assistance'!H52</f>
        <v>0</v>
      </c>
      <c r="I52" s="330">
        <f>'SFAG Non-Assistance'!I52+'Contingency Non-Assistance'!I52+'ECF-Non-Assistance'!I52</f>
        <v>654503</v>
      </c>
      <c r="J52" s="330">
        <f>'SFAG Non-Assistance'!J52+'Contingency Non-Assistance'!J52+'ECF-Non-Assistance'!J52</f>
        <v>0</v>
      </c>
      <c r="K52" s="330">
        <f>'SFAG Non-Assistance'!K52+'Contingency Non-Assistance'!K52+'ECF-Non-Assistance'!K52</f>
        <v>32273842</v>
      </c>
      <c r="L52" s="330">
        <f>'SFAG Non-Assistance'!L52+'Contingency Non-Assistance'!L52+'ECF-Non-Assistance'!L52</f>
        <v>4725493</v>
      </c>
      <c r="M52" s="330">
        <f>'SFAG Non-Assistance'!M52+'Contingency Non-Assistance'!M52+'ECF-Non-Assistance'!M52</f>
        <v>1001147</v>
      </c>
      <c r="N52" s="330">
        <f>'SFAG Non-Assistance'!N52+'Contingency Non-Assistance'!N52+'ECF-Non-Assistance'!N52</f>
        <v>0</v>
      </c>
      <c r="O52" s="330">
        <f>'SFAG Non-Assistance'!O52+'Contingency Non-Assistance'!O52+'ECF-Non-Assistance'!O52</f>
        <v>2916299</v>
      </c>
    </row>
    <row r="53" spans="1:15">
      <c r="A53" s="59" t="s">
        <v>58</v>
      </c>
      <c r="B53" s="330">
        <f t="shared" si="0"/>
        <v>137699920</v>
      </c>
      <c r="C53" s="330">
        <f>'SFAG Non-Assistance'!C53+'Contingency Non-Assistance'!C53+'ECF-Non-Assistance'!C53</f>
        <v>75852213</v>
      </c>
      <c r="D53" s="330">
        <f>'SFAG Non-Assistance'!D53+'Contingency Non-Assistance'!D53+'ECF-Non-Assistance'!D53</f>
        <v>0</v>
      </c>
      <c r="E53" s="330">
        <f>'SFAG Non-Assistance'!E53+'Contingency Non-Assistance'!E53+'ECF-Non-Assistance'!E53</f>
        <v>3655591</v>
      </c>
      <c r="F53" s="330">
        <f>'SFAG Non-Assistance'!F53+'Contingency Non-Assistance'!F53+'ECF-Non-Assistance'!F53</f>
        <v>0</v>
      </c>
      <c r="G53" s="330">
        <f>'SFAG Non-Assistance'!G53+'Contingency Non-Assistance'!G53+'ECF-Non-Assistance'!G53</f>
        <v>0</v>
      </c>
      <c r="H53" s="330">
        <f>'SFAG Non-Assistance'!H53+'Contingency Non-Assistance'!H53+'ECF-Non-Assistance'!H53</f>
        <v>0</v>
      </c>
      <c r="I53" s="330">
        <f>'SFAG Non-Assistance'!I53+'Contingency Non-Assistance'!I53+'ECF-Non-Assistance'!I53</f>
        <v>384802</v>
      </c>
      <c r="J53" s="330">
        <f>'SFAG Non-Assistance'!J53+'Contingency Non-Assistance'!J53+'ECF-Non-Assistance'!J53</f>
        <v>0</v>
      </c>
      <c r="K53" s="330">
        <f>'SFAG Non-Assistance'!K53+'Contingency Non-Assistance'!K53+'ECF-Non-Assistance'!K53</f>
        <v>0</v>
      </c>
      <c r="L53" s="330">
        <f>'SFAG Non-Assistance'!L53+'Contingency Non-Assistance'!L53+'ECF-Non-Assistance'!L53</f>
        <v>38150542</v>
      </c>
      <c r="M53" s="330">
        <f>'SFAG Non-Assistance'!M53+'Contingency Non-Assistance'!M53+'ECF-Non-Assistance'!M53</f>
        <v>8353537</v>
      </c>
      <c r="N53" s="330">
        <f>'SFAG Non-Assistance'!N53+'Contingency Non-Assistance'!N53+'ECF-Non-Assistance'!N53</f>
        <v>11303235</v>
      </c>
      <c r="O53" s="330">
        <f>'SFAG Non-Assistance'!O53+'Contingency Non-Assistance'!O53+'ECF-Non-Assistance'!O53</f>
        <v>0</v>
      </c>
    </row>
    <row r="54" spans="1:15">
      <c r="A54" s="130" t="s">
        <v>59</v>
      </c>
      <c r="B54" s="330">
        <f t="shared" si="0"/>
        <v>46859766</v>
      </c>
      <c r="C54" s="330">
        <f>'SFAG Non-Assistance'!C54+'Contingency Non-Assistance'!C54+'ECF-Non-Assistance'!C54</f>
        <v>1558145</v>
      </c>
      <c r="D54" s="330">
        <f>'SFAG Non-Assistance'!D54+'Contingency Non-Assistance'!D54+'ECF-Non-Assistance'!D54</f>
        <v>8299211</v>
      </c>
      <c r="E54" s="330">
        <f>'SFAG Non-Assistance'!E54+'Contingency Non-Assistance'!E54+'ECF-Non-Assistance'!E54</f>
        <v>0</v>
      </c>
      <c r="F54" s="330">
        <f>'SFAG Non-Assistance'!F54+'Contingency Non-Assistance'!F54+'ECF-Non-Assistance'!F54</f>
        <v>0</v>
      </c>
      <c r="G54" s="330">
        <f>'SFAG Non-Assistance'!G54+'Contingency Non-Assistance'!G54+'ECF-Non-Assistance'!G54</f>
        <v>0</v>
      </c>
      <c r="H54" s="330">
        <f>'SFAG Non-Assistance'!H54+'Contingency Non-Assistance'!H54+'ECF-Non-Assistance'!H54</f>
        <v>0</v>
      </c>
      <c r="I54" s="330">
        <f>'SFAG Non-Assistance'!I54+'Contingency Non-Assistance'!I54+'ECF-Non-Assistance'!I54</f>
        <v>1771489</v>
      </c>
      <c r="J54" s="330">
        <f>'SFAG Non-Assistance'!J54+'Contingency Non-Assistance'!J54+'ECF-Non-Assistance'!J54</f>
        <v>0</v>
      </c>
      <c r="K54" s="330">
        <f>'SFAG Non-Assistance'!K54+'Contingency Non-Assistance'!K54+'ECF-Non-Assistance'!K54</f>
        <v>0</v>
      </c>
      <c r="L54" s="330">
        <f>'SFAG Non-Assistance'!L54+'Contingency Non-Assistance'!L54+'ECF-Non-Assistance'!L54</f>
        <v>13684810</v>
      </c>
      <c r="M54" s="330">
        <f>'SFAG Non-Assistance'!M54+'Contingency Non-Assistance'!M54+'ECF-Non-Assistance'!M54</f>
        <v>9840583</v>
      </c>
      <c r="N54" s="330">
        <f>'SFAG Non-Assistance'!N54+'Contingency Non-Assistance'!N54+'ECF-Non-Assistance'!N54</f>
        <v>0</v>
      </c>
      <c r="O54" s="330">
        <f>'SFAG Non-Assistance'!O54+'Contingency Non-Assistance'!O54+'ECF-Non-Assistance'!O54</f>
        <v>11705528</v>
      </c>
    </row>
    <row r="55" spans="1:15">
      <c r="A55" s="59" t="s">
        <v>60</v>
      </c>
      <c r="B55" s="330">
        <f t="shared" si="0"/>
        <v>240176821</v>
      </c>
      <c r="C55" s="330">
        <f>'SFAG Non-Assistance'!C55+'Contingency Non-Assistance'!C55+'ECF-Non-Assistance'!C55</f>
        <v>972899</v>
      </c>
      <c r="D55" s="330">
        <f>'SFAG Non-Assistance'!D55+'Contingency Non-Assistance'!D55+'ECF-Non-Assistance'!D55</f>
        <v>156545946</v>
      </c>
      <c r="E55" s="330">
        <f>'SFAG Non-Assistance'!E55+'Contingency Non-Assistance'!E55+'ECF-Non-Assistance'!E55</f>
        <v>0</v>
      </c>
      <c r="F55" s="330">
        <f>'SFAG Non-Assistance'!F55+'Contingency Non-Assistance'!F55+'ECF-Non-Assistance'!F55</f>
        <v>0</v>
      </c>
      <c r="G55" s="330">
        <f>'SFAG Non-Assistance'!G55+'Contingency Non-Assistance'!G55+'ECF-Non-Assistance'!G55</f>
        <v>62500000</v>
      </c>
      <c r="H55" s="330">
        <f>'SFAG Non-Assistance'!H55+'Contingency Non-Assistance'!H55+'ECF-Non-Assistance'!H55</f>
        <v>0</v>
      </c>
      <c r="I55" s="330">
        <f>'SFAG Non-Assistance'!I55+'Contingency Non-Assistance'!I55+'ECF-Non-Assistance'!I55</f>
        <v>615589</v>
      </c>
      <c r="J55" s="330">
        <f>'SFAG Non-Assistance'!J55+'Contingency Non-Assistance'!J55+'ECF-Non-Assistance'!J55</f>
        <v>0</v>
      </c>
      <c r="K55" s="330">
        <f>'SFAG Non-Assistance'!K55+'Contingency Non-Assistance'!K55+'ECF-Non-Assistance'!K55</f>
        <v>5108683</v>
      </c>
      <c r="L55" s="330">
        <f>'SFAG Non-Assistance'!L55+'Contingency Non-Assistance'!L55+'ECF-Non-Assistance'!L55</f>
        <v>9130016</v>
      </c>
      <c r="M55" s="330">
        <f>'SFAG Non-Assistance'!M55+'Contingency Non-Assistance'!M55+'ECF-Non-Assistance'!M55</f>
        <v>3959219</v>
      </c>
      <c r="N55" s="330">
        <f>'SFAG Non-Assistance'!N55+'Contingency Non-Assistance'!N55+'ECF-Non-Assistance'!N55</f>
        <v>0</v>
      </c>
      <c r="O55" s="330">
        <f>'SFAG Non-Assistance'!O55+'Contingency Non-Assistance'!O55+'ECF-Non-Assistance'!O55</f>
        <v>1344469</v>
      </c>
    </row>
    <row r="56" spans="1:15">
      <c r="A56" s="59" t="s">
        <v>61</v>
      </c>
      <c r="B56" s="330">
        <f t="shared" si="0"/>
        <v>13751756</v>
      </c>
      <c r="C56" s="330">
        <f>'SFAG Non-Assistance'!C56+'Contingency Non-Assistance'!C56+'ECF-Non-Assistance'!C56</f>
        <v>2694551</v>
      </c>
      <c r="D56" s="330">
        <f>'SFAG Non-Assistance'!D56+'Contingency Non-Assistance'!D56+'ECF-Non-Assistance'!D56</f>
        <v>0</v>
      </c>
      <c r="E56" s="330">
        <f>'SFAG Non-Assistance'!E56+'Contingency Non-Assistance'!E56+'ECF-Non-Assistance'!E56</f>
        <v>0</v>
      </c>
      <c r="F56" s="330">
        <f>'SFAG Non-Assistance'!F56+'Contingency Non-Assistance'!F56+'ECF-Non-Assistance'!F56</f>
        <v>0</v>
      </c>
      <c r="G56" s="330">
        <f>'SFAG Non-Assistance'!G56+'Contingency Non-Assistance'!G56+'ECF-Non-Assistance'!G56</f>
        <v>0</v>
      </c>
      <c r="H56" s="330">
        <f>'SFAG Non-Assistance'!H56+'Contingency Non-Assistance'!H56+'ECF-Non-Assistance'!H56</f>
        <v>0</v>
      </c>
      <c r="I56" s="330">
        <f>'SFAG Non-Assistance'!I56+'Contingency Non-Assistance'!I56+'ECF-Non-Assistance'!I56</f>
        <v>389722</v>
      </c>
      <c r="J56" s="330">
        <f>'SFAG Non-Assistance'!J56+'Contingency Non-Assistance'!J56+'ECF-Non-Assistance'!J56</f>
        <v>0</v>
      </c>
      <c r="K56" s="330">
        <f>'SFAG Non-Assistance'!K56+'Contingency Non-Assistance'!K56+'ECF-Non-Assistance'!K56</f>
        <v>0</v>
      </c>
      <c r="L56" s="330">
        <f>'SFAG Non-Assistance'!L56+'Contingency Non-Assistance'!L56+'ECF-Non-Assistance'!L56</f>
        <v>1502512</v>
      </c>
      <c r="M56" s="330">
        <f>'SFAG Non-Assistance'!M56+'Contingency Non-Assistance'!M56+'ECF-Non-Assistance'!M56</f>
        <v>13116</v>
      </c>
      <c r="N56" s="330">
        <f>'SFAG Non-Assistance'!N56+'Contingency Non-Assistance'!N56+'ECF-Non-Assistance'!N56</f>
        <v>0</v>
      </c>
      <c r="O56" s="330">
        <f>'SFAG Non-Assistance'!O56+'Contingency Non-Assistance'!O56+'ECF-Non-Assistance'!O56</f>
        <v>9151855</v>
      </c>
    </row>
  </sheetData>
  <mergeCells count="2">
    <mergeCell ref="A1:O1"/>
    <mergeCell ref="A2:A4"/>
  </mergeCells>
  <pageMargins left="0.7" right="0.7" top="0.75" bottom="0.75" header="0.3" footer="0.3"/>
  <pageSetup scale="1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H56"/>
  <sheetViews>
    <sheetView workbookViewId="0">
      <selection sqref="A1:H1"/>
    </sheetView>
  </sheetViews>
  <sheetFormatPr defaultRowHeight="14.4"/>
  <cols>
    <col min="1" max="1" width="20.6640625" bestFit="1" customWidth="1"/>
    <col min="2" max="2" width="15.6640625" bestFit="1" customWidth="1"/>
    <col min="3" max="4" width="14" bestFit="1" customWidth="1"/>
    <col min="5" max="5" width="15.6640625" bestFit="1" customWidth="1"/>
    <col min="6" max="6" width="14" bestFit="1" customWidth="1"/>
    <col min="7" max="7" width="12.6640625" bestFit="1" customWidth="1"/>
    <col min="8" max="8" width="14" bestFit="1" customWidth="1"/>
  </cols>
  <sheetData>
    <row r="1" spans="1:8">
      <c r="A1" s="493" t="s">
        <v>209</v>
      </c>
      <c r="B1" s="511"/>
      <c r="C1" s="511"/>
      <c r="D1" s="511"/>
      <c r="E1" s="511"/>
      <c r="F1" s="511"/>
      <c r="G1" s="511"/>
      <c r="H1" s="511"/>
    </row>
    <row r="2" spans="1:8">
      <c r="A2" s="501" t="s">
        <v>10</v>
      </c>
      <c r="B2" s="503" t="s">
        <v>66</v>
      </c>
      <c r="C2" s="504"/>
      <c r="D2" s="504"/>
      <c r="E2" s="505"/>
      <c r="F2" s="506" t="s">
        <v>166</v>
      </c>
      <c r="G2" s="504"/>
      <c r="H2" s="507"/>
    </row>
    <row r="3" spans="1:8" ht="25.2">
      <c r="A3" s="501"/>
      <c r="B3" s="136" t="s">
        <v>83</v>
      </c>
      <c r="C3" s="136" t="s">
        <v>71</v>
      </c>
      <c r="D3" s="136" t="s">
        <v>72</v>
      </c>
      <c r="E3" s="201" t="s">
        <v>73</v>
      </c>
      <c r="F3" s="29" t="s">
        <v>123</v>
      </c>
      <c r="G3" s="136" t="s">
        <v>70</v>
      </c>
      <c r="H3" s="75" t="s">
        <v>69</v>
      </c>
    </row>
    <row r="4" spans="1:8">
      <c r="A4" s="501"/>
      <c r="B4" s="3"/>
      <c r="C4" s="3"/>
      <c r="D4" s="3"/>
      <c r="E4" s="201"/>
      <c r="F4" s="29"/>
      <c r="G4" s="3"/>
      <c r="H4" s="3"/>
    </row>
    <row r="5" spans="1:8">
      <c r="A5" s="131" t="s">
        <v>77</v>
      </c>
      <c r="B5" s="330">
        <f>IF(SUM(B6:B56)='SFAG Non-A Subcategories'!B4+'Contingency Non-A Subcategories'!B4+'ECF Non-A Subcategories'!B4,SUM(B6:B56),"ERROR")</f>
        <v>1621335483</v>
      </c>
      <c r="C5" s="330">
        <f>IF(SUM(C6:C56)='SFAG Non-A Subcategories'!C4+'Contingency Non-A Subcategories'!C4+'ECF Non-A Subcategories'!C4,SUM(C6:C56),"ERROR")</f>
        <v>141405079</v>
      </c>
      <c r="D5" s="330">
        <f>'SFAG Non-A Subcategories'!D4+'Contingency Non-A Subcategories'!D4+'ECF Non-A Subcategories'!D4</f>
        <v>146630008</v>
      </c>
      <c r="E5" s="357">
        <f>IF(SUM(E6:E56)='SFAG Non-A Subcategories'!E4+'Contingency Non-A Subcategories'!E4+'ECF Non-A Subcategories'!E4,SUM(E6:E56),"ERROR")</f>
        <v>1333300396</v>
      </c>
      <c r="F5" s="359">
        <f>IF(SUM(F6:F56)='SFAG Non-A Subcategories'!F4+'Contingency Non-A Subcategories'!F4+'ECF Non-A Subcategories'!F4,SUM(F6:F56),"ERROR")</f>
        <v>141844186</v>
      </c>
      <c r="G5" s="330">
        <f>IF(SUM(G6:G56)='SFAG Non-A Subcategories'!G4+'Contingency Non-A Subcategories'!G4+'ECF Non-A Subcategories'!G4,SUM(G6:G56),"ERROR")</f>
        <v>14819098</v>
      </c>
      <c r="H5" s="330">
        <f>IF(SUM(H6:H56)='SFAG Non-A Subcategories'!H4+'Contingency Non-A Subcategories'!H4+'ECF Non-A Subcategories'!H4,SUM(H6:H56),"ERROR")</f>
        <v>127025088</v>
      </c>
    </row>
    <row r="6" spans="1:8">
      <c r="A6" s="62" t="s">
        <v>11</v>
      </c>
      <c r="B6" s="330">
        <f>SUM(C6:E6)</f>
        <v>13999144</v>
      </c>
      <c r="C6" s="330">
        <f>'SFAG Non-A Subcategories'!C5+'Contingency Non-A Subcategories'!C5+'ECF Non-A Subcategories'!C5</f>
        <v>0</v>
      </c>
      <c r="D6" s="330">
        <f>'SFAG Non-A Subcategories'!D5+'Contingency Non-A Subcategories'!D5+'ECF Non-A Subcategories'!D5</f>
        <v>706197</v>
      </c>
      <c r="E6" s="357">
        <f>'SFAG Non-A Subcategories'!E5+'Contingency Non-A Subcategories'!E5+'ECF Non-A Subcategories'!E5</f>
        <v>13292947</v>
      </c>
      <c r="F6" s="359">
        <f>SUM(G6:H6)</f>
        <v>531001</v>
      </c>
      <c r="G6" s="330">
        <f>'SFAG Non-A Subcategories'!G5+'Contingency Non-A Subcategories'!G5+'ECF Non-A Subcategories'!G5</f>
        <v>531001</v>
      </c>
      <c r="H6" s="330">
        <f>'SFAG Non-A Subcategories'!H5+'Contingency Non-A Subcategories'!H5+'ECF Non-A Subcategories'!H5</f>
        <v>0</v>
      </c>
    </row>
    <row r="7" spans="1:8">
      <c r="A7" s="62" t="s">
        <v>12</v>
      </c>
      <c r="B7" s="330">
        <f t="shared" ref="B7:B56" si="0">SUM(C7:E7)</f>
        <v>12530208</v>
      </c>
      <c r="C7" s="330">
        <f>'SFAG Non-A Subcategories'!C6+'Contingency Non-A Subcategories'!C6+'ECF Non-A Subcategories'!C6</f>
        <v>13498</v>
      </c>
      <c r="D7" s="330">
        <f>'SFAG Non-A Subcategories'!D6+'Contingency Non-A Subcategories'!D6+'ECF Non-A Subcategories'!D6</f>
        <v>0</v>
      </c>
      <c r="E7" s="357">
        <f>'SFAG Non-A Subcategories'!E6+'Contingency Non-A Subcategories'!E6+'ECF Non-A Subcategories'!E6</f>
        <v>12516710</v>
      </c>
      <c r="F7" s="359">
        <f t="shared" ref="F7:F56" si="1">SUM(G7:H7)</f>
        <v>149164</v>
      </c>
      <c r="G7" s="330">
        <f>'SFAG Non-A Subcategories'!G6+'Contingency Non-A Subcategories'!G6+'ECF Non-A Subcategories'!G6</f>
        <v>0</v>
      </c>
      <c r="H7" s="330">
        <f>'SFAG Non-A Subcategories'!H6+'Contingency Non-A Subcategories'!H6+'ECF Non-A Subcategories'!H6</f>
        <v>149164</v>
      </c>
    </row>
    <row r="8" spans="1:8">
      <c r="A8" s="62" t="s">
        <v>13</v>
      </c>
      <c r="B8" s="330">
        <f t="shared" si="0"/>
        <v>7221577</v>
      </c>
      <c r="C8" s="330">
        <f>'SFAG Non-A Subcategories'!C7+'Contingency Non-A Subcategories'!C7+'ECF Non-A Subcategories'!C7</f>
        <v>21884</v>
      </c>
      <c r="D8" s="330">
        <f>'SFAG Non-A Subcategories'!D7+'Contingency Non-A Subcategories'!D7+'ECF Non-A Subcategories'!D7</f>
        <v>170775</v>
      </c>
      <c r="E8" s="357">
        <f>'SFAG Non-A Subcategories'!E7+'Contingency Non-A Subcategories'!E7+'ECF Non-A Subcategories'!E7</f>
        <v>7028918</v>
      </c>
      <c r="F8" s="359">
        <f t="shared" si="1"/>
        <v>125336</v>
      </c>
      <c r="G8" s="330">
        <f>'SFAG Non-A Subcategories'!G7+'Contingency Non-A Subcategories'!G7+'ECF Non-A Subcategories'!G7</f>
        <v>0</v>
      </c>
      <c r="H8" s="330">
        <f>'SFAG Non-A Subcategories'!H7+'Contingency Non-A Subcategories'!H7+'ECF Non-A Subcategories'!H7</f>
        <v>125336</v>
      </c>
    </row>
    <row r="9" spans="1:8">
      <c r="A9" s="62" t="s">
        <v>14</v>
      </c>
      <c r="B9" s="330">
        <f t="shared" si="0"/>
        <v>17105422</v>
      </c>
      <c r="C9" s="330">
        <f>'SFAG Non-A Subcategories'!C8+'Contingency Non-A Subcategories'!C8+'ECF Non-A Subcategories'!C8</f>
        <v>66394</v>
      </c>
      <c r="D9" s="330">
        <f>'SFAG Non-A Subcategories'!D8+'Contingency Non-A Subcategories'!D8+'ECF Non-A Subcategories'!D8</f>
        <v>5470537</v>
      </c>
      <c r="E9" s="357">
        <f>'SFAG Non-A Subcategories'!E8+'Contingency Non-A Subcategories'!E8+'ECF Non-A Subcategories'!E8</f>
        <v>11568491</v>
      </c>
      <c r="F9" s="359">
        <f t="shared" si="1"/>
        <v>1720116</v>
      </c>
      <c r="G9" s="330">
        <f>'SFAG Non-A Subcategories'!G8+'Contingency Non-A Subcategories'!G8+'ECF Non-A Subcategories'!G8</f>
        <v>0</v>
      </c>
      <c r="H9" s="330">
        <f>'SFAG Non-A Subcategories'!H8+'Contingency Non-A Subcategories'!H8+'ECF Non-A Subcategories'!H8</f>
        <v>1720116</v>
      </c>
    </row>
    <row r="10" spans="1:8">
      <c r="A10" s="62" t="s">
        <v>15</v>
      </c>
      <c r="B10" s="330">
        <f t="shared" si="0"/>
        <v>534523819</v>
      </c>
      <c r="C10" s="330">
        <f>'SFAG Non-A Subcategories'!C9+'Contingency Non-A Subcategories'!C9+'ECF Non-A Subcategories'!C9</f>
        <v>36536296</v>
      </c>
      <c r="D10" s="330">
        <f>'SFAG Non-A Subcategories'!D9+'Contingency Non-A Subcategories'!D9+'ECF Non-A Subcategories'!D9</f>
        <v>33937840</v>
      </c>
      <c r="E10" s="357">
        <f>'SFAG Non-A Subcategories'!E9+'Contingency Non-A Subcategories'!E9+'ECF Non-A Subcategories'!E9</f>
        <v>464049683</v>
      </c>
      <c r="F10" s="359">
        <f t="shared" si="1"/>
        <v>53251055</v>
      </c>
      <c r="G10" s="330">
        <f>'SFAG Non-A Subcategories'!G9+'Contingency Non-A Subcategories'!G9+'ECF Non-A Subcategories'!G9</f>
        <v>0</v>
      </c>
      <c r="H10" s="330">
        <f>'SFAG Non-A Subcategories'!H9+'Contingency Non-A Subcategories'!H9+'ECF Non-A Subcategories'!H9</f>
        <v>53251055</v>
      </c>
    </row>
    <row r="11" spans="1:8">
      <c r="A11" s="62" t="s">
        <v>16</v>
      </c>
      <c r="B11" s="330">
        <f t="shared" si="0"/>
        <v>2031161</v>
      </c>
      <c r="C11" s="330">
        <f>'SFAG Non-A Subcategories'!C10+'Contingency Non-A Subcategories'!C10+'ECF Non-A Subcategories'!C10</f>
        <v>154980</v>
      </c>
      <c r="D11" s="330">
        <f>'SFAG Non-A Subcategories'!D10+'Contingency Non-A Subcategories'!D10+'ECF Non-A Subcategories'!D10</f>
        <v>1688145</v>
      </c>
      <c r="E11" s="357">
        <f>'SFAG Non-A Subcategories'!E10+'Contingency Non-A Subcategories'!E10+'ECF Non-A Subcategories'!E10</f>
        <v>188036</v>
      </c>
      <c r="F11" s="359">
        <f t="shared" si="1"/>
        <v>1343190</v>
      </c>
      <c r="G11" s="330">
        <f>'SFAG Non-A Subcategories'!G10+'Contingency Non-A Subcategories'!G10+'ECF Non-A Subcategories'!G10</f>
        <v>0</v>
      </c>
      <c r="H11" s="330">
        <f>'SFAG Non-A Subcategories'!H10+'Contingency Non-A Subcategories'!H10+'ECF Non-A Subcategories'!H10</f>
        <v>1343190</v>
      </c>
    </row>
    <row r="12" spans="1:8">
      <c r="A12" s="62" t="s">
        <v>17</v>
      </c>
      <c r="B12" s="330">
        <f t="shared" si="0"/>
        <v>0</v>
      </c>
      <c r="C12" s="330">
        <f>'SFAG Non-A Subcategories'!C11+'Contingency Non-A Subcategories'!C11+'ECF Non-A Subcategories'!C11</f>
        <v>0</v>
      </c>
      <c r="D12" s="330">
        <f>'SFAG Non-A Subcategories'!D11+'Contingency Non-A Subcategories'!D11+'ECF Non-A Subcategories'!D11</f>
        <v>0</v>
      </c>
      <c r="E12" s="357">
        <f>'SFAG Non-A Subcategories'!E11+'Contingency Non-A Subcategories'!E11+'ECF Non-A Subcategories'!E11</f>
        <v>0</v>
      </c>
      <c r="F12" s="359">
        <f t="shared" si="1"/>
        <v>3057721</v>
      </c>
      <c r="G12" s="330">
        <f>'SFAG Non-A Subcategories'!G11+'Contingency Non-A Subcategories'!G11+'ECF Non-A Subcategories'!G11</f>
        <v>3057721</v>
      </c>
      <c r="H12" s="330">
        <f>'SFAG Non-A Subcategories'!H11+'Contingency Non-A Subcategories'!H11+'ECF Non-A Subcategories'!H11</f>
        <v>0</v>
      </c>
    </row>
    <row r="13" spans="1:8">
      <c r="A13" s="62" t="s">
        <v>18</v>
      </c>
      <c r="B13" s="330">
        <f t="shared" si="0"/>
        <v>5601421</v>
      </c>
      <c r="C13" s="330">
        <f>'SFAG Non-A Subcategories'!C12+'Contingency Non-A Subcategories'!C12+'ECF Non-A Subcategories'!C12</f>
        <v>4390378</v>
      </c>
      <c r="D13" s="330">
        <f>'SFAG Non-A Subcategories'!D12+'Contingency Non-A Subcategories'!D12+'ECF Non-A Subcategories'!D12</f>
        <v>1211043</v>
      </c>
      <c r="E13" s="357">
        <f>'SFAG Non-A Subcategories'!E12+'Contingency Non-A Subcategories'!E12+'ECF Non-A Subcategories'!E12</f>
        <v>0</v>
      </c>
      <c r="F13" s="359">
        <f t="shared" si="1"/>
        <v>0</v>
      </c>
      <c r="G13" s="330">
        <f>'SFAG Non-A Subcategories'!G12+'Contingency Non-A Subcategories'!G12+'ECF Non-A Subcategories'!G12</f>
        <v>0</v>
      </c>
      <c r="H13" s="330">
        <f>'SFAG Non-A Subcategories'!H12+'Contingency Non-A Subcategories'!H12+'ECF Non-A Subcategories'!H12</f>
        <v>0</v>
      </c>
    </row>
    <row r="14" spans="1:8">
      <c r="A14" s="62" t="s">
        <v>19</v>
      </c>
      <c r="B14" s="330">
        <f t="shared" si="0"/>
        <v>6818672</v>
      </c>
      <c r="C14" s="330">
        <f>'SFAG Non-A Subcategories'!C13+'Contingency Non-A Subcategories'!C13+'ECF Non-A Subcategories'!C13</f>
        <v>0</v>
      </c>
      <c r="D14" s="330">
        <f>'SFAG Non-A Subcategories'!D13+'Contingency Non-A Subcategories'!D13+'ECF Non-A Subcategories'!D13</f>
        <v>123160</v>
      </c>
      <c r="E14" s="357">
        <f>'SFAG Non-A Subcategories'!E13+'Contingency Non-A Subcategories'!E13+'ECF Non-A Subcategories'!E13</f>
        <v>6695512</v>
      </c>
      <c r="F14" s="359">
        <f t="shared" si="1"/>
        <v>0</v>
      </c>
      <c r="G14" s="330">
        <f>'SFAG Non-A Subcategories'!G13+'Contingency Non-A Subcategories'!G13+'ECF Non-A Subcategories'!G13</f>
        <v>0</v>
      </c>
      <c r="H14" s="330">
        <f>'SFAG Non-A Subcategories'!H13+'Contingency Non-A Subcategories'!H13+'ECF Non-A Subcategories'!H13</f>
        <v>0</v>
      </c>
    </row>
    <row r="15" spans="1:8">
      <c r="A15" s="62" t="s">
        <v>20</v>
      </c>
      <c r="B15" s="330">
        <f t="shared" si="0"/>
        <v>50683679</v>
      </c>
      <c r="C15" s="330">
        <f>'SFAG Non-A Subcategories'!C14+'Contingency Non-A Subcategories'!C14+'ECF Non-A Subcategories'!C14</f>
        <v>771768</v>
      </c>
      <c r="D15" s="330">
        <f>'SFAG Non-A Subcategories'!D14+'Contingency Non-A Subcategories'!D14+'ECF Non-A Subcategories'!D14</f>
        <v>4201772</v>
      </c>
      <c r="E15" s="357">
        <f>'SFAG Non-A Subcategories'!E14+'Contingency Non-A Subcategories'!E14+'ECF Non-A Subcategories'!E14</f>
        <v>45710139</v>
      </c>
      <c r="F15" s="359">
        <f t="shared" si="1"/>
        <v>925543</v>
      </c>
      <c r="G15" s="330">
        <f>'SFAG Non-A Subcategories'!G14+'Contingency Non-A Subcategories'!G14+'ECF Non-A Subcategories'!G14</f>
        <v>0</v>
      </c>
      <c r="H15" s="330">
        <f>'SFAG Non-A Subcategories'!H14+'Contingency Non-A Subcategories'!H14+'ECF Non-A Subcategories'!H14</f>
        <v>925543</v>
      </c>
    </row>
    <row r="16" spans="1:8">
      <c r="A16" s="62" t="s">
        <v>21</v>
      </c>
      <c r="B16" s="330">
        <f t="shared" si="0"/>
        <v>10720940</v>
      </c>
      <c r="C16" s="330">
        <f>'SFAG Non-A Subcategories'!C15+'Contingency Non-A Subcategories'!C15+'ECF Non-A Subcategories'!C15</f>
        <v>5094881</v>
      </c>
      <c r="D16" s="330">
        <f>'SFAG Non-A Subcategories'!D15+'Contingency Non-A Subcategories'!D15+'ECF Non-A Subcategories'!D15</f>
        <v>0</v>
      </c>
      <c r="E16" s="357">
        <f>'SFAG Non-A Subcategories'!E15+'Contingency Non-A Subcategories'!E15+'ECF Non-A Subcategories'!E15</f>
        <v>5626059</v>
      </c>
      <c r="F16" s="359">
        <f t="shared" si="1"/>
        <v>4869017</v>
      </c>
      <c r="G16" s="330">
        <f>'SFAG Non-A Subcategories'!G15+'Contingency Non-A Subcategories'!G15+'ECF Non-A Subcategories'!G15</f>
        <v>0</v>
      </c>
      <c r="H16" s="330">
        <f>'SFAG Non-A Subcategories'!H15+'Contingency Non-A Subcategories'!H15+'ECF Non-A Subcategories'!H15</f>
        <v>4869017</v>
      </c>
    </row>
    <row r="17" spans="1:8">
      <c r="A17" s="62" t="s">
        <v>22</v>
      </c>
      <c r="B17" s="330">
        <f t="shared" si="0"/>
        <v>4634293</v>
      </c>
      <c r="C17" s="330">
        <f>'SFAG Non-A Subcategories'!C16+'Contingency Non-A Subcategories'!C16+'ECF Non-A Subcategories'!C16</f>
        <v>254</v>
      </c>
      <c r="D17" s="330">
        <f>'SFAG Non-A Subcategories'!D16+'Contingency Non-A Subcategories'!D16+'ECF Non-A Subcategories'!D16</f>
        <v>74482</v>
      </c>
      <c r="E17" s="357">
        <f>'SFAG Non-A Subcategories'!E16+'Contingency Non-A Subcategories'!E16+'ECF Non-A Subcategories'!E16</f>
        <v>4559557</v>
      </c>
      <c r="F17" s="359">
        <f t="shared" si="1"/>
        <v>1096972</v>
      </c>
      <c r="G17" s="330">
        <f>'SFAG Non-A Subcategories'!G16+'Contingency Non-A Subcategories'!G16+'ECF Non-A Subcategories'!G16</f>
        <v>0</v>
      </c>
      <c r="H17" s="330">
        <f>'SFAG Non-A Subcategories'!H16+'Contingency Non-A Subcategories'!H16+'ECF Non-A Subcategories'!H16</f>
        <v>1096972</v>
      </c>
    </row>
    <row r="18" spans="1:8">
      <c r="A18" s="62" t="s">
        <v>23</v>
      </c>
      <c r="B18" s="330">
        <f t="shared" si="0"/>
        <v>1195776</v>
      </c>
      <c r="C18" s="330">
        <f>'SFAG Non-A Subcategories'!C17+'Contingency Non-A Subcategories'!C17+'ECF Non-A Subcategories'!C17</f>
        <v>298398</v>
      </c>
      <c r="D18" s="330">
        <f>'SFAG Non-A Subcategories'!D17+'Contingency Non-A Subcategories'!D17+'ECF Non-A Subcategories'!D17</f>
        <v>39977</v>
      </c>
      <c r="E18" s="357">
        <f>'SFAG Non-A Subcategories'!E17+'Contingency Non-A Subcategories'!E17+'ECF Non-A Subcategories'!E17</f>
        <v>857401</v>
      </c>
      <c r="F18" s="359">
        <f t="shared" si="1"/>
        <v>0</v>
      </c>
      <c r="G18" s="330">
        <f>'SFAG Non-A Subcategories'!G17+'Contingency Non-A Subcategories'!G17+'ECF Non-A Subcategories'!G17</f>
        <v>0</v>
      </c>
      <c r="H18" s="330">
        <f>'SFAG Non-A Subcategories'!H17+'Contingency Non-A Subcategories'!H17+'ECF Non-A Subcategories'!H17</f>
        <v>0</v>
      </c>
    </row>
    <row r="19" spans="1:8">
      <c r="A19" s="62" t="s">
        <v>24</v>
      </c>
      <c r="B19" s="330">
        <f t="shared" si="0"/>
        <v>21884609</v>
      </c>
      <c r="C19" s="330">
        <f>'SFAG Non-A Subcategories'!C18+'Contingency Non-A Subcategories'!C18+'ECF Non-A Subcategories'!C18</f>
        <v>-4103568</v>
      </c>
      <c r="D19" s="330">
        <f>'SFAG Non-A Subcategories'!D18+'Contingency Non-A Subcategories'!D18+'ECF Non-A Subcategories'!D18</f>
        <v>17204394</v>
      </c>
      <c r="E19" s="357">
        <f>'SFAG Non-A Subcategories'!E18+'Contingency Non-A Subcategories'!E18+'ECF Non-A Subcategories'!E18</f>
        <v>8783783</v>
      </c>
      <c r="F19" s="359">
        <f t="shared" si="1"/>
        <v>542779</v>
      </c>
      <c r="G19" s="330">
        <f>'SFAG Non-A Subcategories'!G18+'Contingency Non-A Subcategories'!G18+'ECF Non-A Subcategories'!G18</f>
        <v>0</v>
      </c>
      <c r="H19" s="330">
        <f>'SFAG Non-A Subcategories'!H18+'Contingency Non-A Subcategories'!H18+'ECF Non-A Subcategories'!H18</f>
        <v>542779</v>
      </c>
    </row>
    <row r="20" spans="1:8">
      <c r="A20" s="62" t="s">
        <v>25</v>
      </c>
      <c r="B20" s="330">
        <f t="shared" si="0"/>
        <v>10780228</v>
      </c>
      <c r="C20" s="330">
        <f>'SFAG Non-A Subcategories'!C19+'Contingency Non-A Subcategories'!C19+'ECF Non-A Subcategories'!C19</f>
        <v>0</v>
      </c>
      <c r="D20" s="330">
        <f>'SFAG Non-A Subcategories'!D19+'Contingency Non-A Subcategories'!D19+'ECF Non-A Subcategories'!D19</f>
        <v>10356805</v>
      </c>
      <c r="E20" s="357">
        <f>'SFAG Non-A Subcategories'!E19+'Contingency Non-A Subcategories'!E19+'ECF Non-A Subcategories'!E19</f>
        <v>423423</v>
      </c>
      <c r="F20" s="359">
        <f t="shared" si="1"/>
        <v>0</v>
      </c>
      <c r="G20" s="330">
        <f>'SFAG Non-A Subcategories'!G19+'Contingency Non-A Subcategories'!G19+'ECF Non-A Subcategories'!G19</f>
        <v>0</v>
      </c>
      <c r="H20" s="330">
        <f>'SFAG Non-A Subcategories'!H19+'Contingency Non-A Subcategories'!H19+'ECF Non-A Subcategories'!H19</f>
        <v>0</v>
      </c>
    </row>
    <row r="21" spans="1:8">
      <c r="A21" s="62" t="s">
        <v>26</v>
      </c>
      <c r="B21" s="330">
        <f t="shared" si="0"/>
        <v>10223606</v>
      </c>
      <c r="C21" s="330">
        <f>'SFAG Non-A Subcategories'!C20+'Contingency Non-A Subcategories'!C20+'ECF Non-A Subcategories'!C20</f>
        <v>0</v>
      </c>
      <c r="D21" s="330">
        <f>'SFAG Non-A Subcategories'!D20+'Contingency Non-A Subcategories'!D20+'ECF Non-A Subcategories'!D20</f>
        <v>0</v>
      </c>
      <c r="E21" s="357">
        <f>'SFAG Non-A Subcategories'!E20+'Contingency Non-A Subcategories'!E20+'ECF Non-A Subcategories'!E20</f>
        <v>10223606</v>
      </c>
      <c r="F21" s="359">
        <f t="shared" si="1"/>
        <v>304497</v>
      </c>
      <c r="G21" s="330">
        <f>'SFAG Non-A Subcategories'!G20+'Contingency Non-A Subcategories'!G20+'ECF Non-A Subcategories'!G20</f>
        <v>0</v>
      </c>
      <c r="H21" s="330">
        <f>'SFAG Non-A Subcategories'!H20+'Contingency Non-A Subcategories'!H20+'ECF Non-A Subcategories'!H20</f>
        <v>304497</v>
      </c>
    </row>
    <row r="22" spans="1:8">
      <c r="A22" s="62" t="s">
        <v>27</v>
      </c>
      <c r="B22" s="330">
        <f t="shared" si="0"/>
        <v>500723</v>
      </c>
      <c r="C22" s="330">
        <f>'SFAG Non-A Subcategories'!C21+'Contingency Non-A Subcategories'!C21+'ECF Non-A Subcategories'!C21</f>
        <v>0</v>
      </c>
      <c r="D22" s="330">
        <f>'SFAG Non-A Subcategories'!D21+'Contingency Non-A Subcategories'!D21+'ECF Non-A Subcategories'!D21</f>
        <v>419230</v>
      </c>
      <c r="E22" s="357">
        <f>'SFAG Non-A Subcategories'!E21+'Contingency Non-A Subcategories'!E21+'ECF Non-A Subcategories'!E21</f>
        <v>81493</v>
      </c>
      <c r="F22" s="359">
        <f t="shared" si="1"/>
        <v>1386274</v>
      </c>
      <c r="G22" s="330">
        <f>'SFAG Non-A Subcategories'!G21+'Contingency Non-A Subcategories'!G21+'ECF Non-A Subcategories'!G21</f>
        <v>0</v>
      </c>
      <c r="H22" s="330">
        <f>'SFAG Non-A Subcategories'!H21+'Contingency Non-A Subcategories'!H21+'ECF Non-A Subcategories'!H21</f>
        <v>1386274</v>
      </c>
    </row>
    <row r="23" spans="1:8">
      <c r="A23" s="62" t="s">
        <v>28</v>
      </c>
      <c r="B23" s="330">
        <f t="shared" si="0"/>
        <v>30010083</v>
      </c>
      <c r="C23" s="330">
        <f>'SFAG Non-A Subcategories'!C22+'Contingency Non-A Subcategories'!C22+'ECF Non-A Subcategories'!C22</f>
        <v>8552753</v>
      </c>
      <c r="D23" s="330">
        <f>'SFAG Non-A Subcategories'!D22+'Contingency Non-A Subcategories'!D22+'ECF Non-A Subcategories'!D22</f>
        <v>455841</v>
      </c>
      <c r="E23" s="357">
        <f>'SFAG Non-A Subcategories'!E22+'Contingency Non-A Subcategories'!E22+'ECF Non-A Subcategories'!E22</f>
        <v>21001489</v>
      </c>
      <c r="F23" s="359">
        <f t="shared" si="1"/>
        <v>16548487</v>
      </c>
      <c r="G23" s="330">
        <f>'SFAG Non-A Subcategories'!G22+'Contingency Non-A Subcategories'!G22+'ECF Non-A Subcategories'!G22</f>
        <v>0</v>
      </c>
      <c r="H23" s="330">
        <f>'SFAG Non-A Subcategories'!H22+'Contingency Non-A Subcategories'!H22+'ECF Non-A Subcategories'!H22</f>
        <v>16548487</v>
      </c>
    </row>
    <row r="24" spans="1:8">
      <c r="A24" s="62" t="s">
        <v>29</v>
      </c>
      <c r="B24" s="330">
        <f t="shared" si="0"/>
        <v>5256501</v>
      </c>
      <c r="C24" s="330">
        <f>'SFAG Non-A Subcategories'!C23+'Contingency Non-A Subcategories'!C23+'ECF Non-A Subcategories'!C23</f>
        <v>0</v>
      </c>
      <c r="D24" s="330">
        <f>'SFAG Non-A Subcategories'!D23+'Contingency Non-A Subcategories'!D23+'ECF Non-A Subcategories'!D23</f>
        <v>4941948</v>
      </c>
      <c r="E24" s="357">
        <f>'SFAG Non-A Subcategories'!E23+'Contingency Non-A Subcategories'!E23+'ECF Non-A Subcategories'!E23</f>
        <v>314553</v>
      </c>
      <c r="F24" s="359">
        <f t="shared" si="1"/>
        <v>88318</v>
      </c>
      <c r="G24" s="330">
        <f>'SFAG Non-A Subcategories'!G23+'Contingency Non-A Subcategories'!G23+'ECF Non-A Subcategories'!G23</f>
        <v>0</v>
      </c>
      <c r="H24" s="330">
        <f>'SFAG Non-A Subcategories'!H23+'Contingency Non-A Subcategories'!H23+'ECF Non-A Subcategories'!H23</f>
        <v>88318</v>
      </c>
    </row>
    <row r="25" spans="1:8">
      <c r="A25" s="62" t="s">
        <v>30</v>
      </c>
      <c r="B25" s="330">
        <f t="shared" si="0"/>
        <v>10514313</v>
      </c>
      <c r="C25" s="330">
        <f>'SFAG Non-A Subcategories'!C24+'Contingency Non-A Subcategories'!C24+'ECF Non-A Subcategories'!C24</f>
        <v>0</v>
      </c>
      <c r="D25" s="330">
        <f>'SFAG Non-A Subcategories'!D24+'Contingency Non-A Subcategories'!D24+'ECF Non-A Subcategories'!D24</f>
        <v>234090</v>
      </c>
      <c r="E25" s="357">
        <f>'SFAG Non-A Subcategories'!E24+'Contingency Non-A Subcategories'!E24+'ECF Non-A Subcategories'!E24</f>
        <v>10280223</v>
      </c>
      <c r="F25" s="359">
        <f t="shared" si="1"/>
        <v>400841</v>
      </c>
      <c r="G25" s="330">
        <f>'SFAG Non-A Subcategories'!G24+'Contingency Non-A Subcategories'!G24+'ECF Non-A Subcategories'!G24</f>
        <v>0</v>
      </c>
      <c r="H25" s="330">
        <f>'SFAG Non-A Subcategories'!H24+'Contingency Non-A Subcategories'!H24+'ECF Non-A Subcategories'!H24</f>
        <v>400841</v>
      </c>
    </row>
    <row r="26" spans="1:8">
      <c r="A26" s="62" t="s">
        <v>31</v>
      </c>
      <c r="B26" s="330">
        <f t="shared" si="0"/>
        <v>43336884</v>
      </c>
      <c r="C26" s="330">
        <f>'SFAG Non-A Subcategories'!C25+'Contingency Non-A Subcategories'!C25+'ECF Non-A Subcategories'!C25</f>
        <v>7550042</v>
      </c>
      <c r="D26" s="330">
        <f>'SFAG Non-A Subcategories'!D25+'Contingency Non-A Subcategories'!D25+'ECF Non-A Subcategories'!D25</f>
        <v>1084203</v>
      </c>
      <c r="E26" s="357">
        <f>'SFAG Non-A Subcategories'!E25+'Contingency Non-A Subcategories'!E25+'ECF Non-A Subcategories'!E25</f>
        <v>34702639</v>
      </c>
      <c r="F26" s="359">
        <f t="shared" si="1"/>
        <v>7052443</v>
      </c>
      <c r="G26" s="330">
        <f>'SFAG Non-A Subcategories'!G25+'Contingency Non-A Subcategories'!G25+'ECF Non-A Subcategories'!G25</f>
        <v>3806512</v>
      </c>
      <c r="H26" s="330">
        <f>'SFAG Non-A Subcategories'!H25+'Contingency Non-A Subcategories'!H25+'ECF Non-A Subcategories'!H25</f>
        <v>3245931</v>
      </c>
    </row>
    <row r="27" spans="1:8">
      <c r="A27" s="62" t="s">
        <v>32</v>
      </c>
      <c r="B27" s="330">
        <f t="shared" si="0"/>
        <v>0</v>
      </c>
      <c r="C27" s="330">
        <f>'SFAG Non-A Subcategories'!C26+'Contingency Non-A Subcategories'!C26+'ECF Non-A Subcategories'!C26</f>
        <v>0</v>
      </c>
      <c r="D27" s="330">
        <f>'SFAG Non-A Subcategories'!D26+'Contingency Non-A Subcategories'!D26+'ECF Non-A Subcategories'!D26</f>
        <v>0</v>
      </c>
      <c r="E27" s="357">
        <f>'SFAG Non-A Subcategories'!E26+'Contingency Non-A Subcategories'!E26+'ECF Non-A Subcategories'!E26</f>
        <v>0</v>
      </c>
      <c r="F27" s="359">
        <f t="shared" si="1"/>
        <v>0</v>
      </c>
      <c r="G27" s="330">
        <f>'SFAG Non-A Subcategories'!G26+'Contingency Non-A Subcategories'!G26+'ECF Non-A Subcategories'!G26</f>
        <v>0</v>
      </c>
      <c r="H27" s="330">
        <f>'SFAG Non-A Subcategories'!H26+'Contingency Non-A Subcategories'!H26+'ECF Non-A Subcategories'!H26</f>
        <v>0</v>
      </c>
    </row>
    <row r="28" spans="1:8">
      <c r="A28" s="62" t="s">
        <v>33</v>
      </c>
      <c r="B28" s="330">
        <f t="shared" si="0"/>
        <v>50415575</v>
      </c>
      <c r="C28" s="330">
        <f>'SFAG Non-A Subcategories'!C27+'Contingency Non-A Subcategories'!C27+'ECF Non-A Subcategories'!C27</f>
        <v>477122</v>
      </c>
      <c r="D28" s="330">
        <f>'SFAG Non-A Subcategories'!D27+'Contingency Non-A Subcategories'!D27+'ECF Non-A Subcategories'!D27</f>
        <v>4338652</v>
      </c>
      <c r="E28" s="357">
        <f>'SFAG Non-A Subcategories'!E27+'Contingency Non-A Subcategories'!E27+'ECF Non-A Subcategories'!E27</f>
        <v>45599801</v>
      </c>
      <c r="F28" s="359">
        <f t="shared" si="1"/>
        <v>7099729</v>
      </c>
      <c r="G28" s="330">
        <f>'SFAG Non-A Subcategories'!G27+'Contingency Non-A Subcategories'!G27+'ECF Non-A Subcategories'!G27</f>
        <v>1100000</v>
      </c>
      <c r="H28" s="330">
        <f>'SFAG Non-A Subcategories'!H27+'Contingency Non-A Subcategories'!H27+'ECF Non-A Subcategories'!H27</f>
        <v>5999729</v>
      </c>
    </row>
    <row r="29" spans="1:8">
      <c r="A29" s="62" t="s">
        <v>34</v>
      </c>
      <c r="B29" s="330">
        <f t="shared" si="0"/>
        <v>64487441</v>
      </c>
      <c r="C29" s="330">
        <f>'SFAG Non-A Subcategories'!C28+'Contingency Non-A Subcategories'!C28+'ECF Non-A Subcategories'!C28</f>
        <v>0</v>
      </c>
      <c r="D29" s="330">
        <f>'SFAG Non-A Subcategories'!D28+'Contingency Non-A Subcategories'!D28+'ECF Non-A Subcategories'!D28</f>
        <v>719182</v>
      </c>
      <c r="E29" s="357">
        <f>'SFAG Non-A Subcategories'!E28+'Contingency Non-A Subcategories'!E28+'ECF Non-A Subcategories'!E28</f>
        <v>63768259</v>
      </c>
      <c r="F29" s="359">
        <f t="shared" si="1"/>
        <v>3188164</v>
      </c>
      <c r="G29" s="330">
        <f>'SFAG Non-A Subcategories'!G28+'Contingency Non-A Subcategories'!G28+'ECF Non-A Subcategories'!G28</f>
        <v>0</v>
      </c>
      <c r="H29" s="330">
        <f>'SFAG Non-A Subcategories'!H28+'Contingency Non-A Subcategories'!H28+'ECF Non-A Subcategories'!H28</f>
        <v>3188164</v>
      </c>
    </row>
    <row r="30" spans="1:8">
      <c r="A30" s="62" t="s">
        <v>35</v>
      </c>
      <c r="B30" s="330">
        <f t="shared" si="0"/>
        <v>18161923</v>
      </c>
      <c r="C30" s="330">
        <f>'SFAG Non-A Subcategories'!C29+'Contingency Non-A Subcategories'!C29+'ECF Non-A Subcategories'!C29</f>
        <v>125690</v>
      </c>
      <c r="D30" s="330">
        <f>'SFAG Non-A Subcategories'!D29+'Contingency Non-A Subcategories'!D29+'ECF Non-A Subcategories'!D29</f>
        <v>0</v>
      </c>
      <c r="E30" s="357">
        <f>'SFAG Non-A Subcategories'!E29+'Contingency Non-A Subcategories'!E29+'ECF Non-A Subcategories'!E29</f>
        <v>18036233</v>
      </c>
      <c r="F30" s="359">
        <f t="shared" si="1"/>
        <v>6888218</v>
      </c>
      <c r="G30" s="330">
        <f>'SFAG Non-A Subcategories'!G29+'Contingency Non-A Subcategories'!G29+'ECF Non-A Subcategories'!G29</f>
        <v>0</v>
      </c>
      <c r="H30" s="330">
        <f>'SFAG Non-A Subcategories'!H29+'Contingency Non-A Subcategories'!H29+'ECF Non-A Subcategories'!H29</f>
        <v>6888218</v>
      </c>
    </row>
    <row r="31" spans="1:8">
      <c r="A31" s="62" t="s">
        <v>36</v>
      </c>
      <c r="B31" s="330">
        <f t="shared" si="0"/>
        <v>2893303</v>
      </c>
      <c r="C31" s="330">
        <f>'SFAG Non-A Subcategories'!C30+'Contingency Non-A Subcategories'!C30+'ECF Non-A Subcategories'!C30</f>
        <v>0</v>
      </c>
      <c r="D31" s="330">
        <f>'SFAG Non-A Subcategories'!D30+'Contingency Non-A Subcategories'!D30+'ECF Non-A Subcategories'!D30</f>
        <v>0</v>
      </c>
      <c r="E31" s="357">
        <f>'SFAG Non-A Subcategories'!E30+'Contingency Non-A Subcategories'!E30+'ECF Non-A Subcategories'!E30</f>
        <v>2893303</v>
      </c>
      <c r="F31" s="359">
        <f t="shared" si="1"/>
        <v>0</v>
      </c>
      <c r="G31" s="330">
        <f>'SFAG Non-A Subcategories'!G30+'Contingency Non-A Subcategories'!G30+'ECF Non-A Subcategories'!G30</f>
        <v>0</v>
      </c>
      <c r="H31" s="330">
        <f>'SFAG Non-A Subcategories'!H30+'Contingency Non-A Subcategories'!H30+'ECF Non-A Subcategories'!H30</f>
        <v>0</v>
      </c>
    </row>
    <row r="32" spans="1:8">
      <c r="A32" s="62" t="s">
        <v>37</v>
      </c>
      <c r="B32" s="330">
        <f t="shared" si="0"/>
        <v>2720449</v>
      </c>
      <c r="C32" s="330">
        <f>'SFAG Non-A Subcategories'!C31+'Contingency Non-A Subcategories'!C31+'ECF Non-A Subcategories'!C31</f>
        <v>3615845</v>
      </c>
      <c r="D32" s="330">
        <f>'SFAG Non-A Subcategories'!D31+'Contingency Non-A Subcategories'!D31+'ECF Non-A Subcategories'!D31</f>
        <v>-961571</v>
      </c>
      <c r="E32" s="357">
        <f>'SFAG Non-A Subcategories'!E31+'Contingency Non-A Subcategories'!E31+'ECF Non-A Subcategories'!E31</f>
        <v>66175</v>
      </c>
      <c r="F32" s="359">
        <f t="shared" si="1"/>
        <v>0</v>
      </c>
      <c r="G32" s="330">
        <f>'SFAG Non-A Subcategories'!G31+'Contingency Non-A Subcategories'!G31+'ECF Non-A Subcategories'!G31</f>
        <v>0</v>
      </c>
      <c r="H32" s="330">
        <f>'SFAG Non-A Subcategories'!H31+'Contingency Non-A Subcategories'!H31+'ECF Non-A Subcategories'!H31</f>
        <v>0</v>
      </c>
    </row>
    <row r="33" spans="1:8">
      <c r="A33" s="62" t="s">
        <v>38</v>
      </c>
      <c r="B33" s="330">
        <f t="shared" si="0"/>
        <v>16391785</v>
      </c>
      <c r="C33" s="330">
        <f>'SFAG Non-A Subcategories'!C32+'Contingency Non-A Subcategories'!C32+'ECF Non-A Subcategories'!C32</f>
        <v>0</v>
      </c>
      <c r="D33" s="330">
        <f>'SFAG Non-A Subcategories'!D32+'Contingency Non-A Subcategories'!D32+'ECF Non-A Subcategories'!D32</f>
        <v>0</v>
      </c>
      <c r="E33" s="357">
        <f>'SFAG Non-A Subcategories'!E32+'Contingency Non-A Subcategories'!E32+'ECF Non-A Subcategories'!E32</f>
        <v>16391785</v>
      </c>
      <c r="F33" s="359">
        <f t="shared" si="1"/>
        <v>0</v>
      </c>
      <c r="G33" s="330">
        <f>'SFAG Non-A Subcategories'!G32+'Contingency Non-A Subcategories'!G32+'ECF Non-A Subcategories'!G32</f>
        <v>0</v>
      </c>
      <c r="H33" s="330">
        <f>'SFAG Non-A Subcategories'!H32+'Contingency Non-A Subcategories'!H32+'ECF Non-A Subcategories'!H32</f>
        <v>0</v>
      </c>
    </row>
    <row r="34" spans="1:8">
      <c r="A34" s="62" t="s">
        <v>39</v>
      </c>
      <c r="B34" s="330">
        <f t="shared" si="0"/>
        <v>94031</v>
      </c>
      <c r="C34" s="330">
        <f>'SFAG Non-A Subcategories'!C33+'Contingency Non-A Subcategories'!C33+'ECF Non-A Subcategories'!C33</f>
        <v>0</v>
      </c>
      <c r="D34" s="330">
        <f>'SFAG Non-A Subcategories'!D33+'Contingency Non-A Subcategories'!D33+'ECF Non-A Subcategories'!D33</f>
        <v>70581</v>
      </c>
      <c r="E34" s="357">
        <f>'SFAG Non-A Subcategories'!E33+'Contingency Non-A Subcategories'!E33+'ECF Non-A Subcategories'!E33</f>
        <v>23450</v>
      </c>
      <c r="F34" s="359">
        <f t="shared" si="1"/>
        <v>641138</v>
      </c>
      <c r="G34" s="330">
        <f>'SFAG Non-A Subcategories'!G33+'Contingency Non-A Subcategories'!G33+'ECF Non-A Subcategories'!G33</f>
        <v>0</v>
      </c>
      <c r="H34" s="330">
        <f>'SFAG Non-A Subcategories'!H33+'Contingency Non-A Subcategories'!H33+'ECF Non-A Subcategories'!H33</f>
        <v>641138</v>
      </c>
    </row>
    <row r="35" spans="1:8">
      <c r="A35" s="62" t="s">
        <v>40</v>
      </c>
      <c r="B35" s="330">
        <f t="shared" si="0"/>
        <v>4871978</v>
      </c>
      <c r="C35" s="330">
        <f>'SFAG Non-A Subcategories'!C34+'Contingency Non-A Subcategories'!C34+'ECF Non-A Subcategories'!C34</f>
        <v>0</v>
      </c>
      <c r="D35" s="330">
        <f>'SFAG Non-A Subcategories'!D34+'Contingency Non-A Subcategories'!D34+'ECF Non-A Subcategories'!D34</f>
        <v>123261</v>
      </c>
      <c r="E35" s="357">
        <f>'SFAG Non-A Subcategories'!E34+'Contingency Non-A Subcategories'!E34+'ECF Non-A Subcategories'!E34</f>
        <v>4748717</v>
      </c>
      <c r="F35" s="359">
        <f t="shared" si="1"/>
        <v>934746</v>
      </c>
      <c r="G35" s="330">
        <f>'SFAG Non-A Subcategories'!G34+'Contingency Non-A Subcategories'!G34+'ECF Non-A Subcategories'!G34</f>
        <v>136092</v>
      </c>
      <c r="H35" s="330">
        <f>'SFAG Non-A Subcategories'!H34+'Contingency Non-A Subcategories'!H34+'ECF Non-A Subcategories'!H34</f>
        <v>798654</v>
      </c>
    </row>
    <row r="36" spans="1:8">
      <c r="A36" s="62" t="s">
        <v>41</v>
      </c>
      <c r="B36" s="330">
        <f t="shared" si="0"/>
        <v>67287015</v>
      </c>
      <c r="C36" s="330">
        <f>'SFAG Non-A Subcategories'!C35+'Contingency Non-A Subcategories'!C35+'ECF Non-A Subcategories'!C35</f>
        <v>1198286</v>
      </c>
      <c r="D36" s="330">
        <f>'SFAG Non-A Subcategories'!D35+'Contingency Non-A Subcategories'!D35+'ECF Non-A Subcategories'!D35</f>
        <v>21272930</v>
      </c>
      <c r="E36" s="357">
        <f>'SFAG Non-A Subcategories'!E35+'Contingency Non-A Subcategories'!E35+'ECF Non-A Subcategories'!E35</f>
        <v>44815799</v>
      </c>
      <c r="F36" s="359">
        <f t="shared" si="1"/>
        <v>731708</v>
      </c>
      <c r="G36" s="330">
        <f>'SFAG Non-A Subcategories'!G35+'Contingency Non-A Subcategories'!G35+'ECF Non-A Subcategories'!G35</f>
        <v>731708</v>
      </c>
      <c r="H36" s="330">
        <f>'SFAG Non-A Subcategories'!H35+'Contingency Non-A Subcategories'!H35+'ECF Non-A Subcategories'!H35</f>
        <v>0</v>
      </c>
    </row>
    <row r="37" spans="1:8">
      <c r="A37" s="62" t="s">
        <v>42</v>
      </c>
      <c r="B37" s="330">
        <f t="shared" si="0"/>
        <v>13031346</v>
      </c>
      <c r="C37" s="330">
        <f>'SFAG Non-A Subcategories'!C36+'Contingency Non-A Subcategories'!C36+'ECF Non-A Subcategories'!C36</f>
        <v>700317</v>
      </c>
      <c r="D37" s="330">
        <f>'SFAG Non-A Subcategories'!D36+'Contingency Non-A Subcategories'!D36+'ECF Non-A Subcategories'!D36</f>
        <v>0</v>
      </c>
      <c r="E37" s="357">
        <f>'SFAG Non-A Subcategories'!E36+'Contingency Non-A Subcategories'!E36+'ECF Non-A Subcategories'!E36</f>
        <v>12331029</v>
      </c>
      <c r="F37" s="359">
        <f t="shared" si="1"/>
        <v>0</v>
      </c>
      <c r="G37" s="330">
        <f>'SFAG Non-A Subcategories'!G36+'Contingency Non-A Subcategories'!G36+'ECF Non-A Subcategories'!G36</f>
        <v>0</v>
      </c>
      <c r="H37" s="330">
        <f>'SFAG Non-A Subcategories'!H36+'Contingency Non-A Subcategories'!H36+'ECF Non-A Subcategories'!H36</f>
        <v>0</v>
      </c>
    </row>
    <row r="38" spans="1:8">
      <c r="A38" s="62" t="s">
        <v>43</v>
      </c>
      <c r="B38" s="330">
        <f t="shared" si="0"/>
        <v>167247135</v>
      </c>
      <c r="C38" s="330">
        <f>'SFAG Non-A Subcategories'!C37+'Contingency Non-A Subcategories'!C37+'ECF Non-A Subcategories'!C37</f>
        <v>14752314</v>
      </c>
      <c r="D38" s="330">
        <f>'SFAG Non-A Subcategories'!D37+'Contingency Non-A Subcategories'!D37+'ECF Non-A Subcategories'!D37</f>
        <v>1882936</v>
      </c>
      <c r="E38" s="357">
        <f>'SFAG Non-A Subcategories'!E37+'Contingency Non-A Subcategories'!E37+'ECF Non-A Subcategories'!E37</f>
        <v>150611885</v>
      </c>
      <c r="F38" s="359">
        <f t="shared" si="1"/>
        <v>7870480</v>
      </c>
      <c r="G38" s="330">
        <f>'SFAG Non-A Subcategories'!G37+'Contingency Non-A Subcategories'!G37+'ECF Non-A Subcategories'!G37</f>
        <v>0</v>
      </c>
      <c r="H38" s="330">
        <f>'SFAG Non-A Subcategories'!H37+'Contingency Non-A Subcategories'!H37+'ECF Non-A Subcategories'!H37</f>
        <v>7870480</v>
      </c>
    </row>
    <row r="39" spans="1:8">
      <c r="A39" s="62" t="s">
        <v>44</v>
      </c>
      <c r="B39" s="330">
        <f t="shared" si="0"/>
        <v>5461644</v>
      </c>
      <c r="C39" s="330">
        <f>'SFAG Non-A Subcategories'!C38+'Contingency Non-A Subcategories'!C38+'ECF Non-A Subcategories'!C38</f>
        <v>59</v>
      </c>
      <c r="D39" s="330">
        <f>'SFAG Non-A Subcategories'!D38+'Contingency Non-A Subcategories'!D38+'ECF Non-A Subcategories'!D38</f>
        <v>25100</v>
      </c>
      <c r="E39" s="357">
        <f>'SFAG Non-A Subcategories'!E38+'Contingency Non-A Subcategories'!E38+'ECF Non-A Subcategories'!E38</f>
        <v>5436485</v>
      </c>
      <c r="F39" s="359">
        <f t="shared" si="1"/>
        <v>469015</v>
      </c>
      <c r="G39" s="330">
        <f>'SFAG Non-A Subcategories'!G38+'Contingency Non-A Subcategories'!G38+'ECF Non-A Subcategories'!G38</f>
        <v>0</v>
      </c>
      <c r="H39" s="330">
        <f>'SFAG Non-A Subcategories'!H38+'Contingency Non-A Subcategories'!H38+'ECF Non-A Subcategories'!H38</f>
        <v>469015</v>
      </c>
    </row>
    <row r="40" spans="1:8">
      <c r="A40" s="62" t="s">
        <v>45</v>
      </c>
      <c r="B40" s="330">
        <f t="shared" si="0"/>
        <v>1573723</v>
      </c>
      <c r="C40" s="330">
        <f>'SFAG Non-A Subcategories'!C39+'Contingency Non-A Subcategories'!C39+'ECF Non-A Subcategories'!C39</f>
        <v>0</v>
      </c>
      <c r="D40" s="330">
        <f>'SFAG Non-A Subcategories'!D39+'Contingency Non-A Subcategories'!D39+'ECF Non-A Subcategories'!D39</f>
        <v>19576</v>
      </c>
      <c r="E40" s="357">
        <f>'SFAG Non-A Subcategories'!E39+'Contingency Non-A Subcategories'!E39+'ECF Non-A Subcategories'!E39</f>
        <v>1554147</v>
      </c>
      <c r="F40" s="359">
        <f t="shared" si="1"/>
        <v>971185</v>
      </c>
      <c r="G40" s="330">
        <f>'SFAG Non-A Subcategories'!G39+'Contingency Non-A Subcategories'!G39+'ECF Non-A Subcategories'!G39</f>
        <v>0</v>
      </c>
      <c r="H40" s="330">
        <f>'SFAG Non-A Subcategories'!H39+'Contingency Non-A Subcategories'!H39+'ECF Non-A Subcategories'!H39</f>
        <v>971185</v>
      </c>
    </row>
    <row r="41" spans="1:8">
      <c r="A41" s="62" t="s">
        <v>46</v>
      </c>
      <c r="B41" s="330">
        <f t="shared" si="0"/>
        <v>73821516</v>
      </c>
      <c r="C41" s="330">
        <f>'SFAG Non-A Subcategories'!C40+'Contingency Non-A Subcategories'!C40+'ECF Non-A Subcategories'!C40</f>
        <v>40883327</v>
      </c>
      <c r="D41" s="330">
        <f>'SFAG Non-A Subcategories'!D40+'Contingency Non-A Subcategories'!D40+'ECF Non-A Subcategories'!D40</f>
        <v>2349110</v>
      </c>
      <c r="E41" s="357">
        <f>'SFAG Non-A Subcategories'!E40+'Contingency Non-A Subcategories'!E40+'ECF Non-A Subcategories'!E40</f>
        <v>30589079</v>
      </c>
      <c r="F41" s="359">
        <f t="shared" si="1"/>
        <v>5836497</v>
      </c>
      <c r="G41" s="330">
        <f>'SFAG Non-A Subcategories'!G40+'Contingency Non-A Subcategories'!G40+'ECF Non-A Subcategories'!G40</f>
        <v>1995173</v>
      </c>
      <c r="H41" s="330">
        <f>'SFAG Non-A Subcategories'!H40+'Contingency Non-A Subcategories'!H40+'ECF Non-A Subcategories'!H40</f>
        <v>3841324</v>
      </c>
    </row>
    <row r="42" spans="1:8">
      <c r="A42" s="62" t="s">
        <v>47</v>
      </c>
      <c r="B42" s="330">
        <f t="shared" si="0"/>
        <v>0</v>
      </c>
      <c r="C42" s="330">
        <f>'SFAG Non-A Subcategories'!C41+'Contingency Non-A Subcategories'!C41+'ECF Non-A Subcategories'!C41</f>
        <v>0</v>
      </c>
      <c r="D42" s="330">
        <f>'SFAG Non-A Subcategories'!D41+'Contingency Non-A Subcategories'!D41+'ECF Non-A Subcategories'!D41</f>
        <v>0</v>
      </c>
      <c r="E42" s="357">
        <f>'SFAG Non-A Subcategories'!E41+'Contingency Non-A Subcategories'!E41+'ECF Non-A Subcategories'!E41</f>
        <v>0</v>
      </c>
      <c r="F42" s="359">
        <f t="shared" si="1"/>
        <v>0</v>
      </c>
      <c r="G42" s="330">
        <f>'SFAG Non-A Subcategories'!G41+'Contingency Non-A Subcategories'!G41+'ECF Non-A Subcategories'!G41</f>
        <v>0</v>
      </c>
      <c r="H42" s="330">
        <f>'SFAG Non-A Subcategories'!H41+'Contingency Non-A Subcategories'!H41+'ECF Non-A Subcategories'!H41</f>
        <v>0</v>
      </c>
    </row>
    <row r="43" spans="1:8">
      <c r="A43" s="62" t="s">
        <v>48</v>
      </c>
      <c r="B43" s="330">
        <f t="shared" si="0"/>
        <v>8825806</v>
      </c>
      <c r="C43" s="330">
        <f>'SFAG Non-A Subcategories'!C42+'Contingency Non-A Subcategories'!C42+'ECF Non-A Subcategories'!C42</f>
        <v>-41875</v>
      </c>
      <c r="D43" s="330">
        <f>'SFAG Non-A Subcategories'!D42+'Contingency Non-A Subcategories'!D42+'ECF Non-A Subcategories'!D42</f>
        <v>493029</v>
      </c>
      <c r="E43" s="357">
        <f>'SFAG Non-A Subcategories'!E42+'Contingency Non-A Subcategories'!E42+'ECF Non-A Subcategories'!E42</f>
        <v>8374652</v>
      </c>
      <c r="F43" s="359">
        <f t="shared" si="1"/>
        <v>74004</v>
      </c>
      <c r="G43" s="330">
        <f>'SFAG Non-A Subcategories'!G42+'Contingency Non-A Subcategories'!G42+'ECF Non-A Subcategories'!G42</f>
        <v>0</v>
      </c>
      <c r="H43" s="330">
        <f>'SFAG Non-A Subcategories'!H42+'Contingency Non-A Subcategories'!H42+'ECF Non-A Subcategories'!H42</f>
        <v>74004</v>
      </c>
    </row>
    <row r="44" spans="1:8">
      <c r="A44" s="62" t="s">
        <v>49</v>
      </c>
      <c r="B44" s="330">
        <f t="shared" si="0"/>
        <v>80583895</v>
      </c>
      <c r="C44" s="330">
        <f>'SFAG Non-A Subcategories'!C43+'Contingency Non-A Subcategories'!C43+'ECF Non-A Subcategories'!C43</f>
        <v>0</v>
      </c>
      <c r="D44" s="330">
        <f>'SFAG Non-A Subcategories'!D43+'Contingency Non-A Subcategories'!D43+'ECF Non-A Subcategories'!D43</f>
        <v>2593228</v>
      </c>
      <c r="E44" s="357">
        <f>'SFAG Non-A Subcategories'!E43+'Contingency Non-A Subcategories'!E43+'ECF Non-A Subcategories'!E43</f>
        <v>77990667</v>
      </c>
      <c r="F44" s="359">
        <f t="shared" si="1"/>
        <v>1632403</v>
      </c>
      <c r="G44" s="330">
        <f>'SFAG Non-A Subcategories'!G43+'Contingency Non-A Subcategories'!G43+'ECF Non-A Subcategories'!G43</f>
        <v>0</v>
      </c>
      <c r="H44" s="330">
        <f>'SFAG Non-A Subcategories'!H43+'Contingency Non-A Subcategories'!H43+'ECF Non-A Subcategories'!H43</f>
        <v>1632403</v>
      </c>
    </row>
    <row r="45" spans="1:8">
      <c r="A45" s="62" t="s">
        <v>50</v>
      </c>
      <c r="B45" s="330">
        <f t="shared" si="0"/>
        <v>10261560</v>
      </c>
      <c r="C45" s="330">
        <f>'SFAG Non-A Subcategories'!C44+'Contingency Non-A Subcategories'!C44+'ECF Non-A Subcategories'!C44</f>
        <v>0</v>
      </c>
      <c r="D45" s="330">
        <f>'SFAG Non-A Subcategories'!D44+'Contingency Non-A Subcategories'!D44+'ECF Non-A Subcategories'!D44</f>
        <v>0</v>
      </c>
      <c r="E45" s="357">
        <f>'SFAG Non-A Subcategories'!E44+'Contingency Non-A Subcategories'!E44+'ECF Non-A Subcategories'!E44</f>
        <v>10261560</v>
      </c>
      <c r="F45" s="359">
        <f t="shared" si="1"/>
        <v>3338948</v>
      </c>
      <c r="G45" s="330">
        <f>'SFAG Non-A Subcategories'!G44+'Contingency Non-A Subcategories'!G44+'ECF Non-A Subcategories'!G44</f>
        <v>3338948</v>
      </c>
      <c r="H45" s="330">
        <f>'SFAG Non-A Subcategories'!H44+'Contingency Non-A Subcategories'!H44+'ECF Non-A Subcategories'!H44</f>
        <v>0</v>
      </c>
    </row>
    <row r="46" spans="1:8">
      <c r="A46" s="62" t="s">
        <v>51</v>
      </c>
      <c r="B46" s="330">
        <f t="shared" si="0"/>
        <v>15015084</v>
      </c>
      <c r="C46" s="330">
        <f>'SFAG Non-A Subcategories'!C45+'Contingency Non-A Subcategories'!C45+'ECF Non-A Subcategories'!C45</f>
        <v>0</v>
      </c>
      <c r="D46" s="330">
        <f>'SFAG Non-A Subcategories'!D45+'Contingency Non-A Subcategories'!D45+'ECF Non-A Subcategories'!D45</f>
        <v>9311562</v>
      </c>
      <c r="E46" s="357">
        <f>'SFAG Non-A Subcategories'!E45+'Contingency Non-A Subcategories'!E45+'ECF Non-A Subcategories'!E45</f>
        <v>5703522</v>
      </c>
      <c r="F46" s="359">
        <f t="shared" si="1"/>
        <v>12602</v>
      </c>
      <c r="G46" s="330">
        <f>'SFAG Non-A Subcategories'!G45+'Contingency Non-A Subcategories'!G45+'ECF Non-A Subcategories'!G45</f>
        <v>0</v>
      </c>
      <c r="H46" s="330">
        <f>'SFAG Non-A Subcategories'!H45+'Contingency Non-A Subcategories'!H45+'ECF Non-A Subcategories'!H45</f>
        <v>12602</v>
      </c>
    </row>
    <row r="47" spans="1:8">
      <c r="A47" s="62" t="s">
        <v>52</v>
      </c>
      <c r="B47" s="330">
        <f t="shared" si="0"/>
        <v>2719130</v>
      </c>
      <c r="C47" s="330">
        <f>'SFAG Non-A Subcategories'!C46+'Contingency Non-A Subcategories'!C46+'ECF Non-A Subcategories'!C46</f>
        <v>0</v>
      </c>
      <c r="D47" s="330">
        <f>'SFAG Non-A Subcategories'!D46+'Contingency Non-A Subcategories'!D46+'ECF Non-A Subcategories'!D46</f>
        <v>0</v>
      </c>
      <c r="E47" s="357">
        <f>'SFAG Non-A Subcategories'!E46+'Contingency Non-A Subcategories'!E46+'ECF Non-A Subcategories'!E46</f>
        <v>2719130</v>
      </c>
      <c r="F47" s="359">
        <f t="shared" si="1"/>
        <v>47589</v>
      </c>
      <c r="G47" s="330">
        <f>'SFAG Non-A Subcategories'!G46+'Contingency Non-A Subcategories'!G46+'ECF Non-A Subcategories'!G46</f>
        <v>0</v>
      </c>
      <c r="H47" s="330">
        <f>'SFAG Non-A Subcategories'!H46+'Contingency Non-A Subcategories'!H46+'ECF Non-A Subcategories'!H46</f>
        <v>47589</v>
      </c>
    </row>
    <row r="48" spans="1:8">
      <c r="A48" s="62" t="s">
        <v>53</v>
      </c>
      <c r="B48" s="330">
        <f t="shared" si="0"/>
        <v>12900059</v>
      </c>
      <c r="C48" s="330">
        <f>'SFAG Non-A Subcategories'!C47+'Contingency Non-A Subcategories'!C47+'ECF Non-A Subcategories'!C47</f>
        <v>0</v>
      </c>
      <c r="D48" s="330">
        <f>'SFAG Non-A Subcategories'!D47+'Contingency Non-A Subcategories'!D47+'ECF Non-A Subcategories'!D47</f>
        <v>0</v>
      </c>
      <c r="E48" s="357">
        <f>'SFAG Non-A Subcategories'!E47+'Contingency Non-A Subcategories'!E47+'ECF Non-A Subcategories'!E47</f>
        <v>12900059</v>
      </c>
      <c r="F48" s="359">
        <f t="shared" si="1"/>
        <v>0</v>
      </c>
      <c r="G48" s="330">
        <f>'SFAG Non-A Subcategories'!G47+'Contingency Non-A Subcategories'!G47+'ECF Non-A Subcategories'!G47</f>
        <v>0</v>
      </c>
      <c r="H48" s="330">
        <f>'SFAG Non-A Subcategories'!H47+'Contingency Non-A Subcategories'!H47+'ECF Non-A Subcategories'!H47</f>
        <v>0</v>
      </c>
    </row>
    <row r="49" spans="1:8">
      <c r="A49" s="62" t="s">
        <v>54</v>
      </c>
      <c r="B49" s="330">
        <f t="shared" si="0"/>
        <v>81645290</v>
      </c>
      <c r="C49" s="330">
        <f>'SFAG Non-A Subcategories'!C48+'Contingency Non-A Subcategories'!C48+'ECF Non-A Subcategories'!C48</f>
        <v>3260170</v>
      </c>
      <c r="D49" s="330">
        <f>'SFAG Non-A Subcategories'!D48+'Contingency Non-A Subcategories'!D48+'ECF Non-A Subcategories'!D48</f>
        <v>6213392</v>
      </c>
      <c r="E49" s="357">
        <f>'SFAG Non-A Subcategories'!E48+'Contingency Non-A Subcategories'!E48+'ECF Non-A Subcategories'!E48</f>
        <v>72171728</v>
      </c>
      <c r="F49" s="359">
        <f t="shared" si="1"/>
        <v>3704902</v>
      </c>
      <c r="G49" s="330">
        <f>'SFAG Non-A Subcategories'!G48+'Contingency Non-A Subcategories'!G48+'ECF Non-A Subcategories'!G48</f>
        <v>121943</v>
      </c>
      <c r="H49" s="330">
        <f>'SFAG Non-A Subcategories'!H48+'Contingency Non-A Subcategories'!H48+'ECF Non-A Subcategories'!H48</f>
        <v>3582959</v>
      </c>
    </row>
    <row r="50" spans="1:8">
      <c r="A50" s="62" t="s">
        <v>55</v>
      </c>
      <c r="B50" s="330">
        <f t="shared" si="0"/>
        <v>18994789</v>
      </c>
      <c r="C50" s="330">
        <f>'SFAG Non-A Subcategories'!C49+'Contingency Non-A Subcategories'!C49+'ECF Non-A Subcategories'!C49</f>
        <v>1500</v>
      </c>
      <c r="D50" s="330">
        <f>'SFAG Non-A Subcategories'!D49+'Contingency Non-A Subcategories'!D49+'ECF Non-A Subcategories'!D49</f>
        <v>527861</v>
      </c>
      <c r="E50" s="357">
        <f>'SFAG Non-A Subcategories'!E49+'Contingency Non-A Subcategories'!E49+'ECF Non-A Subcategories'!E49</f>
        <v>18465428</v>
      </c>
      <c r="F50" s="359">
        <f t="shared" si="1"/>
        <v>-1</v>
      </c>
      <c r="G50" s="330">
        <f>'SFAG Non-A Subcategories'!G49+'Contingency Non-A Subcategories'!G49+'ECF Non-A Subcategories'!G49</f>
        <v>0</v>
      </c>
      <c r="H50" s="330">
        <f>'SFAG Non-A Subcategories'!H49+'Contingency Non-A Subcategories'!H49+'ECF Non-A Subcategories'!H49</f>
        <v>-1</v>
      </c>
    </row>
    <row r="51" spans="1:8">
      <c r="A51" s="62" t="s">
        <v>56</v>
      </c>
      <c r="B51" s="330">
        <f t="shared" si="0"/>
        <v>0</v>
      </c>
      <c r="C51" s="330">
        <f>'SFAG Non-A Subcategories'!C50+'Contingency Non-A Subcategories'!C50+'ECF Non-A Subcategories'!C50</f>
        <v>0</v>
      </c>
      <c r="D51" s="330">
        <f>'SFAG Non-A Subcategories'!D50+'Contingency Non-A Subcategories'!D50+'ECF Non-A Subcategories'!D50</f>
        <v>0</v>
      </c>
      <c r="E51" s="357">
        <f>'SFAG Non-A Subcategories'!E50+'Contingency Non-A Subcategories'!E50+'ECF Non-A Subcategories'!E50</f>
        <v>0</v>
      </c>
      <c r="F51" s="359">
        <f t="shared" si="1"/>
        <v>0</v>
      </c>
      <c r="G51" s="330">
        <f>'SFAG Non-A Subcategories'!G50+'Contingency Non-A Subcategories'!G50+'ECF Non-A Subcategories'!G50</f>
        <v>0</v>
      </c>
      <c r="H51" s="330">
        <f>'SFAG Non-A Subcategories'!H50+'Contingency Non-A Subcategories'!H50+'ECF Non-A Subcategories'!H50</f>
        <v>0</v>
      </c>
    </row>
    <row r="52" spans="1:8">
      <c r="A52" s="62" t="s">
        <v>57</v>
      </c>
      <c r="B52" s="330">
        <f t="shared" si="0"/>
        <v>21280139</v>
      </c>
      <c r="C52" s="330">
        <f>'SFAG Non-A Subcategories'!C51+'Contingency Non-A Subcategories'!C51+'ECF Non-A Subcategories'!C51</f>
        <v>109100</v>
      </c>
      <c r="D52" s="330">
        <f>'SFAG Non-A Subcategories'!D51+'Contingency Non-A Subcategories'!D51+'ECF Non-A Subcategories'!D51</f>
        <v>25004</v>
      </c>
      <c r="E52" s="357">
        <f>'SFAG Non-A Subcategories'!E51+'Contingency Non-A Subcategories'!E51+'ECF Non-A Subcategories'!E51</f>
        <v>21146035</v>
      </c>
      <c r="F52" s="359">
        <f t="shared" si="1"/>
        <v>1354514</v>
      </c>
      <c r="G52" s="330">
        <f>'SFAG Non-A Subcategories'!G51+'Contingency Non-A Subcategories'!G51+'ECF Non-A Subcategories'!G51</f>
        <v>0</v>
      </c>
      <c r="H52" s="330">
        <f>'SFAG Non-A Subcategories'!H51+'Contingency Non-A Subcategories'!H51+'ECF Non-A Subcategories'!H51</f>
        <v>1354514</v>
      </c>
    </row>
    <row r="53" spans="1:8">
      <c r="A53" s="62" t="s">
        <v>58</v>
      </c>
      <c r="B53" s="330">
        <f t="shared" si="0"/>
        <v>75852213</v>
      </c>
      <c r="C53" s="330">
        <f>'SFAG Non-A Subcategories'!C52+'Contingency Non-A Subcategories'!C52+'ECF Non-A Subcategories'!C52</f>
        <v>15947237</v>
      </c>
      <c r="D53" s="330">
        <f>'SFAG Non-A Subcategories'!D52+'Contingency Non-A Subcategories'!D52+'ECF Non-A Subcategories'!D52</f>
        <v>12611210</v>
      </c>
      <c r="E53" s="357">
        <f>'SFAG Non-A Subcategories'!E52+'Contingency Non-A Subcategories'!E52+'ECF Non-A Subcategories'!E52</f>
        <v>47293766</v>
      </c>
      <c r="F53" s="359">
        <f t="shared" si="1"/>
        <v>3655591</v>
      </c>
      <c r="G53" s="330">
        <f>'SFAG Non-A Subcategories'!G52+'Contingency Non-A Subcategories'!G52+'ECF Non-A Subcategories'!G52</f>
        <v>0</v>
      </c>
      <c r="H53" s="330">
        <f>'SFAG Non-A Subcategories'!H52+'Contingency Non-A Subcategories'!H52+'ECF Non-A Subcategories'!H52</f>
        <v>3655591</v>
      </c>
    </row>
    <row r="54" spans="1:8">
      <c r="A54" s="62" t="s">
        <v>59</v>
      </c>
      <c r="B54" s="330">
        <f t="shared" si="0"/>
        <v>1558145</v>
      </c>
      <c r="C54" s="330">
        <f>'SFAG Non-A Subcategories'!C53+'Contingency Non-A Subcategories'!C53+'ECF Non-A Subcategories'!C53</f>
        <v>0</v>
      </c>
      <c r="D54" s="330">
        <f>'SFAG Non-A Subcategories'!D53+'Contingency Non-A Subcategories'!D53+'ECF Non-A Subcategories'!D53</f>
        <v>0</v>
      </c>
      <c r="E54" s="357">
        <f>'SFAG Non-A Subcategories'!E53+'Contingency Non-A Subcategories'!E53+'ECF Non-A Subcategories'!E53</f>
        <v>1558145</v>
      </c>
      <c r="F54" s="359">
        <f t="shared" si="1"/>
        <v>0</v>
      </c>
      <c r="G54" s="330">
        <f>'SFAG Non-A Subcategories'!G53+'Contingency Non-A Subcategories'!G53+'ECF Non-A Subcategories'!G53</f>
        <v>0</v>
      </c>
      <c r="H54" s="330">
        <f>'SFAG Non-A Subcategories'!H53+'Contingency Non-A Subcategories'!H53+'ECF Non-A Subcategories'!H53</f>
        <v>0</v>
      </c>
    </row>
    <row r="55" spans="1:8">
      <c r="A55" s="62" t="s">
        <v>60</v>
      </c>
      <c r="B55" s="330">
        <f t="shared" si="0"/>
        <v>972899</v>
      </c>
      <c r="C55" s="330">
        <f>'SFAG Non-A Subcategories'!C54+'Contingency Non-A Subcategories'!C54+'ECF Non-A Subcategories'!C54</f>
        <v>1028029</v>
      </c>
      <c r="D55" s="330">
        <f>'SFAG Non-A Subcategories'!D54+'Contingency Non-A Subcategories'!D54+'ECF Non-A Subcategories'!D54</f>
        <v>0</v>
      </c>
      <c r="E55" s="357">
        <f>'SFAG Non-A Subcategories'!E54+'Contingency Non-A Subcategories'!E54+'ECF Non-A Subcategories'!E54</f>
        <v>-55130</v>
      </c>
      <c r="F55" s="359">
        <f t="shared" si="1"/>
        <v>0</v>
      </c>
      <c r="G55" s="330">
        <f>'SFAG Non-A Subcategories'!G54+'Contingency Non-A Subcategories'!G54+'ECF Non-A Subcategories'!G54</f>
        <v>0</v>
      </c>
      <c r="H55" s="330">
        <f>'SFAG Non-A Subcategories'!H54+'Contingency Non-A Subcategories'!H54+'ECF Non-A Subcategories'!H54</f>
        <v>0</v>
      </c>
    </row>
    <row r="56" spans="1:8">
      <c r="A56" s="62" t="s">
        <v>61</v>
      </c>
      <c r="B56" s="330">
        <f t="shared" si="0"/>
        <v>2694551</v>
      </c>
      <c r="C56" s="330">
        <f>'SFAG Non-A Subcategories'!C55+'Contingency Non-A Subcategories'!C55+'ECF Non-A Subcategories'!C55</f>
        <v>0</v>
      </c>
      <c r="D56" s="330">
        <f>'SFAG Non-A Subcategories'!D55+'Contingency Non-A Subcategories'!D55+'ECF Non-A Subcategories'!D55</f>
        <v>2694526</v>
      </c>
      <c r="E56" s="357">
        <f>'SFAG Non-A Subcategories'!E55+'Contingency Non-A Subcategories'!E55+'ECF Non-A Subcategories'!E55</f>
        <v>25</v>
      </c>
      <c r="F56" s="358">
        <f t="shared" si="1"/>
        <v>0</v>
      </c>
      <c r="G56" s="330">
        <f>'SFAG Non-A Subcategories'!G55+'Contingency Non-A Subcategories'!G55+'ECF Non-A Subcategories'!G55</f>
        <v>0</v>
      </c>
      <c r="H56" s="330">
        <f>'SFAG Non-A Subcategories'!H55+'Contingency Non-A Subcategories'!H55+'ECF Non-A Subcategories'!H55</f>
        <v>0</v>
      </c>
    </row>
  </sheetData>
  <mergeCells count="4">
    <mergeCell ref="A1:H1"/>
    <mergeCell ref="A2:A4"/>
    <mergeCell ref="B2:E2"/>
    <mergeCell ref="F2:H2"/>
  </mergeCells>
  <pageMargins left="0.7" right="0.7" top="0.75" bottom="0.75" header="0.3" footer="0.3"/>
  <pageSetup scale="1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FF00"/>
    <pageSetUpPr fitToPage="1"/>
  </sheetPr>
  <dimension ref="A1"/>
  <sheetViews>
    <sheetView topLeftCell="A4" workbookViewId="0">
      <selection activeCell="F19" sqref="F19:F20"/>
    </sheetView>
  </sheetViews>
  <sheetFormatPr defaultRowHeight="14.4"/>
  <sheetData/>
  <pageMargins left="0.7" right="0.7" top="0.75" bottom="0.7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00B050"/>
    <pageSetUpPr fitToPage="1"/>
  </sheetPr>
  <dimension ref="A1"/>
  <sheetViews>
    <sheetView workbookViewId="0">
      <selection activeCell="D11" sqref="D11"/>
    </sheetView>
  </sheetViews>
  <sheetFormatPr defaultRowHeight="14.4"/>
  <sheetData/>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D56"/>
  <sheetViews>
    <sheetView workbookViewId="0">
      <selection sqref="A1:D1"/>
    </sheetView>
  </sheetViews>
  <sheetFormatPr defaultColWidth="8.88671875" defaultRowHeight="14.4"/>
  <cols>
    <col min="1" max="1" width="23" customWidth="1"/>
    <col min="2" max="2" width="18.44140625" style="45" customWidth="1"/>
    <col min="3" max="4" width="16.6640625" customWidth="1"/>
  </cols>
  <sheetData>
    <row r="1" spans="1:4">
      <c r="A1" s="512" t="s">
        <v>210</v>
      </c>
      <c r="B1" s="493"/>
      <c r="C1" s="513"/>
      <c r="D1" s="513"/>
    </row>
    <row r="2" spans="1:4" s="4" customFormat="1" ht="42" customHeight="1">
      <c r="A2" s="2"/>
      <c r="B2" s="35" t="s">
        <v>0</v>
      </c>
      <c r="C2" s="38" t="s">
        <v>121</v>
      </c>
      <c r="D2" s="38" t="s">
        <v>125</v>
      </c>
    </row>
    <row r="3" spans="1:4" s="4" customFormat="1" ht="13.8">
      <c r="A3" s="9" t="s">
        <v>10</v>
      </c>
      <c r="B3" s="37"/>
      <c r="C3" s="39"/>
      <c r="D3" s="36"/>
    </row>
    <row r="4" spans="1:4" s="20" customFormat="1">
      <c r="A4" s="11" t="s">
        <v>77</v>
      </c>
      <c r="B4" s="427">
        <f>IF(SUM(B5:B55)='MOE in TANF Summary'!B5+'MOE SSP Summary'!B5,SUM(B5:B55),"ERROR")</f>
        <v>15323822040</v>
      </c>
      <c r="C4" s="427">
        <f>SUM(C5:C55)</f>
        <v>4216522618</v>
      </c>
      <c r="D4" s="427">
        <f>SUM(D5:D55)</f>
        <v>11107299422</v>
      </c>
    </row>
    <row r="5" spans="1:4" s="20" customFormat="1">
      <c r="A5" s="12" t="s">
        <v>11</v>
      </c>
      <c r="B5" s="427">
        <f>'MOE in TANF Summary'!B6+'MOE SSP Summary'!B6</f>
        <v>105651972</v>
      </c>
      <c r="C5" s="427">
        <f>'MOE in TANF Summary'!C6+'MOE SSP Summary'!C6</f>
        <v>2310664</v>
      </c>
      <c r="D5" s="427">
        <f>'MOE in TANF Summary'!D6+'MOE SSP Summary'!D6</f>
        <v>103341308</v>
      </c>
    </row>
    <row r="6" spans="1:4" s="20" customFormat="1">
      <c r="A6" s="12" t="s">
        <v>12</v>
      </c>
      <c r="B6" s="427">
        <f>'MOE in TANF Summary'!B7+'MOE SSP Summary'!B7</f>
        <v>37088381</v>
      </c>
      <c r="C6" s="427">
        <f>'MOE in TANF Summary'!C7+'MOE SSP Summary'!C7</f>
        <v>35227435</v>
      </c>
      <c r="D6" s="427">
        <f>'MOE in TANF Summary'!D7+'MOE SSP Summary'!D7</f>
        <v>1860946</v>
      </c>
    </row>
    <row r="7" spans="1:4" s="20" customFormat="1">
      <c r="A7" s="12" t="s">
        <v>13</v>
      </c>
      <c r="B7" s="427">
        <f>'MOE in TANF Summary'!B8+'MOE SSP Summary'!B8</f>
        <v>132359685</v>
      </c>
      <c r="C7" s="427">
        <f>'MOE in TANF Summary'!C8+'MOE SSP Summary'!C8</f>
        <v>0</v>
      </c>
      <c r="D7" s="427">
        <f>'MOE in TANF Summary'!D8+'MOE SSP Summary'!D8</f>
        <v>132359685</v>
      </c>
    </row>
    <row r="8" spans="1:4" s="20" customFormat="1">
      <c r="A8" s="12" t="s">
        <v>14</v>
      </c>
      <c r="B8" s="427">
        <f>'MOE in TANF Summary'!B9+'MOE SSP Summary'!B9</f>
        <v>93755027</v>
      </c>
      <c r="C8" s="427">
        <f>'MOE in TANF Summary'!C9+'MOE SSP Summary'!C9</f>
        <v>0</v>
      </c>
      <c r="D8" s="427">
        <f>'MOE in TANF Summary'!D9+'MOE SSP Summary'!D9</f>
        <v>93755027</v>
      </c>
    </row>
    <row r="9" spans="1:4" s="20" customFormat="1">
      <c r="A9" s="12" t="s">
        <v>15</v>
      </c>
      <c r="B9" s="427">
        <f>'MOE in TANF Summary'!B10+'MOE SSP Summary'!B10</f>
        <v>3129938751</v>
      </c>
      <c r="C9" s="427">
        <f>'MOE in TANF Summary'!C10+'MOE SSP Summary'!C10</f>
        <v>2039816346</v>
      </c>
      <c r="D9" s="427">
        <f>'MOE in TANF Summary'!D10+'MOE SSP Summary'!D10</f>
        <v>1090122405</v>
      </c>
    </row>
    <row r="10" spans="1:4" s="20" customFormat="1">
      <c r="A10" s="12" t="s">
        <v>16</v>
      </c>
      <c r="B10" s="427">
        <f>'MOE in TANF Summary'!B11+'MOE SSP Summary'!B11</f>
        <v>169106784</v>
      </c>
      <c r="C10" s="427">
        <f>'MOE in TANF Summary'!C11+'MOE SSP Summary'!C11</f>
        <v>9012606</v>
      </c>
      <c r="D10" s="427">
        <f>'MOE in TANF Summary'!D11+'MOE SSP Summary'!D11</f>
        <v>160094178</v>
      </c>
    </row>
    <row r="11" spans="1:4" s="20" customFormat="1">
      <c r="A11" s="12" t="s">
        <v>17</v>
      </c>
      <c r="B11" s="427">
        <f>'MOE in TANF Summary'!B12+'MOE SSP Summary'!B12</f>
        <v>230354250</v>
      </c>
      <c r="C11" s="427">
        <f>'MOE in TANF Summary'!C12+'MOE SSP Summary'!C12</f>
        <v>65900731</v>
      </c>
      <c r="D11" s="427">
        <f>'MOE in TANF Summary'!D12+'MOE SSP Summary'!D12</f>
        <v>164453519</v>
      </c>
    </row>
    <row r="12" spans="1:4" s="20" customFormat="1">
      <c r="A12" s="12" t="s">
        <v>18</v>
      </c>
      <c r="B12" s="427">
        <f>'MOE in TANF Summary'!B13+'MOE SSP Summary'!B13</f>
        <v>59202736</v>
      </c>
      <c r="C12" s="427">
        <f>'MOE in TANF Summary'!C13+'MOE SSP Summary'!C13</f>
        <v>23096787</v>
      </c>
      <c r="D12" s="427">
        <f>'MOE in TANF Summary'!D13+'MOE SSP Summary'!D13</f>
        <v>36105949</v>
      </c>
    </row>
    <row r="13" spans="1:4" s="20" customFormat="1">
      <c r="A13" s="12" t="s">
        <v>19</v>
      </c>
      <c r="B13" s="427">
        <f>'MOE in TANF Summary'!B14+'MOE SSP Summary'!B14</f>
        <v>184453024</v>
      </c>
      <c r="C13" s="427">
        <f>'MOE in TANF Summary'!C14+'MOE SSP Summary'!C14</f>
        <v>42379808</v>
      </c>
      <c r="D13" s="427">
        <f>'MOE in TANF Summary'!D14+'MOE SSP Summary'!D14</f>
        <v>142073216</v>
      </c>
    </row>
    <row r="14" spans="1:4" s="20" customFormat="1">
      <c r="A14" s="12" t="s">
        <v>20</v>
      </c>
      <c r="B14" s="427">
        <f>'MOE in TANF Summary'!B15+'MOE SSP Summary'!B15</f>
        <v>438315444</v>
      </c>
      <c r="C14" s="427">
        <f>'MOE in TANF Summary'!C15+'MOE SSP Summary'!C15</f>
        <v>139301139</v>
      </c>
      <c r="D14" s="427">
        <f>'MOE in TANF Summary'!D15+'MOE SSP Summary'!D15</f>
        <v>299014305</v>
      </c>
    </row>
    <row r="15" spans="1:4" s="20" customFormat="1">
      <c r="A15" s="12" t="s">
        <v>21</v>
      </c>
      <c r="B15" s="427">
        <f>'MOE in TANF Summary'!B16+'MOE SSP Summary'!B16</f>
        <v>173368528</v>
      </c>
      <c r="C15" s="427">
        <f>'MOE in TANF Summary'!C16+'MOE SSP Summary'!C16</f>
        <v>2581392</v>
      </c>
      <c r="D15" s="427">
        <f>'MOE in TANF Summary'!D16+'MOE SSP Summary'!D16</f>
        <v>170787136</v>
      </c>
    </row>
    <row r="16" spans="1:4" s="20" customFormat="1">
      <c r="A16" s="12" t="s">
        <v>22</v>
      </c>
      <c r="B16" s="427">
        <f>'MOE in TANF Summary'!B17+'MOE SSP Summary'!B17</f>
        <v>180622433</v>
      </c>
      <c r="C16" s="427">
        <f>'MOE in TANF Summary'!C17+'MOE SSP Summary'!C17</f>
        <v>20720361</v>
      </c>
      <c r="D16" s="427">
        <f>'MOE in TANF Summary'!D17+'MOE SSP Summary'!D17</f>
        <v>159902072</v>
      </c>
    </row>
    <row r="17" spans="1:4" s="20" customFormat="1">
      <c r="A17" s="12" t="s">
        <v>23</v>
      </c>
      <c r="B17" s="427">
        <f>'MOE in TANF Summary'!B18+'MOE SSP Summary'!B18</f>
        <v>14484633</v>
      </c>
      <c r="C17" s="427">
        <f>'MOE in TANF Summary'!C18+'MOE SSP Summary'!C18</f>
        <v>3760941</v>
      </c>
      <c r="D17" s="427">
        <f>'MOE in TANF Summary'!D18+'MOE SSP Summary'!D18</f>
        <v>10723692</v>
      </c>
    </row>
    <row r="18" spans="1:4" s="20" customFormat="1">
      <c r="A18" s="12" t="s">
        <v>24</v>
      </c>
      <c r="B18" s="427">
        <f>'MOE in TANF Summary'!B19+'MOE SSP Summary'!B19</f>
        <v>637374514</v>
      </c>
      <c r="C18" s="427">
        <f>'MOE in TANF Summary'!C19+'MOE SSP Summary'!C19</f>
        <v>4786495</v>
      </c>
      <c r="D18" s="427">
        <f>'MOE in TANF Summary'!D19+'MOE SSP Summary'!D19</f>
        <v>632588019</v>
      </c>
    </row>
    <row r="19" spans="1:4" s="20" customFormat="1">
      <c r="A19" s="12" t="s">
        <v>25</v>
      </c>
      <c r="B19" s="427">
        <f>'MOE in TANF Summary'!B20+'MOE SSP Summary'!B20</f>
        <v>121093891</v>
      </c>
      <c r="C19" s="427">
        <f>'MOE in TANF Summary'!C20+'MOE SSP Summary'!C20</f>
        <v>7409838</v>
      </c>
      <c r="D19" s="427">
        <f>'MOE in TANF Summary'!D20+'MOE SSP Summary'!D20</f>
        <v>113684053</v>
      </c>
    </row>
    <row r="20" spans="1:4" s="20" customFormat="1">
      <c r="A20" s="12" t="s">
        <v>26</v>
      </c>
      <c r="B20" s="427">
        <f>'MOE in TANF Summary'!B21+'MOE SSP Summary'!B21</f>
        <v>100195718</v>
      </c>
      <c r="C20" s="427">
        <f>'MOE in TANF Summary'!C21+'MOE SSP Summary'!C21</f>
        <v>55660672</v>
      </c>
      <c r="D20" s="427">
        <f>'MOE in TANF Summary'!D21+'MOE SSP Summary'!D21</f>
        <v>44535046</v>
      </c>
    </row>
    <row r="21" spans="1:4" s="20" customFormat="1">
      <c r="A21" s="12" t="s">
        <v>27</v>
      </c>
      <c r="B21" s="427">
        <f>'MOE in TANF Summary'!B22+'MOE SSP Summary'!B22</f>
        <v>65945199</v>
      </c>
      <c r="C21" s="427">
        <f>'MOE in TANF Summary'!C22+'MOE SSP Summary'!C22</f>
        <v>7217525</v>
      </c>
      <c r="D21" s="427">
        <f>'MOE in TANF Summary'!D22+'MOE SSP Summary'!D22</f>
        <v>58727674</v>
      </c>
    </row>
    <row r="22" spans="1:4" s="20" customFormat="1">
      <c r="A22" s="12" t="s">
        <v>28</v>
      </c>
      <c r="B22" s="427">
        <f>'MOE in TANF Summary'!B23+'MOE SSP Summary'!B23</f>
        <v>78103498</v>
      </c>
      <c r="C22" s="427">
        <f>'MOE in TANF Summary'!C23+'MOE SSP Summary'!C23</f>
        <v>57327776</v>
      </c>
      <c r="D22" s="427">
        <f>'MOE in TANF Summary'!D23+'MOE SSP Summary'!D23</f>
        <v>20775722</v>
      </c>
    </row>
    <row r="23" spans="1:4" s="20" customFormat="1">
      <c r="A23" s="12" t="s">
        <v>29</v>
      </c>
      <c r="B23" s="427">
        <f>'MOE in TANF Summary'!B24+'MOE SSP Summary'!B24</f>
        <v>55415288</v>
      </c>
      <c r="C23" s="427">
        <f>'MOE in TANF Summary'!C24+'MOE SSP Summary'!C24</f>
        <v>0</v>
      </c>
      <c r="D23" s="427">
        <f>'MOE in TANF Summary'!D24+'MOE SSP Summary'!D24</f>
        <v>55415288</v>
      </c>
    </row>
    <row r="24" spans="1:4" s="20" customFormat="1">
      <c r="A24" s="12" t="s">
        <v>30</v>
      </c>
      <c r="B24" s="427">
        <f>'MOE in TANF Summary'!B25+'MOE SSP Summary'!B25</f>
        <v>40296038</v>
      </c>
      <c r="C24" s="427">
        <f>'MOE in TANF Summary'!C25+'MOE SSP Summary'!C25</f>
        <v>36173120</v>
      </c>
      <c r="D24" s="427">
        <f>'MOE in TANF Summary'!D25+'MOE SSP Summary'!D25</f>
        <v>4122918</v>
      </c>
    </row>
    <row r="25" spans="1:4" s="20" customFormat="1">
      <c r="A25" s="12" t="s">
        <v>31</v>
      </c>
      <c r="B25" s="427">
        <f>'MOE in TANF Summary'!B26+'MOE SSP Summary'!B26</f>
        <v>339581418</v>
      </c>
      <c r="C25" s="427">
        <f>'MOE in TANF Summary'!C26+'MOE SSP Summary'!C26</f>
        <v>18912711</v>
      </c>
      <c r="D25" s="427">
        <f>'MOE in TANF Summary'!D26+'MOE SSP Summary'!D26</f>
        <v>320668707</v>
      </c>
    </row>
    <row r="26" spans="1:4" s="20" customFormat="1">
      <c r="A26" s="12" t="s">
        <v>32</v>
      </c>
      <c r="B26" s="427">
        <f>'MOE in TANF Summary'!B27+'MOE SSP Summary'!B27</f>
        <v>594939273</v>
      </c>
      <c r="C26" s="427">
        <f>'MOE in TANF Summary'!C27+'MOE SSP Summary'!C27</f>
        <v>248685093</v>
      </c>
      <c r="D26" s="427">
        <f>'MOE in TANF Summary'!D27+'MOE SSP Summary'!D27</f>
        <v>346254180</v>
      </c>
    </row>
    <row r="27" spans="1:4" s="20" customFormat="1">
      <c r="A27" s="12" t="s">
        <v>33</v>
      </c>
      <c r="B27" s="427">
        <f>'MOE in TANF Summary'!B28+'MOE SSP Summary'!B28</f>
        <v>616806907</v>
      </c>
      <c r="C27" s="427">
        <f>'MOE in TANF Summary'!C28+'MOE SSP Summary'!C28</f>
        <v>37235911</v>
      </c>
      <c r="D27" s="427">
        <f>'MOE in TANF Summary'!D28+'MOE SSP Summary'!D28</f>
        <v>579570996</v>
      </c>
    </row>
    <row r="28" spans="1:4" s="20" customFormat="1">
      <c r="A28" s="12" t="s">
        <v>34</v>
      </c>
      <c r="B28" s="427">
        <f>'MOE in TANF Summary'!B29+'MOE SSP Summary'!B29</f>
        <v>256709798</v>
      </c>
      <c r="C28" s="427">
        <f>'MOE in TANF Summary'!C29+'MOE SSP Summary'!C29</f>
        <v>10590159</v>
      </c>
      <c r="D28" s="427">
        <f>'MOE in TANF Summary'!D29+'MOE SSP Summary'!D29</f>
        <v>246119639</v>
      </c>
    </row>
    <row r="29" spans="1:4" s="20" customFormat="1">
      <c r="A29" s="12" t="s">
        <v>35</v>
      </c>
      <c r="B29" s="427">
        <f>'MOE in TANF Summary'!B30+'MOE SSP Summary'!B30</f>
        <v>21724308</v>
      </c>
      <c r="C29" s="427">
        <f>'MOE in TANF Summary'!C30+'MOE SSP Summary'!C30</f>
        <v>4508843</v>
      </c>
      <c r="D29" s="427">
        <f>'MOE in TANF Summary'!D30+'MOE SSP Summary'!D30</f>
        <v>17215465</v>
      </c>
    </row>
    <row r="30" spans="1:4" s="20" customFormat="1">
      <c r="A30" s="12" t="s">
        <v>36</v>
      </c>
      <c r="B30" s="427">
        <f>'MOE in TANF Summary'!B31+'MOE SSP Summary'!B31</f>
        <v>165541781</v>
      </c>
      <c r="C30" s="427">
        <f>'MOE in TANF Summary'!C31+'MOE SSP Summary'!C31</f>
        <v>62450228</v>
      </c>
      <c r="D30" s="427">
        <f>'MOE in TANF Summary'!D31+'MOE SSP Summary'!D31</f>
        <v>103091553</v>
      </c>
    </row>
    <row r="31" spans="1:4" s="20" customFormat="1">
      <c r="A31" s="12" t="s">
        <v>37</v>
      </c>
      <c r="B31" s="427">
        <f>'MOE in TANF Summary'!B32+'MOE SSP Summary'!B32</f>
        <v>13491225</v>
      </c>
      <c r="C31" s="427">
        <f>'MOE in TANF Summary'!C32+'MOE SSP Summary'!C32</f>
        <v>2922807</v>
      </c>
      <c r="D31" s="427">
        <f>'MOE in TANF Summary'!D32+'MOE SSP Summary'!D32</f>
        <v>10568418</v>
      </c>
    </row>
    <row r="32" spans="1:4" s="20" customFormat="1">
      <c r="A32" s="12" t="s">
        <v>38</v>
      </c>
      <c r="B32" s="427">
        <f>'MOE in TANF Summary'!B33+'MOE SSP Summary'!B33</f>
        <v>55539761</v>
      </c>
      <c r="C32" s="427">
        <f>'MOE in TANF Summary'!C33+'MOE SSP Summary'!C33</f>
        <v>9639690</v>
      </c>
      <c r="D32" s="427">
        <f>'MOE in TANF Summary'!D33+'MOE SSP Summary'!D33</f>
        <v>45900071</v>
      </c>
    </row>
    <row r="33" spans="1:4" s="20" customFormat="1">
      <c r="A33" s="12" t="s">
        <v>39</v>
      </c>
      <c r="B33" s="427">
        <f>'MOE in TANF Summary'!B34+'MOE SSP Summary'!B34</f>
        <v>43835054</v>
      </c>
      <c r="C33" s="427">
        <f>'MOE in TANF Summary'!C34+'MOE SSP Summary'!C34</f>
        <v>10960494</v>
      </c>
      <c r="D33" s="427">
        <f>'MOE in TANF Summary'!D34+'MOE SSP Summary'!D34</f>
        <v>32874560</v>
      </c>
    </row>
    <row r="34" spans="1:4" s="20" customFormat="1">
      <c r="A34" s="12" t="s">
        <v>40</v>
      </c>
      <c r="B34" s="427">
        <f>'MOE in TANF Summary'!B35+'MOE SSP Summary'!B35</f>
        <v>39102134</v>
      </c>
      <c r="C34" s="427">
        <f>'MOE in TANF Summary'!C35+'MOE SSP Summary'!C35</f>
        <v>16316779</v>
      </c>
      <c r="D34" s="427">
        <f>'MOE in TANF Summary'!D35+'MOE SSP Summary'!D35</f>
        <v>22785355</v>
      </c>
    </row>
    <row r="35" spans="1:4" s="20" customFormat="1">
      <c r="A35" s="12" t="s">
        <v>41</v>
      </c>
      <c r="B35" s="427">
        <f>'MOE in TANF Summary'!B36+'MOE SSP Summary'!B36</f>
        <v>862895953</v>
      </c>
      <c r="C35" s="427">
        <f>'MOE in TANF Summary'!C36+'MOE SSP Summary'!C36</f>
        <v>89557390</v>
      </c>
      <c r="D35" s="427">
        <f>'MOE in TANF Summary'!D36+'MOE SSP Summary'!D36</f>
        <v>773338563</v>
      </c>
    </row>
    <row r="36" spans="1:4" s="20" customFormat="1">
      <c r="A36" s="12" t="s">
        <v>42</v>
      </c>
      <c r="B36" s="427">
        <f>'MOE in TANF Summary'!B37+'MOE SSP Summary'!B37</f>
        <v>118288753</v>
      </c>
      <c r="C36" s="427">
        <f>'MOE in TANF Summary'!C37+'MOE SSP Summary'!C37</f>
        <v>8240765</v>
      </c>
      <c r="D36" s="427">
        <f>'MOE in TANF Summary'!D37+'MOE SSP Summary'!D37</f>
        <v>110047988</v>
      </c>
    </row>
    <row r="37" spans="1:4" s="20" customFormat="1">
      <c r="A37" s="12" t="s">
        <v>43</v>
      </c>
      <c r="B37" s="427">
        <f>'MOE in TANF Summary'!B38+'MOE SSP Summary'!B38</f>
        <v>2859021977</v>
      </c>
      <c r="C37" s="427">
        <f>'MOE in TANF Summary'!C38+'MOE SSP Summary'!C38</f>
        <v>537280223</v>
      </c>
      <c r="D37" s="427">
        <f>'MOE in TANF Summary'!D38+'MOE SSP Summary'!D38</f>
        <v>2321741754</v>
      </c>
    </row>
    <row r="38" spans="1:4" s="20" customFormat="1">
      <c r="A38" s="12" t="s">
        <v>44</v>
      </c>
      <c r="B38" s="427">
        <f>'MOE in TANF Summary'!B39+'MOE SSP Summary'!B39</f>
        <v>289579387</v>
      </c>
      <c r="C38" s="427">
        <f>'MOE in TANF Summary'!C39+'MOE SSP Summary'!C39</f>
        <v>147</v>
      </c>
      <c r="D38" s="427">
        <f>'MOE in TANF Summary'!D39+'MOE SSP Summary'!D39</f>
        <v>289579240</v>
      </c>
    </row>
    <row r="39" spans="1:4" s="20" customFormat="1">
      <c r="A39" s="12" t="s">
        <v>45</v>
      </c>
      <c r="B39" s="427">
        <f>'MOE in TANF Summary'!B40+'MOE SSP Summary'!B40</f>
        <v>9069286</v>
      </c>
      <c r="C39" s="427">
        <f>'MOE in TANF Summary'!C40+'MOE SSP Summary'!C40</f>
        <v>5392559</v>
      </c>
      <c r="D39" s="427">
        <f>'MOE in TANF Summary'!D40+'MOE SSP Summary'!D40</f>
        <v>3676727</v>
      </c>
    </row>
    <row r="40" spans="1:4" s="20" customFormat="1">
      <c r="A40" s="12" t="s">
        <v>46</v>
      </c>
      <c r="B40" s="427">
        <f>'MOE in TANF Summary'!B41+'MOE SSP Summary'!B41</f>
        <v>439121237</v>
      </c>
      <c r="C40" s="427">
        <f>'MOE in TANF Summary'!C41+'MOE SSP Summary'!C41</f>
        <v>152153723</v>
      </c>
      <c r="D40" s="427">
        <f>'MOE in TANF Summary'!D41+'MOE SSP Summary'!D41</f>
        <v>286967514</v>
      </c>
    </row>
    <row r="41" spans="1:4" s="20" customFormat="1">
      <c r="A41" s="12" t="s">
        <v>47</v>
      </c>
      <c r="B41" s="427">
        <f>'MOE in TANF Summary'!B42+'MOE SSP Summary'!B42</f>
        <v>60119714</v>
      </c>
      <c r="C41" s="427">
        <f>'MOE in TANF Summary'!C42+'MOE SSP Summary'!C42</f>
        <v>30776925</v>
      </c>
      <c r="D41" s="427">
        <f>'MOE in TANF Summary'!D42+'MOE SSP Summary'!D42</f>
        <v>29342789</v>
      </c>
    </row>
    <row r="42" spans="1:4" s="20" customFormat="1">
      <c r="A42" s="12" t="s">
        <v>48</v>
      </c>
      <c r="B42" s="427">
        <f>'MOE in TANF Summary'!B43+'MOE SSP Summary'!B43</f>
        <v>140110803</v>
      </c>
      <c r="C42" s="427">
        <f>'MOE in TANF Summary'!C43+'MOE SSP Summary'!C43</f>
        <v>46318206</v>
      </c>
      <c r="D42" s="427">
        <f>'MOE in TANF Summary'!D43+'MOE SSP Summary'!D43</f>
        <v>93792597</v>
      </c>
    </row>
    <row r="43" spans="1:4" s="20" customFormat="1">
      <c r="A43" s="12" t="s">
        <v>49</v>
      </c>
      <c r="B43" s="427">
        <f>'MOE in TANF Summary'!B44+'MOE SSP Summary'!B44</f>
        <v>407988771</v>
      </c>
      <c r="C43" s="427">
        <f>'MOE in TANF Summary'!C44+'MOE SSP Summary'!C44</f>
        <v>30907131</v>
      </c>
      <c r="D43" s="427">
        <f>'MOE in TANF Summary'!D44+'MOE SSP Summary'!D44</f>
        <v>377081640</v>
      </c>
    </row>
    <row r="44" spans="1:4" s="20" customFormat="1">
      <c r="A44" s="12" t="s">
        <v>50</v>
      </c>
      <c r="B44" s="427">
        <f>'MOE in TANF Summary'!B45+'MOE SSP Summary'!B45</f>
        <v>93108423</v>
      </c>
      <c r="C44" s="427">
        <f>'MOE in TANF Summary'!C45+'MOE SSP Summary'!C45</f>
        <v>1592305</v>
      </c>
      <c r="D44" s="427">
        <f>'MOE in TANF Summary'!D45+'MOE SSP Summary'!D45</f>
        <v>91516118</v>
      </c>
    </row>
    <row r="45" spans="1:4" s="20" customFormat="1">
      <c r="A45" s="12" t="s">
        <v>51</v>
      </c>
      <c r="B45" s="427">
        <f>'MOE in TANF Summary'!B46+'MOE SSP Summary'!B46</f>
        <v>182976671</v>
      </c>
      <c r="C45" s="427">
        <f>'MOE in TANF Summary'!C46+'MOE SSP Summary'!C46</f>
        <v>860863</v>
      </c>
      <c r="D45" s="427">
        <f>'MOE in TANF Summary'!D46+'MOE SSP Summary'!D46</f>
        <v>182115808</v>
      </c>
    </row>
    <row r="46" spans="1:4" s="20" customFormat="1">
      <c r="A46" s="12" t="s">
        <v>52</v>
      </c>
      <c r="B46" s="427">
        <f>'MOE in TANF Summary'!B47+'MOE SSP Summary'!B47</f>
        <v>8540000</v>
      </c>
      <c r="C46" s="427">
        <f>'MOE in TANF Summary'!C47+'MOE SSP Summary'!C47</f>
        <v>6282711</v>
      </c>
      <c r="D46" s="427">
        <f>'MOE in TANF Summary'!D47+'MOE SSP Summary'!D47</f>
        <v>2257289</v>
      </c>
    </row>
    <row r="47" spans="1:4" s="20" customFormat="1">
      <c r="A47" s="12" t="s">
        <v>53</v>
      </c>
      <c r="B47" s="427">
        <f>'MOE in TANF Summary'!B48+'MOE SSP Summary'!B48</f>
        <v>149931720</v>
      </c>
      <c r="C47" s="427">
        <f>'MOE in TANF Summary'!C48+'MOE SSP Summary'!C48</f>
        <v>33688453</v>
      </c>
      <c r="D47" s="427">
        <f>'MOE in TANF Summary'!D48+'MOE SSP Summary'!D48</f>
        <v>116243267</v>
      </c>
    </row>
    <row r="48" spans="1:4" s="20" customFormat="1">
      <c r="A48" s="12" t="s">
        <v>54</v>
      </c>
      <c r="B48" s="427">
        <f>'MOE in TANF Summary'!B49+'MOE SSP Summary'!B49</f>
        <v>389599388</v>
      </c>
      <c r="C48" s="427">
        <f>'MOE in TANF Summary'!C49+'MOE SSP Summary'!C49</f>
        <v>62899236</v>
      </c>
      <c r="D48" s="427">
        <f>'MOE in TANF Summary'!D49+'MOE SSP Summary'!D49</f>
        <v>326700152</v>
      </c>
    </row>
    <row r="49" spans="1:4" s="20" customFormat="1">
      <c r="A49" s="12" t="s">
        <v>55</v>
      </c>
      <c r="B49" s="427">
        <f>'MOE in TANF Summary'!B50+'MOE SSP Summary'!B50</f>
        <v>24889035</v>
      </c>
      <c r="C49" s="427">
        <f>'MOE in TANF Summary'!C50+'MOE SSP Summary'!C50</f>
        <v>6206002</v>
      </c>
      <c r="D49" s="427">
        <f>'MOE in TANF Summary'!D50+'MOE SSP Summary'!D50</f>
        <v>18683033</v>
      </c>
    </row>
    <row r="50" spans="1:4" s="20" customFormat="1">
      <c r="A50" s="12" t="s">
        <v>56</v>
      </c>
      <c r="B50" s="427">
        <f>'MOE in TANF Summary'!B51+'MOE SSP Summary'!B51</f>
        <v>45162006</v>
      </c>
      <c r="C50" s="427">
        <f>'MOE in TANF Summary'!C51+'MOE SSP Summary'!C51</f>
        <v>20376250</v>
      </c>
      <c r="D50" s="427">
        <f>'MOE in TANF Summary'!D51+'MOE SSP Summary'!D51</f>
        <v>24785756</v>
      </c>
    </row>
    <row r="51" spans="1:4" s="20" customFormat="1">
      <c r="A51" s="12" t="s">
        <v>57</v>
      </c>
      <c r="B51" s="427">
        <f>'MOE in TANF Summary'!B52+'MOE SSP Summary'!B52</f>
        <v>145289620</v>
      </c>
      <c r="C51" s="427">
        <f>'MOE in TANF Summary'!C52+'MOE SSP Summary'!C52</f>
        <v>53429356</v>
      </c>
      <c r="D51" s="427">
        <f>'MOE in TANF Summary'!D52+'MOE SSP Summary'!D52</f>
        <v>91860264</v>
      </c>
    </row>
    <row r="52" spans="1:4" s="20" customFormat="1">
      <c r="A52" s="12" t="s">
        <v>58</v>
      </c>
      <c r="B52" s="427">
        <f>'MOE in TANF Summary'!B53+'MOE SSP Summary'!B53</f>
        <v>551697290</v>
      </c>
      <c r="C52" s="427">
        <f>'MOE in TANF Summary'!C53+'MOE SSP Summary'!C53</f>
        <v>6879857</v>
      </c>
      <c r="D52" s="427">
        <f>'MOE in TANF Summary'!D53+'MOE SSP Summary'!D53</f>
        <v>544817433</v>
      </c>
    </row>
    <row r="53" spans="1:4" s="20" customFormat="1">
      <c r="A53" s="12" t="s">
        <v>59</v>
      </c>
      <c r="B53" s="427">
        <f>'MOE in TANF Summary'!B54+'MOE SSP Summary'!B54</f>
        <v>34446446</v>
      </c>
      <c r="C53" s="427">
        <f>'MOE in TANF Summary'!C54+'MOE SSP Summary'!C54</f>
        <v>29279480</v>
      </c>
      <c r="D53" s="427">
        <f>'MOE in TANF Summary'!D54+'MOE SSP Summary'!D54</f>
        <v>5166966</v>
      </c>
    </row>
    <row r="54" spans="1:4" s="20" customFormat="1">
      <c r="A54" s="12" t="s">
        <v>60</v>
      </c>
      <c r="B54" s="427">
        <f>'MOE in TANF Summary'!B55+'MOE SSP Summary'!B55</f>
        <v>305584372</v>
      </c>
      <c r="C54" s="427">
        <f>'MOE in TANF Summary'!C55+'MOE SSP Summary'!C55</f>
        <v>117441550</v>
      </c>
      <c r="D54" s="427">
        <f>'MOE in TANF Summary'!D55+'MOE SSP Summary'!D55</f>
        <v>188142822</v>
      </c>
    </row>
    <row r="55" spans="1:4" s="20" customFormat="1">
      <c r="A55" s="12" t="s">
        <v>61</v>
      </c>
      <c r="B55" s="427">
        <f>'MOE in TANF Summary'!B56+'MOE SSP Summary'!B56</f>
        <v>12003735</v>
      </c>
      <c r="C55" s="427">
        <f>'MOE in TANF Summary'!C56+'MOE SSP Summary'!C56</f>
        <v>2053135</v>
      </c>
      <c r="D55" s="427">
        <f>'MOE in TANF Summary'!D56+'MOE SSP Summary'!D56</f>
        <v>9950600</v>
      </c>
    </row>
    <row r="56" spans="1:4">
      <c r="D56" s="21"/>
    </row>
  </sheetData>
  <mergeCells count="1">
    <mergeCell ref="A1:D1"/>
  </mergeCells>
  <phoneticPr fontId="11" type="noConversion"/>
  <pageMargins left="0.7" right="0.7" top="0.75" bottom="0.75" header="0.3" footer="0.3"/>
  <pageSetup scale="10" orientation="portrait" r:id="rId1"/>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H56"/>
  <sheetViews>
    <sheetView workbookViewId="0">
      <selection sqref="A1:F1"/>
    </sheetView>
  </sheetViews>
  <sheetFormatPr defaultColWidth="8.88671875" defaultRowHeight="14.4"/>
  <cols>
    <col min="1" max="1" width="20.6640625" bestFit="1" customWidth="1"/>
    <col min="2" max="2" width="16.109375" bestFit="1" customWidth="1"/>
    <col min="3" max="3" width="16.6640625" bestFit="1" customWidth="1"/>
    <col min="4" max="4" width="14" bestFit="1" customWidth="1"/>
    <col min="5" max="5" width="17.109375" customWidth="1"/>
    <col min="6" max="6" width="11.44140625" customWidth="1"/>
  </cols>
  <sheetData>
    <row r="1" spans="1:8">
      <c r="A1" s="516" t="s">
        <v>211</v>
      </c>
      <c r="B1" s="517"/>
      <c r="C1" s="517"/>
      <c r="D1" s="517"/>
      <c r="E1" s="517"/>
      <c r="F1" s="500"/>
    </row>
    <row r="2" spans="1:8">
      <c r="A2" s="514" t="s">
        <v>10</v>
      </c>
      <c r="B2" s="22"/>
      <c r="C2" s="22"/>
      <c r="D2" s="22"/>
      <c r="E2" s="22"/>
      <c r="F2" s="31"/>
    </row>
    <row r="3" spans="1:8" ht="25.2">
      <c r="A3" s="515"/>
      <c r="B3" s="8" t="s">
        <v>74</v>
      </c>
      <c r="C3" s="8" t="s">
        <v>62</v>
      </c>
      <c r="D3" s="8" t="s">
        <v>63</v>
      </c>
      <c r="E3" s="8" t="s">
        <v>75</v>
      </c>
      <c r="F3" s="32" t="s">
        <v>76</v>
      </c>
    </row>
    <row r="4" spans="1:8">
      <c r="A4" s="515"/>
      <c r="B4" s="8"/>
      <c r="C4" s="8"/>
      <c r="D4" s="8"/>
      <c r="E4" s="8"/>
      <c r="F4" s="32"/>
    </row>
    <row r="5" spans="1:8">
      <c r="A5" s="26" t="s">
        <v>77</v>
      </c>
      <c r="B5" s="436">
        <f>SUM(B6:B56)</f>
        <v>4216522618</v>
      </c>
      <c r="C5" s="436">
        <f>SUM(C6:C56)</f>
        <v>3957480683</v>
      </c>
      <c r="D5" s="436">
        <f>SUM(D6:D56)</f>
        <v>219893248</v>
      </c>
      <c r="E5" s="436">
        <f>SUM(E6:E56)</f>
        <v>39148687</v>
      </c>
      <c r="F5" s="47"/>
      <c r="H5" s="24"/>
    </row>
    <row r="6" spans="1:8">
      <c r="A6" s="26" t="s">
        <v>11</v>
      </c>
      <c r="B6" s="429">
        <f>'MOE in TANF Assistance'!B6+'MOE SSP Assistance'!B6</f>
        <v>2310664</v>
      </c>
      <c r="C6" s="429">
        <f>'MOE in TANF Assistance'!C6+'MOE SSP Assistance'!C6</f>
        <v>0</v>
      </c>
      <c r="D6" s="429">
        <f>'MOE in TANF Assistance'!D6+'MOE SSP Assistance'!D6</f>
        <v>38453</v>
      </c>
      <c r="E6" s="429">
        <f>'MOE in TANF Assistance'!E6+'MOE SSP Assistance'!E6</f>
        <v>2272211</v>
      </c>
      <c r="F6" s="48"/>
      <c r="H6" s="24"/>
    </row>
    <row r="7" spans="1:8">
      <c r="A7" s="15" t="s">
        <v>12</v>
      </c>
      <c r="B7" s="429">
        <f>'MOE in TANF Assistance'!B7+'MOE SSP Assistance'!B7</f>
        <v>35227435</v>
      </c>
      <c r="C7" s="429">
        <f>'MOE in TANF Assistance'!C7+'MOE SSP Assistance'!C7</f>
        <v>31682624</v>
      </c>
      <c r="D7" s="429">
        <f>'MOE in TANF Assistance'!D7+'MOE SSP Assistance'!D7</f>
        <v>3544811</v>
      </c>
      <c r="E7" s="429">
        <f>'MOE in TANF Assistance'!E7+'MOE SSP Assistance'!E7</f>
        <v>0</v>
      </c>
      <c r="F7" s="48"/>
      <c r="H7" s="24"/>
    </row>
    <row r="8" spans="1:8">
      <c r="A8" s="15" t="s">
        <v>13</v>
      </c>
      <c r="B8" s="429">
        <f>'MOE in TANF Assistance'!B8+'MOE SSP Assistance'!B8</f>
        <v>0</v>
      </c>
      <c r="C8" s="429">
        <f>'MOE in TANF Assistance'!C8+'MOE SSP Assistance'!C8</f>
        <v>0</v>
      </c>
      <c r="D8" s="429">
        <f>'MOE in TANF Assistance'!D8+'MOE SSP Assistance'!D8</f>
        <v>0</v>
      </c>
      <c r="E8" s="429">
        <f>'MOE in TANF Assistance'!E8+'MOE SSP Assistance'!E8</f>
        <v>0</v>
      </c>
      <c r="F8" s="48"/>
      <c r="H8" s="24"/>
    </row>
    <row r="9" spans="1:8">
      <c r="A9" s="15" t="s">
        <v>14</v>
      </c>
      <c r="B9" s="429">
        <f>'MOE in TANF Assistance'!B9+'MOE SSP Assistance'!B9</f>
        <v>0</v>
      </c>
      <c r="C9" s="429">
        <f>'MOE in TANF Assistance'!C9+'MOE SSP Assistance'!C9</f>
        <v>0</v>
      </c>
      <c r="D9" s="429">
        <f>'MOE in TANF Assistance'!D9+'MOE SSP Assistance'!D9</f>
        <v>0</v>
      </c>
      <c r="E9" s="429">
        <f>'MOE in TANF Assistance'!E9+'MOE SSP Assistance'!E9</f>
        <v>0</v>
      </c>
      <c r="F9" s="48"/>
      <c r="H9" s="24"/>
    </row>
    <row r="10" spans="1:8">
      <c r="A10" s="15" t="s">
        <v>15</v>
      </c>
      <c r="B10" s="429">
        <f>'MOE in TANF Assistance'!B10+'MOE SSP Assistance'!B10</f>
        <v>2039816346</v>
      </c>
      <c r="C10" s="429">
        <f>'MOE in TANF Assistance'!C10+'MOE SSP Assistance'!C10</f>
        <v>2022682599</v>
      </c>
      <c r="D10" s="429">
        <f>'MOE in TANF Assistance'!D10+'MOE SSP Assistance'!D10</f>
        <v>11103870</v>
      </c>
      <c r="E10" s="429">
        <f>'MOE in TANF Assistance'!E10+'MOE SSP Assistance'!E10</f>
        <v>6029877</v>
      </c>
      <c r="F10" s="48"/>
      <c r="H10" s="24"/>
    </row>
    <row r="11" spans="1:8">
      <c r="A11" s="15" t="s">
        <v>16</v>
      </c>
      <c r="B11" s="429">
        <f>'MOE in TANF Assistance'!B11+'MOE SSP Assistance'!B11</f>
        <v>9012606</v>
      </c>
      <c r="C11" s="429">
        <f>'MOE in TANF Assistance'!C11+'MOE SSP Assistance'!C11</f>
        <v>8663022</v>
      </c>
      <c r="D11" s="429">
        <f>'MOE in TANF Assistance'!D11+'MOE SSP Assistance'!D11</f>
        <v>0</v>
      </c>
      <c r="E11" s="429">
        <f>'MOE in TANF Assistance'!E11+'MOE SSP Assistance'!E11</f>
        <v>349584</v>
      </c>
      <c r="F11" s="48"/>
      <c r="H11" s="24"/>
    </row>
    <row r="12" spans="1:8">
      <c r="A12" s="15" t="s">
        <v>17</v>
      </c>
      <c r="B12" s="429">
        <f>'MOE in TANF Assistance'!B12+'MOE SSP Assistance'!B12</f>
        <v>65900731</v>
      </c>
      <c r="C12" s="429">
        <f>'MOE in TANF Assistance'!C12+'MOE SSP Assistance'!C12</f>
        <v>62841626</v>
      </c>
      <c r="D12" s="429">
        <f>'MOE in TANF Assistance'!D12+'MOE SSP Assistance'!D12</f>
        <v>3059105</v>
      </c>
      <c r="E12" s="429">
        <f>'MOE in TANF Assistance'!E12+'MOE SSP Assistance'!E12</f>
        <v>0</v>
      </c>
      <c r="F12" s="48"/>
      <c r="H12" s="24"/>
    </row>
    <row r="13" spans="1:8">
      <c r="A13" s="15" t="s">
        <v>18</v>
      </c>
      <c r="B13" s="429">
        <f>'MOE in TANF Assistance'!B13+'MOE SSP Assistance'!B13</f>
        <v>23096787</v>
      </c>
      <c r="C13" s="429">
        <f>'MOE in TANF Assistance'!C13+'MOE SSP Assistance'!C13</f>
        <v>22586046</v>
      </c>
      <c r="D13" s="429">
        <f>'MOE in TANF Assistance'!D13+'MOE SSP Assistance'!D13</f>
        <v>510741</v>
      </c>
      <c r="E13" s="429">
        <f>'MOE in TANF Assistance'!E13+'MOE SSP Assistance'!E13</f>
        <v>0</v>
      </c>
      <c r="F13" s="48"/>
      <c r="H13" s="24"/>
    </row>
    <row r="14" spans="1:8">
      <c r="A14" s="15" t="s">
        <v>19</v>
      </c>
      <c r="B14" s="429">
        <f>'MOE in TANF Assistance'!B14+'MOE SSP Assistance'!B14</f>
        <v>42379808</v>
      </c>
      <c r="C14" s="429">
        <f>'MOE in TANF Assistance'!C14+'MOE SSP Assistance'!C14</f>
        <v>41373212</v>
      </c>
      <c r="D14" s="429">
        <f>'MOE in TANF Assistance'!D14+'MOE SSP Assistance'!D14</f>
        <v>0</v>
      </c>
      <c r="E14" s="429">
        <f>'MOE in TANF Assistance'!E14+'MOE SSP Assistance'!E14</f>
        <v>1006596</v>
      </c>
      <c r="F14" s="48"/>
      <c r="H14" s="24"/>
    </row>
    <row r="15" spans="1:8">
      <c r="A15" s="15" t="s">
        <v>20</v>
      </c>
      <c r="B15" s="429">
        <f>'MOE in TANF Assistance'!B15+'MOE SSP Assistance'!B15</f>
        <v>139301139</v>
      </c>
      <c r="C15" s="429">
        <f>'MOE in TANF Assistance'!C15+'MOE SSP Assistance'!C15</f>
        <v>139301139</v>
      </c>
      <c r="D15" s="429">
        <f>'MOE in TANF Assistance'!D15+'MOE SSP Assistance'!D15</f>
        <v>0</v>
      </c>
      <c r="E15" s="429">
        <f>'MOE in TANF Assistance'!E15+'MOE SSP Assistance'!E15</f>
        <v>0</v>
      </c>
      <c r="F15" s="48"/>
      <c r="H15" s="24"/>
    </row>
    <row r="16" spans="1:8">
      <c r="A16" s="15" t="s">
        <v>21</v>
      </c>
      <c r="B16" s="429">
        <f>'MOE in TANF Assistance'!B16+'MOE SSP Assistance'!B16</f>
        <v>2581392</v>
      </c>
      <c r="C16" s="429">
        <f>'MOE in TANF Assistance'!C16+'MOE SSP Assistance'!C16</f>
        <v>2200261</v>
      </c>
      <c r="D16" s="429">
        <f>'MOE in TANF Assistance'!D16+'MOE SSP Assistance'!D16</f>
        <v>381131</v>
      </c>
      <c r="E16" s="429">
        <f>'MOE in TANF Assistance'!E16+'MOE SSP Assistance'!E16</f>
        <v>0</v>
      </c>
      <c r="F16" s="48"/>
      <c r="H16" s="24"/>
    </row>
    <row r="17" spans="1:8">
      <c r="A17" s="15" t="s">
        <v>22</v>
      </c>
      <c r="B17" s="429">
        <f>'MOE in TANF Assistance'!B17+'MOE SSP Assistance'!B17</f>
        <v>20720361</v>
      </c>
      <c r="C17" s="429">
        <f>'MOE in TANF Assistance'!C17+'MOE SSP Assistance'!C17</f>
        <v>20161798</v>
      </c>
      <c r="D17" s="429">
        <f>'MOE in TANF Assistance'!D17+'MOE SSP Assistance'!D17</f>
        <v>0</v>
      </c>
      <c r="E17" s="429">
        <f>'MOE in TANF Assistance'!E17+'MOE SSP Assistance'!E17</f>
        <v>558563</v>
      </c>
      <c r="F17" s="48"/>
      <c r="H17" s="24"/>
    </row>
    <row r="18" spans="1:8">
      <c r="A18" s="15" t="s">
        <v>23</v>
      </c>
      <c r="B18" s="429">
        <f>'MOE in TANF Assistance'!B18+'MOE SSP Assistance'!B18</f>
        <v>3760941</v>
      </c>
      <c r="C18" s="429">
        <f>'MOE in TANF Assistance'!C18+'MOE SSP Assistance'!C18</f>
        <v>3760941</v>
      </c>
      <c r="D18" s="429">
        <f>'MOE in TANF Assistance'!D18+'MOE SSP Assistance'!D18</f>
        <v>0</v>
      </c>
      <c r="E18" s="429">
        <f>'MOE in TANF Assistance'!E18+'MOE SSP Assistance'!E18</f>
        <v>0</v>
      </c>
      <c r="F18" s="48"/>
      <c r="H18" s="24"/>
    </row>
    <row r="19" spans="1:8">
      <c r="A19" s="15" t="s">
        <v>24</v>
      </c>
      <c r="B19" s="429">
        <f>'MOE in TANF Assistance'!B19+'MOE SSP Assistance'!B19</f>
        <v>4786495</v>
      </c>
      <c r="C19" s="429">
        <f>'MOE in TANF Assistance'!C19+'MOE SSP Assistance'!C19</f>
        <v>4717211</v>
      </c>
      <c r="D19" s="429">
        <f>'MOE in TANF Assistance'!D19+'MOE SSP Assistance'!D19</f>
        <v>0</v>
      </c>
      <c r="E19" s="429">
        <f>'MOE in TANF Assistance'!E19+'MOE SSP Assistance'!E19</f>
        <v>69284</v>
      </c>
      <c r="F19" s="48"/>
      <c r="H19" s="24"/>
    </row>
    <row r="20" spans="1:8">
      <c r="A20" s="15" t="s">
        <v>25</v>
      </c>
      <c r="B20" s="429">
        <f>'MOE in TANF Assistance'!B20+'MOE SSP Assistance'!B20</f>
        <v>7409838</v>
      </c>
      <c r="C20" s="429">
        <f>'MOE in TANF Assistance'!C20+'MOE SSP Assistance'!C20</f>
        <v>7409838</v>
      </c>
      <c r="D20" s="429">
        <f>'MOE in TANF Assistance'!D20+'MOE SSP Assistance'!D20</f>
        <v>0</v>
      </c>
      <c r="E20" s="429">
        <f>'MOE in TANF Assistance'!E20+'MOE SSP Assistance'!E20</f>
        <v>0</v>
      </c>
      <c r="F20" s="48"/>
      <c r="H20" s="24"/>
    </row>
    <row r="21" spans="1:8">
      <c r="A21" s="15" t="s">
        <v>26</v>
      </c>
      <c r="B21" s="429">
        <f>'MOE in TANF Assistance'!B21+'MOE SSP Assistance'!B21</f>
        <v>55660672</v>
      </c>
      <c r="C21" s="429">
        <f>'MOE in TANF Assistance'!C21+'MOE SSP Assistance'!C21</f>
        <v>44712068</v>
      </c>
      <c r="D21" s="429">
        <f>'MOE in TANF Assistance'!D21+'MOE SSP Assistance'!D21</f>
        <v>8834582</v>
      </c>
      <c r="E21" s="429">
        <f>'MOE in TANF Assistance'!E21+'MOE SSP Assistance'!E21</f>
        <v>2114022</v>
      </c>
      <c r="F21" s="48"/>
      <c r="H21" s="24"/>
    </row>
    <row r="22" spans="1:8">
      <c r="A22" s="15" t="s">
        <v>27</v>
      </c>
      <c r="B22" s="429">
        <f>'MOE in TANF Assistance'!B22+'MOE SSP Assistance'!B22</f>
        <v>7217525</v>
      </c>
      <c r="C22" s="429">
        <f>'MOE in TANF Assistance'!C22+'MOE SSP Assistance'!C22</f>
        <v>1637171</v>
      </c>
      <c r="D22" s="429">
        <f>'MOE in TANF Assistance'!D22+'MOE SSP Assistance'!D22</f>
        <v>5580354</v>
      </c>
      <c r="E22" s="429">
        <f>'MOE in TANF Assistance'!E22+'MOE SSP Assistance'!E22</f>
        <v>0</v>
      </c>
      <c r="F22" s="48"/>
      <c r="H22" s="24"/>
    </row>
    <row r="23" spans="1:8">
      <c r="A23" s="15" t="s">
        <v>28</v>
      </c>
      <c r="B23" s="429">
        <f>'MOE in TANF Assistance'!B23+'MOE SSP Assistance'!B23</f>
        <v>57327776</v>
      </c>
      <c r="C23" s="429">
        <f>'MOE in TANF Assistance'!C23+'MOE SSP Assistance'!C23</f>
        <v>50642584</v>
      </c>
      <c r="D23" s="429">
        <f>'MOE in TANF Assistance'!D23+'MOE SSP Assistance'!D23</f>
        <v>6569104</v>
      </c>
      <c r="E23" s="429">
        <f>'MOE in TANF Assistance'!E23+'MOE SSP Assistance'!E23</f>
        <v>116088</v>
      </c>
      <c r="F23" s="48"/>
      <c r="H23" s="24"/>
    </row>
    <row r="24" spans="1:8">
      <c r="A24" s="15" t="s">
        <v>29</v>
      </c>
      <c r="B24" s="429">
        <f>'MOE in TANF Assistance'!B24+'MOE SSP Assistance'!B24</f>
        <v>0</v>
      </c>
      <c r="C24" s="429">
        <f>'MOE in TANF Assistance'!C24+'MOE SSP Assistance'!C24</f>
        <v>0</v>
      </c>
      <c r="D24" s="429">
        <f>'MOE in TANF Assistance'!D24+'MOE SSP Assistance'!D24</f>
        <v>0</v>
      </c>
      <c r="E24" s="429">
        <f>'MOE in TANF Assistance'!E24+'MOE SSP Assistance'!E24</f>
        <v>0</v>
      </c>
      <c r="F24" s="48"/>
      <c r="H24" s="24"/>
    </row>
    <row r="25" spans="1:8">
      <c r="A25" s="15" t="s">
        <v>30</v>
      </c>
      <c r="B25" s="429">
        <f>'MOE in TANF Assistance'!B25+'MOE SSP Assistance'!B25</f>
        <v>36173120</v>
      </c>
      <c r="C25" s="429">
        <f>'MOE in TANF Assistance'!C25+'MOE SSP Assistance'!C25</f>
        <v>29749759</v>
      </c>
      <c r="D25" s="429">
        <f>'MOE in TANF Assistance'!D25+'MOE SSP Assistance'!D25</f>
        <v>3350471</v>
      </c>
      <c r="E25" s="429">
        <f>'MOE in TANF Assistance'!E25+'MOE SSP Assistance'!E25</f>
        <v>3072890</v>
      </c>
      <c r="F25" s="48"/>
      <c r="H25" s="24"/>
    </row>
    <row r="26" spans="1:8">
      <c r="A26" s="15" t="s">
        <v>31</v>
      </c>
      <c r="B26" s="429">
        <f>'MOE in TANF Assistance'!B26+'MOE SSP Assistance'!B26</f>
        <v>18912711</v>
      </c>
      <c r="C26" s="429">
        <f>'MOE in TANF Assistance'!C26+'MOE SSP Assistance'!C26</f>
        <v>18912711</v>
      </c>
      <c r="D26" s="429">
        <f>'MOE in TANF Assistance'!D26+'MOE SSP Assistance'!D26</f>
        <v>0</v>
      </c>
      <c r="E26" s="429">
        <f>'MOE in TANF Assistance'!E26+'MOE SSP Assistance'!E26</f>
        <v>0</v>
      </c>
      <c r="F26" s="48"/>
      <c r="H26" s="24"/>
    </row>
    <row r="27" spans="1:8">
      <c r="A27" s="15" t="s">
        <v>32</v>
      </c>
      <c r="B27" s="429">
        <f>'MOE in TANF Assistance'!B27+'MOE SSP Assistance'!B27</f>
        <v>248685093</v>
      </c>
      <c r="C27" s="429">
        <f>'MOE in TANF Assistance'!C27+'MOE SSP Assistance'!C27</f>
        <v>248685093</v>
      </c>
      <c r="D27" s="429">
        <f>'MOE in TANF Assistance'!D27+'MOE SSP Assistance'!D27</f>
        <v>0</v>
      </c>
      <c r="E27" s="429">
        <f>'MOE in TANF Assistance'!E27+'MOE SSP Assistance'!E27</f>
        <v>0</v>
      </c>
      <c r="F27" s="48"/>
      <c r="H27" s="24"/>
    </row>
    <row r="28" spans="1:8">
      <c r="A28" s="15" t="s">
        <v>33</v>
      </c>
      <c r="B28" s="429">
        <f>'MOE in TANF Assistance'!B28+'MOE SSP Assistance'!B28</f>
        <v>37235911</v>
      </c>
      <c r="C28" s="429">
        <f>'MOE in TANF Assistance'!C28+'MOE SSP Assistance'!C28</f>
        <v>37235911</v>
      </c>
      <c r="D28" s="429">
        <f>'MOE in TANF Assistance'!D28+'MOE SSP Assistance'!D28</f>
        <v>0</v>
      </c>
      <c r="E28" s="429">
        <f>'MOE in TANF Assistance'!E28+'MOE SSP Assistance'!E28</f>
        <v>0</v>
      </c>
      <c r="F28" s="48"/>
      <c r="H28" s="24"/>
    </row>
    <row r="29" spans="1:8">
      <c r="A29" s="15" t="s">
        <v>34</v>
      </c>
      <c r="B29" s="429">
        <f>'MOE in TANF Assistance'!B29+'MOE SSP Assistance'!B29</f>
        <v>10590159</v>
      </c>
      <c r="C29" s="429">
        <f>'MOE in TANF Assistance'!C29+'MOE SSP Assistance'!C29</f>
        <v>10590159</v>
      </c>
      <c r="D29" s="429">
        <f>'MOE in TANF Assistance'!D29+'MOE SSP Assistance'!D29</f>
        <v>0</v>
      </c>
      <c r="E29" s="429">
        <f>'MOE in TANF Assistance'!E29+'MOE SSP Assistance'!E29</f>
        <v>0</v>
      </c>
      <c r="F29" s="48"/>
      <c r="H29" s="24"/>
    </row>
    <row r="30" spans="1:8">
      <c r="A30" s="15" t="s">
        <v>35</v>
      </c>
      <c r="B30" s="429">
        <f>'MOE in TANF Assistance'!B30+'MOE SSP Assistance'!B30</f>
        <v>4508843</v>
      </c>
      <c r="C30" s="429">
        <f>'MOE in TANF Assistance'!C30+'MOE SSP Assistance'!C30</f>
        <v>4164884</v>
      </c>
      <c r="D30" s="429">
        <f>'MOE in TANF Assistance'!D30+'MOE SSP Assistance'!D30</f>
        <v>0</v>
      </c>
      <c r="E30" s="429">
        <f>'MOE in TANF Assistance'!E30+'MOE SSP Assistance'!E30</f>
        <v>343959</v>
      </c>
      <c r="F30" s="48"/>
      <c r="H30" s="24"/>
    </row>
    <row r="31" spans="1:8">
      <c r="A31" s="15" t="s">
        <v>36</v>
      </c>
      <c r="B31" s="429">
        <f>'MOE in TANF Assistance'!B31+'MOE SSP Assistance'!B31</f>
        <v>62450228</v>
      </c>
      <c r="C31" s="429">
        <f>'MOE in TANF Assistance'!C31+'MOE SSP Assistance'!C31</f>
        <v>62450228</v>
      </c>
      <c r="D31" s="429">
        <f>'MOE in TANF Assistance'!D31+'MOE SSP Assistance'!D31</f>
        <v>0</v>
      </c>
      <c r="E31" s="429">
        <f>'MOE in TANF Assistance'!E31+'MOE SSP Assistance'!E31</f>
        <v>0</v>
      </c>
      <c r="F31" s="48"/>
      <c r="H31" s="24"/>
    </row>
    <row r="32" spans="1:8">
      <c r="A32" s="15" t="s">
        <v>37</v>
      </c>
      <c r="B32" s="429">
        <f>'MOE in TANF Assistance'!B32+'MOE SSP Assistance'!B32</f>
        <v>2922807</v>
      </c>
      <c r="C32" s="429">
        <f>'MOE in TANF Assistance'!C32+'MOE SSP Assistance'!C32</f>
        <v>1608817</v>
      </c>
      <c r="D32" s="429">
        <f>'MOE in TANF Assistance'!D32+'MOE SSP Assistance'!D32</f>
        <v>1313990</v>
      </c>
      <c r="E32" s="429">
        <f>'MOE in TANF Assistance'!E32+'MOE SSP Assistance'!E32</f>
        <v>0</v>
      </c>
      <c r="F32" s="48"/>
      <c r="H32" s="24"/>
    </row>
    <row r="33" spans="1:8">
      <c r="A33" s="15" t="s">
        <v>38</v>
      </c>
      <c r="B33" s="429">
        <f>'MOE in TANF Assistance'!B33+'MOE SSP Assistance'!B33</f>
        <v>9639690</v>
      </c>
      <c r="C33" s="429">
        <f>'MOE in TANF Assistance'!C33+'MOE SSP Assistance'!C33</f>
        <v>9639690</v>
      </c>
      <c r="D33" s="429">
        <f>'MOE in TANF Assistance'!D33+'MOE SSP Assistance'!D33</f>
        <v>0</v>
      </c>
      <c r="E33" s="429">
        <f>'MOE in TANF Assistance'!E33+'MOE SSP Assistance'!E33</f>
        <v>0</v>
      </c>
      <c r="F33" s="48"/>
      <c r="H33" s="24"/>
    </row>
    <row r="34" spans="1:8">
      <c r="A34" s="15" t="s">
        <v>39</v>
      </c>
      <c r="B34" s="429">
        <f>'MOE in TANF Assistance'!B34+'MOE SSP Assistance'!B34</f>
        <v>10960494</v>
      </c>
      <c r="C34" s="429">
        <f>'MOE in TANF Assistance'!C34+'MOE SSP Assistance'!C34</f>
        <v>10960494</v>
      </c>
      <c r="D34" s="429">
        <f>'MOE in TANF Assistance'!D34+'MOE SSP Assistance'!D34</f>
        <v>0</v>
      </c>
      <c r="E34" s="429">
        <f>'MOE in TANF Assistance'!E34+'MOE SSP Assistance'!E34</f>
        <v>0</v>
      </c>
      <c r="F34" s="48"/>
      <c r="H34" s="24"/>
    </row>
    <row r="35" spans="1:8">
      <c r="A35" s="15" t="s">
        <v>40</v>
      </c>
      <c r="B35" s="429">
        <f>'MOE in TANF Assistance'!B35+'MOE SSP Assistance'!B35</f>
        <v>16316779</v>
      </c>
      <c r="C35" s="429">
        <f>'MOE in TANF Assistance'!C35+'MOE SSP Assistance'!C35</f>
        <v>16316779</v>
      </c>
      <c r="D35" s="429">
        <f>'MOE in TANF Assistance'!D35+'MOE SSP Assistance'!D35</f>
        <v>0</v>
      </c>
      <c r="E35" s="429">
        <f>'MOE in TANF Assistance'!E35+'MOE SSP Assistance'!E35</f>
        <v>0</v>
      </c>
      <c r="F35" s="48"/>
      <c r="H35" s="24"/>
    </row>
    <row r="36" spans="1:8">
      <c r="A36" s="15" t="s">
        <v>41</v>
      </c>
      <c r="B36" s="429">
        <f>'MOE in TANF Assistance'!B36+'MOE SSP Assistance'!B36</f>
        <v>89557390</v>
      </c>
      <c r="C36" s="429">
        <f>'MOE in TANF Assistance'!C36+'MOE SSP Assistance'!C36</f>
        <v>59392986</v>
      </c>
      <c r="D36" s="429">
        <f>'MOE in TANF Assistance'!D36+'MOE SSP Assistance'!D36</f>
        <v>26374178</v>
      </c>
      <c r="E36" s="429">
        <f>'MOE in TANF Assistance'!E36+'MOE SSP Assistance'!E36</f>
        <v>3790226</v>
      </c>
      <c r="F36" s="48"/>
      <c r="H36" s="24"/>
    </row>
    <row r="37" spans="1:8">
      <c r="A37" s="15" t="s">
        <v>42</v>
      </c>
      <c r="B37" s="429">
        <f>'MOE in TANF Assistance'!B37+'MOE SSP Assistance'!B37</f>
        <v>8240765</v>
      </c>
      <c r="C37" s="429">
        <f>'MOE in TANF Assistance'!C37+'MOE SSP Assistance'!C37</f>
        <v>345465</v>
      </c>
      <c r="D37" s="429">
        <f>'MOE in TANF Assistance'!D37+'MOE SSP Assistance'!D37</f>
        <v>7895300</v>
      </c>
      <c r="E37" s="429">
        <f>'MOE in TANF Assistance'!E37+'MOE SSP Assistance'!E37</f>
        <v>0</v>
      </c>
      <c r="F37" s="48"/>
      <c r="H37" s="24"/>
    </row>
    <row r="38" spans="1:8">
      <c r="A38" s="15" t="s">
        <v>43</v>
      </c>
      <c r="B38" s="429">
        <f>'MOE in TANF Assistance'!B38+'MOE SSP Assistance'!B38</f>
        <v>537280223</v>
      </c>
      <c r="C38" s="429">
        <f>'MOE in TANF Assistance'!C38+'MOE SSP Assistance'!C38</f>
        <v>435296225</v>
      </c>
      <c r="D38" s="429">
        <f>'MOE in TANF Assistance'!D38+'MOE SSP Assistance'!D38</f>
        <v>101983998</v>
      </c>
      <c r="E38" s="429">
        <f>'MOE in TANF Assistance'!E38+'MOE SSP Assistance'!E38</f>
        <v>0</v>
      </c>
      <c r="F38" s="48"/>
      <c r="H38" s="24"/>
    </row>
    <row r="39" spans="1:8">
      <c r="A39" s="15" t="s">
        <v>44</v>
      </c>
      <c r="B39" s="429">
        <f>'MOE in TANF Assistance'!B39+'MOE SSP Assistance'!B39</f>
        <v>147</v>
      </c>
      <c r="C39" s="429">
        <f>'MOE in TANF Assistance'!C39+'MOE SSP Assistance'!C39</f>
        <v>147</v>
      </c>
      <c r="D39" s="429">
        <f>'MOE in TANF Assistance'!D39+'MOE SSP Assistance'!D39</f>
        <v>0</v>
      </c>
      <c r="E39" s="429">
        <f>'MOE in TANF Assistance'!E39+'MOE SSP Assistance'!E39</f>
        <v>0</v>
      </c>
      <c r="F39" s="48"/>
      <c r="H39" s="24"/>
    </row>
    <row r="40" spans="1:8">
      <c r="A40" s="15" t="s">
        <v>45</v>
      </c>
      <c r="B40" s="429">
        <f>'MOE in TANF Assistance'!B40+'MOE SSP Assistance'!B40</f>
        <v>5392559</v>
      </c>
      <c r="C40" s="429">
        <f>'MOE in TANF Assistance'!C40+'MOE SSP Assistance'!C40</f>
        <v>4375523</v>
      </c>
      <c r="D40" s="429">
        <f>'MOE in TANF Assistance'!D40+'MOE SSP Assistance'!D40</f>
        <v>1017036</v>
      </c>
      <c r="E40" s="429">
        <f>'MOE in TANF Assistance'!E40+'MOE SSP Assistance'!E40</f>
        <v>0</v>
      </c>
      <c r="F40" s="48"/>
      <c r="H40" s="24"/>
    </row>
    <row r="41" spans="1:8">
      <c r="A41" s="15" t="s">
        <v>46</v>
      </c>
      <c r="B41" s="429">
        <f>'MOE in TANF Assistance'!B41+'MOE SSP Assistance'!B41</f>
        <v>152153723</v>
      </c>
      <c r="C41" s="429">
        <f>'MOE in TANF Assistance'!C41+'MOE SSP Assistance'!C41</f>
        <v>152153723</v>
      </c>
      <c r="D41" s="429">
        <f>'MOE in TANF Assistance'!D41+'MOE SSP Assistance'!D41</f>
        <v>0</v>
      </c>
      <c r="E41" s="429">
        <f>'MOE in TANF Assistance'!E41+'MOE SSP Assistance'!E41</f>
        <v>0</v>
      </c>
      <c r="F41" s="48"/>
      <c r="H41" s="24"/>
    </row>
    <row r="42" spans="1:8">
      <c r="A42" s="15" t="s">
        <v>47</v>
      </c>
      <c r="B42" s="429">
        <f>'MOE in TANF Assistance'!B42+'MOE SSP Assistance'!B42</f>
        <v>30776925</v>
      </c>
      <c r="C42" s="429">
        <f>'MOE in TANF Assistance'!C42+'MOE SSP Assistance'!C42</f>
        <v>9864936</v>
      </c>
      <c r="D42" s="429">
        <f>'MOE in TANF Assistance'!D42+'MOE SSP Assistance'!D42</f>
        <v>7047765</v>
      </c>
      <c r="E42" s="429">
        <f>'MOE in TANF Assistance'!E42+'MOE SSP Assistance'!E42</f>
        <v>13864224</v>
      </c>
      <c r="F42" s="48"/>
      <c r="H42" s="24"/>
    </row>
    <row r="43" spans="1:8">
      <c r="A43" s="15" t="s">
        <v>48</v>
      </c>
      <c r="B43" s="429">
        <f>'MOE in TANF Assistance'!B43+'MOE SSP Assistance'!B43</f>
        <v>46318206</v>
      </c>
      <c r="C43" s="429">
        <f>'MOE in TANF Assistance'!C43+'MOE SSP Assistance'!C43</f>
        <v>34429580</v>
      </c>
      <c r="D43" s="429">
        <f>'MOE in TANF Assistance'!D43+'MOE SSP Assistance'!D43</f>
        <v>11092529</v>
      </c>
      <c r="E43" s="429">
        <f>'MOE in TANF Assistance'!E43+'MOE SSP Assistance'!E43</f>
        <v>796097</v>
      </c>
      <c r="F43" s="48"/>
      <c r="H43" s="24"/>
    </row>
    <row r="44" spans="1:8">
      <c r="A44" s="15" t="s">
        <v>49</v>
      </c>
      <c r="B44" s="429">
        <f>'MOE in TANF Assistance'!B44+'MOE SSP Assistance'!B44</f>
        <v>30907131</v>
      </c>
      <c r="C44" s="429">
        <f>'MOE in TANF Assistance'!C44+'MOE SSP Assistance'!C44</f>
        <v>30875928</v>
      </c>
      <c r="D44" s="429">
        <f>'MOE in TANF Assistance'!D44+'MOE SSP Assistance'!D44</f>
        <v>0</v>
      </c>
      <c r="E44" s="429">
        <f>'MOE in TANF Assistance'!E44+'MOE SSP Assistance'!E44</f>
        <v>31203</v>
      </c>
      <c r="F44" s="48"/>
      <c r="H44" s="24"/>
    </row>
    <row r="45" spans="1:8">
      <c r="A45" s="15" t="s">
        <v>50</v>
      </c>
      <c r="B45" s="429">
        <f>'MOE in TANF Assistance'!B45+'MOE SSP Assistance'!B45</f>
        <v>1592305</v>
      </c>
      <c r="C45" s="429">
        <f>'MOE in TANF Assistance'!C45+'MOE SSP Assistance'!C45</f>
        <v>528053</v>
      </c>
      <c r="D45" s="429">
        <f>'MOE in TANF Assistance'!D45+'MOE SSP Assistance'!D45</f>
        <v>1064252</v>
      </c>
      <c r="E45" s="429">
        <f>'MOE in TANF Assistance'!E45+'MOE SSP Assistance'!E45</f>
        <v>0</v>
      </c>
      <c r="F45" s="48"/>
      <c r="H45" s="24"/>
    </row>
    <row r="46" spans="1:8">
      <c r="A46" s="15" t="s">
        <v>51</v>
      </c>
      <c r="B46" s="429">
        <f>'MOE in TANF Assistance'!B46+'MOE SSP Assistance'!B46</f>
        <v>860863</v>
      </c>
      <c r="C46" s="429">
        <f>'MOE in TANF Assistance'!C46+'MOE SSP Assistance'!C46</f>
        <v>860863</v>
      </c>
      <c r="D46" s="429">
        <f>'MOE in TANF Assistance'!D46+'MOE SSP Assistance'!D46</f>
        <v>0</v>
      </c>
      <c r="E46" s="429">
        <f>'MOE in TANF Assistance'!E46+'MOE SSP Assistance'!E46</f>
        <v>0</v>
      </c>
      <c r="F46" s="48"/>
      <c r="H46" s="24"/>
    </row>
    <row r="47" spans="1:8">
      <c r="A47" s="15" t="s">
        <v>52</v>
      </c>
      <c r="B47" s="429">
        <f>'MOE in TANF Assistance'!B47+'MOE SSP Assistance'!B47</f>
        <v>6282711</v>
      </c>
      <c r="C47" s="429">
        <f>'MOE in TANF Assistance'!C47+'MOE SSP Assistance'!C47</f>
        <v>5479797</v>
      </c>
      <c r="D47" s="429">
        <f>'MOE in TANF Assistance'!D47+'MOE SSP Assistance'!D47</f>
        <v>802914</v>
      </c>
      <c r="E47" s="429">
        <f>'MOE in TANF Assistance'!E47+'MOE SSP Assistance'!E47</f>
        <v>0</v>
      </c>
      <c r="F47" s="48"/>
      <c r="H47" s="24"/>
    </row>
    <row r="48" spans="1:8">
      <c r="A48" s="15" t="s">
        <v>53</v>
      </c>
      <c r="B48" s="429">
        <f>'MOE in TANF Assistance'!B48+'MOE SSP Assistance'!B48</f>
        <v>33688453</v>
      </c>
      <c r="C48" s="429">
        <f>'MOE in TANF Assistance'!C48+'MOE SSP Assistance'!C48</f>
        <v>18849011</v>
      </c>
      <c r="D48" s="429">
        <f>'MOE in TANF Assistance'!D48+'MOE SSP Assistance'!D48</f>
        <v>14839442</v>
      </c>
      <c r="E48" s="429">
        <f>'MOE in TANF Assistance'!E48+'MOE SSP Assistance'!E48</f>
        <v>0</v>
      </c>
      <c r="F48" s="48"/>
      <c r="H48" s="24"/>
    </row>
    <row r="49" spans="1:8">
      <c r="A49" s="15" t="s">
        <v>54</v>
      </c>
      <c r="B49" s="429">
        <f>'MOE in TANF Assistance'!B49+'MOE SSP Assistance'!B49</f>
        <v>62899236</v>
      </c>
      <c r="C49" s="429">
        <f>'MOE in TANF Assistance'!C49+'MOE SSP Assistance'!C49</f>
        <v>62851931</v>
      </c>
      <c r="D49" s="429">
        <f>'MOE in TANF Assistance'!D49+'MOE SSP Assistance'!D49</f>
        <v>0</v>
      </c>
      <c r="E49" s="429">
        <f>'MOE in TANF Assistance'!E49+'MOE SSP Assistance'!E49</f>
        <v>47305</v>
      </c>
      <c r="F49" s="48"/>
      <c r="H49" s="24"/>
    </row>
    <row r="50" spans="1:8">
      <c r="A50" s="15" t="s">
        <v>55</v>
      </c>
      <c r="B50" s="429">
        <f>'MOE in TANF Assistance'!B50+'MOE SSP Assistance'!B50</f>
        <v>6206002</v>
      </c>
      <c r="C50" s="429">
        <f>'MOE in TANF Assistance'!C50+'MOE SSP Assistance'!C50</f>
        <v>6203302</v>
      </c>
      <c r="D50" s="429">
        <f>'MOE in TANF Assistance'!D50+'MOE SSP Assistance'!D50</f>
        <v>0</v>
      </c>
      <c r="E50" s="429">
        <f>'MOE in TANF Assistance'!E50+'MOE SSP Assistance'!E50</f>
        <v>2700</v>
      </c>
      <c r="F50" s="48"/>
      <c r="H50" s="24"/>
    </row>
    <row r="51" spans="1:8">
      <c r="A51" s="15" t="s">
        <v>56</v>
      </c>
      <c r="B51" s="429">
        <f>'MOE in TANF Assistance'!B51+'MOE SSP Assistance'!B51</f>
        <v>20376250</v>
      </c>
      <c r="C51" s="429">
        <f>'MOE in TANF Assistance'!C51+'MOE SSP Assistance'!C51</f>
        <v>15692392</v>
      </c>
      <c r="D51" s="429">
        <f>'MOE in TANF Assistance'!D51+'MOE SSP Assistance'!D51</f>
        <v>0</v>
      </c>
      <c r="E51" s="429">
        <f>'MOE in TANF Assistance'!E51+'MOE SSP Assistance'!E51</f>
        <v>4683858</v>
      </c>
      <c r="F51" s="48"/>
      <c r="H51" s="24"/>
    </row>
    <row r="52" spans="1:8">
      <c r="A52" s="15" t="s">
        <v>57</v>
      </c>
      <c r="B52" s="429">
        <f>'MOE in TANF Assistance'!B52+'MOE SSP Assistance'!B52</f>
        <v>53429356</v>
      </c>
      <c r="C52" s="429">
        <f>'MOE in TANF Assistance'!C52+'MOE SSP Assistance'!C52</f>
        <v>53429356</v>
      </c>
      <c r="D52" s="429">
        <f>'MOE in TANF Assistance'!D52+'MOE SSP Assistance'!D52</f>
        <v>0</v>
      </c>
      <c r="E52" s="429">
        <f>'MOE in TANF Assistance'!E52+'MOE SSP Assistance'!E52</f>
        <v>0</v>
      </c>
      <c r="F52" s="48"/>
      <c r="H52" s="24"/>
    </row>
    <row r="53" spans="1:8">
      <c r="A53" s="15" t="s">
        <v>58</v>
      </c>
      <c r="B53" s="429">
        <f>'MOE in TANF Assistance'!B53+'MOE SSP Assistance'!B53</f>
        <v>6879857</v>
      </c>
      <c r="C53" s="429">
        <f>'MOE in TANF Assistance'!C53+'MOE SSP Assistance'!C53</f>
        <v>6879857</v>
      </c>
      <c r="D53" s="429">
        <f>'MOE in TANF Assistance'!D53+'MOE SSP Assistance'!D53</f>
        <v>0</v>
      </c>
      <c r="E53" s="429">
        <f>'MOE in TANF Assistance'!E53+'MOE SSP Assistance'!E53</f>
        <v>0</v>
      </c>
      <c r="F53" s="48"/>
      <c r="H53" s="24"/>
    </row>
    <row r="54" spans="1:8">
      <c r="A54" s="15" t="s">
        <v>59</v>
      </c>
      <c r="B54" s="429">
        <f>'MOE in TANF Assistance'!B54+'MOE SSP Assistance'!B54</f>
        <v>29279480</v>
      </c>
      <c r="C54" s="429">
        <f>'MOE in TANF Assistance'!C54+'MOE SSP Assistance'!C54</f>
        <v>26308088</v>
      </c>
      <c r="D54" s="429">
        <f>'MOE in TANF Assistance'!D54+'MOE SSP Assistance'!D54</f>
        <v>2971392</v>
      </c>
      <c r="E54" s="429">
        <f>'MOE in TANF Assistance'!E54+'MOE SSP Assistance'!E54</f>
        <v>0</v>
      </c>
      <c r="F54" s="48"/>
      <c r="H54" s="24"/>
    </row>
    <row r="55" spans="1:8">
      <c r="A55" s="15" t="s">
        <v>60</v>
      </c>
      <c r="B55" s="429">
        <f>'MOE in TANF Assistance'!B55+'MOE SSP Assistance'!B55</f>
        <v>117441550</v>
      </c>
      <c r="C55" s="429">
        <f>'MOE in TANF Assistance'!C55+'MOE SSP Assistance'!C55</f>
        <v>117441550</v>
      </c>
      <c r="D55" s="429">
        <f>'MOE in TANF Assistance'!D55+'MOE SSP Assistance'!D55</f>
        <v>0</v>
      </c>
      <c r="E55" s="429">
        <f>'MOE in TANF Assistance'!E55+'MOE SSP Assistance'!E55</f>
        <v>0</v>
      </c>
      <c r="F55" s="48"/>
      <c r="H55" s="24"/>
    </row>
    <row r="56" spans="1:8">
      <c r="A56" s="15" t="s">
        <v>61</v>
      </c>
      <c r="B56" s="429">
        <f>'MOE in TANF Assistance'!B56+'MOE SSP Assistance'!B56</f>
        <v>2053135</v>
      </c>
      <c r="C56" s="429">
        <f>'MOE in TANF Assistance'!C56+'MOE SSP Assistance'!C56</f>
        <v>1535305</v>
      </c>
      <c r="D56" s="429">
        <f>'MOE in TANF Assistance'!D56+'MOE SSP Assistance'!D56</f>
        <v>517830</v>
      </c>
      <c r="E56" s="429">
        <f>'MOE in TANF Assistance'!E56+'MOE SSP Assistance'!E56</f>
        <v>0</v>
      </c>
      <c r="F56" s="48"/>
      <c r="H56" s="24"/>
    </row>
  </sheetData>
  <mergeCells count="2">
    <mergeCell ref="A2:A4"/>
    <mergeCell ref="A1:F1"/>
  </mergeCells>
  <phoneticPr fontId="11" type="noConversion"/>
  <pageMargins left="0.7" right="0.7" top="0.75" bottom="0.75" header="0.3" footer="0.3"/>
  <pageSetup scale="10" orientation="portrait" r:id="rId1"/>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Q56"/>
  <sheetViews>
    <sheetView workbookViewId="0">
      <selection sqref="A1:O1"/>
    </sheetView>
  </sheetViews>
  <sheetFormatPr defaultColWidth="8.88671875" defaultRowHeight="14.4"/>
  <cols>
    <col min="1" max="1" width="20.6640625" bestFit="1" customWidth="1"/>
    <col min="2" max="2" width="16.88671875" bestFit="1" customWidth="1"/>
    <col min="3" max="3" width="14" bestFit="1" customWidth="1"/>
    <col min="4" max="4" width="15.6640625" bestFit="1" customWidth="1"/>
    <col min="5" max="5" width="16.109375" customWidth="1"/>
    <col min="6" max="6" width="12.6640625" customWidth="1"/>
    <col min="7" max="7" width="15.6640625" bestFit="1" customWidth="1"/>
    <col min="8" max="9" width="14" bestFit="1" customWidth="1"/>
    <col min="10" max="10" width="15.6640625" bestFit="1" customWidth="1"/>
    <col min="11" max="11" width="13.6640625" bestFit="1" customWidth="1"/>
    <col min="12" max="12" width="15.44140625" customWidth="1"/>
    <col min="13" max="13" width="12.6640625" bestFit="1" customWidth="1"/>
    <col min="14" max="14" width="14.5546875" customWidth="1"/>
    <col min="15" max="15" width="15.6640625" bestFit="1" customWidth="1"/>
  </cols>
  <sheetData>
    <row r="1" spans="1:17">
      <c r="A1" s="512" t="s">
        <v>212</v>
      </c>
      <c r="B1" s="519"/>
      <c r="C1" s="519"/>
      <c r="D1" s="519"/>
      <c r="E1" s="519"/>
      <c r="F1" s="519"/>
      <c r="G1" s="519"/>
      <c r="H1" s="519"/>
      <c r="I1" s="519"/>
      <c r="J1" s="519"/>
      <c r="K1" s="519"/>
      <c r="L1" s="519"/>
      <c r="M1" s="519"/>
      <c r="N1" s="519"/>
      <c r="O1" s="519"/>
    </row>
    <row r="2" spans="1:17">
      <c r="A2" s="518" t="s">
        <v>10</v>
      </c>
      <c r="B2" s="77"/>
      <c r="C2" s="8"/>
      <c r="D2" s="8"/>
      <c r="E2" s="8"/>
      <c r="F2" s="8"/>
      <c r="G2" s="8"/>
      <c r="H2" s="8"/>
      <c r="I2" s="8"/>
      <c r="J2" s="8"/>
      <c r="K2" s="8"/>
      <c r="L2" s="8"/>
      <c r="M2" s="8"/>
      <c r="N2" s="33"/>
      <c r="O2" s="8"/>
    </row>
    <row r="3" spans="1:17" ht="33.6">
      <c r="A3" s="518"/>
      <c r="B3" s="77" t="s">
        <v>65</v>
      </c>
      <c r="C3" s="8" t="s">
        <v>78</v>
      </c>
      <c r="D3" s="8" t="s">
        <v>63</v>
      </c>
      <c r="E3" s="8" t="s">
        <v>64</v>
      </c>
      <c r="F3" s="8" t="s">
        <v>79</v>
      </c>
      <c r="G3" s="8" t="s">
        <v>67</v>
      </c>
      <c r="H3" s="8" t="s">
        <v>80</v>
      </c>
      <c r="I3" s="8" t="s">
        <v>81</v>
      </c>
      <c r="J3" s="8" t="s">
        <v>82</v>
      </c>
      <c r="K3" s="46" t="s">
        <v>89</v>
      </c>
      <c r="L3" s="46" t="s">
        <v>88</v>
      </c>
      <c r="M3" s="8" t="s">
        <v>68</v>
      </c>
      <c r="N3" s="32" t="s">
        <v>86</v>
      </c>
      <c r="O3" s="8" t="s">
        <v>69</v>
      </c>
    </row>
    <row r="4" spans="1:17">
      <c r="A4" s="518"/>
      <c r="B4" s="78"/>
      <c r="C4" s="3"/>
      <c r="D4" s="3"/>
      <c r="E4" s="3"/>
      <c r="F4" s="3"/>
      <c r="G4" s="3"/>
      <c r="H4" s="3"/>
      <c r="I4" s="8"/>
      <c r="J4" s="3"/>
      <c r="K4" s="3"/>
      <c r="L4" s="3"/>
      <c r="M4" s="3"/>
      <c r="N4" s="34"/>
      <c r="O4" s="3"/>
    </row>
    <row r="5" spans="1:17">
      <c r="A5" s="28" t="s">
        <v>77</v>
      </c>
      <c r="B5" s="431">
        <f>SUM(B6:B56)</f>
        <v>11107299422</v>
      </c>
      <c r="C5" s="431">
        <f t="shared" ref="C5:O5" si="0">SUM(C6:C56)</f>
        <v>546924638</v>
      </c>
      <c r="D5" s="431">
        <f t="shared" si="0"/>
        <v>2292020754</v>
      </c>
      <c r="E5" s="431">
        <f t="shared" si="0"/>
        <v>28193138</v>
      </c>
      <c r="F5" s="431">
        <f t="shared" si="0"/>
        <v>144729</v>
      </c>
      <c r="G5" s="431">
        <f t="shared" si="0"/>
        <v>1855145937</v>
      </c>
      <c r="H5" s="431">
        <f t="shared" si="0"/>
        <v>547154997</v>
      </c>
      <c r="I5" s="431">
        <f t="shared" si="0"/>
        <v>482259379</v>
      </c>
      <c r="J5" s="431">
        <f t="shared" si="0"/>
        <v>1734035546</v>
      </c>
      <c r="K5" s="431">
        <f t="shared" si="0"/>
        <v>41714856</v>
      </c>
      <c r="L5" s="431">
        <f t="shared" si="0"/>
        <v>816983816</v>
      </c>
      <c r="M5" s="431">
        <f t="shared" si="0"/>
        <v>48309022</v>
      </c>
      <c r="N5" s="79"/>
      <c r="O5" s="431">
        <f t="shared" si="0"/>
        <v>2714412610</v>
      </c>
      <c r="Q5" s="24"/>
    </row>
    <row r="6" spans="1:17">
      <c r="A6" s="26" t="s">
        <v>11</v>
      </c>
      <c r="B6" s="429">
        <f>'MOE in TANF Non-Assistance'!B6+'MOE SSP Non-Assistance'!B6</f>
        <v>103341308</v>
      </c>
      <c r="C6" s="429">
        <f>'MOE in TANF Non-Assistance'!C6+'MOE SSP Non-Assistance'!C6</f>
        <v>7516219</v>
      </c>
      <c r="D6" s="429">
        <f>'MOE in TANF Non-Assistance'!D6+'MOE SSP Non-Assistance'!D6</f>
        <v>5478681</v>
      </c>
      <c r="E6" s="429">
        <f>'MOE in TANF Non-Assistance'!E6+'MOE SSP Non-Assistance'!E6</f>
        <v>0</v>
      </c>
      <c r="F6" s="429">
        <f>'MOE in TANF Non-Assistance'!F6+'MOE SSP Non-Assistance'!F6</f>
        <v>0</v>
      </c>
      <c r="G6" s="429">
        <f>'MOE in TANF Non-Assistance'!G6+'MOE SSP Non-Assistance'!G6</f>
        <v>0</v>
      </c>
      <c r="H6" s="429">
        <f>'MOE in TANF Non-Assistance'!H6+'MOE SSP Non-Assistance'!H6</f>
        <v>0</v>
      </c>
      <c r="I6" s="429">
        <f>'MOE in TANF Non-Assistance'!I6+'MOE SSP Non-Assistance'!I6</f>
        <v>28248278</v>
      </c>
      <c r="J6" s="429">
        <f>'MOE in TANF Non-Assistance'!J6+'MOE SSP Non-Assistance'!J6</f>
        <v>508210</v>
      </c>
      <c r="K6" s="429">
        <f>'MOE in TANF Non-Assistance'!K6+'MOE SSP Non-Assistance'!K6</f>
        <v>65575</v>
      </c>
      <c r="L6" s="429">
        <f>'MOE in TANF Non-Assistance'!L6+'MOE SSP Non-Assistance'!L6</f>
        <v>7954611</v>
      </c>
      <c r="M6" s="429">
        <f>'MOE in TANF Non-Assistance'!M6+'MOE SSP Non-Assistance'!M6</f>
        <v>288918</v>
      </c>
      <c r="N6" s="79"/>
      <c r="O6" s="429">
        <f>'MOE in TANF Non-Assistance'!O6+'MOE SSP Non-Assistance'!O6</f>
        <v>53280816</v>
      </c>
      <c r="Q6" s="24"/>
    </row>
    <row r="7" spans="1:17">
      <c r="A7" s="15" t="s">
        <v>12</v>
      </c>
      <c r="B7" s="429">
        <f>'MOE in TANF Non-Assistance'!B7+'MOE SSP Non-Assistance'!B7</f>
        <v>1860946</v>
      </c>
      <c r="C7" s="429">
        <f>'MOE in TANF Non-Assistance'!C7+'MOE SSP Non-Assistance'!C7</f>
        <v>0</v>
      </c>
      <c r="D7" s="429">
        <f>'MOE in TANF Non-Assistance'!D7+'MOE SSP Non-Assistance'!D7</f>
        <v>0</v>
      </c>
      <c r="E7" s="429">
        <f>'MOE in TANF Non-Assistance'!E7+'MOE SSP Non-Assistance'!E7</f>
        <v>0</v>
      </c>
      <c r="F7" s="429">
        <f>'MOE in TANF Non-Assistance'!F7+'MOE SSP Non-Assistance'!F7</f>
        <v>0</v>
      </c>
      <c r="G7" s="429">
        <f>'MOE in TANF Non-Assistance'!G7+'MOE SSP Non-Assistance'!G7</f>
        <v>0</v>
      </c>
      <c r="H7" s="429">
        <f>'MOE in TANF Non-Assistance'!H7+'MOE SSP Non-Assistance'!H7</f>
        <v>0</v>
      </c>
      <c r="I7" s="429">
        <f>'MOE in TANF Non-Assistance'!I7+'MOE SSP Non-Assistance'!I7</f>
        <v>0</v>
      </c>
      <c r="J7" s="429">
        <f>'MOE in TANF Non-Assistance'!J7+'MOE SSP Non-Assistance'!J7</f>
        <v>0</v>
      </c>
      <c r="K7" s="429">
        <f>'MOE in TANF Non-Assistance'!K7+'MOE SSP Non-Assistance'!K7</f>
        <v>0</v>
      </c>
      <c r="L7" s="429">
        <f>'MOE in TANF Non-Assistance'!L7+'MOE SSP Non-Assistance'!L7</f>
        <v>1746313</v>
      </c>
      <c r="M7" s="429">
        <f>'MOE in TANF Non-Assistance'!M7+'MOE SSP Non-Assistance'!M7</f>
        <v>114633</v>
      </c>
      <c r="N7" s="79"/>
      <c r="O7" s="429">
        <f>'MOE in TANF Non-Assistance'!O7+'MOE SSP Non-Assistance'!O7</f>
        <v>0</v>
      </c>
      <c r="Q7" s="24"/>
    </row>
    <row r="8" spans="1:17">
      <c r="A8" s="15" t="s">
        <v>13</v>
      </c>
      <c r="B8" s="429">
        <f>'MOE in TANF Non-Assistance'!B8+'MOE SSP Non-Assistance'!B8</f>
        <v>132359685</v>
      </c>
      <c r="C8" s="429">
        <f>'MOE in TANF Non-Assistance'!C8+'MOE SSP Non-Assistance'!C8</f>
        <v>898432</v>
      </c>
      <c r="D8" s="429">
        <f>'MOE in TANF Non-Assistance'!D8+'MOE SSP Non-Assistance'!D8</f>
        <v>10032936</v>
      </c>
      <c r="E8" s="429">
        <f>'MOE in TANF Non-Assistance'!E8+'MOE SSP Non-Assistance'!E8</f>
        <v>0</v>
      </c>
      <c r="F8" s="429">
        <f>'MOE in TANF Non-Assistance'!F8+'MOE SSP Non-Assistance'!F8</f>
        <v>0</v>
      </c>
      <c r="G8" s="429">
        <f>'MOE in TANF Non-Assistance'!G8+'MOE SSP Non-Assistance'!G8</f>
        <v>0</v>
      </c>
      <c r="H8" s="429">
        <f>'MOE in TANF Non-Assistance'!H8+'MOE SSP Non-Assistance'!H8</f>
        <v>0</v>
      </c>
      <c r="I8" s="429">
        <f>'MOE in TANF Non-Assistance'!I8+'MOE SSP Non-Assistance'!I8</f>
        <v>22076278</v>
      </c>
      <c r="J8" s="429">
        <f>'MOE in TANF Non-Assistance'!J8+'MOE SSP Non-Assistance'!J8</f>
        <v>0</v>
      </c>
      <c r="K8" s="429">
        <f>'MOE in TANF Non-Assistance'!K8+'MOE SSP Non-Assistance'!K8</f>
        <v>0</v>
      </c>
      <c r="L8" s="429">
        <f>'MOE in TANF Non-Assistance'!L8+'MOE SSP Non-Assistance'!L8</f>
        <v>9529957</v>
      </c>
      <c r="M8" s="429">
        <f>'MOE in TANF Non-Assistance'!M8+'MOE SSP Non-Assistance'!M8</f>
        <v>1110722</v>
      </c>
      <c r="N8" s="79"/>
      <c r="O8" s="429">
        <f>'MOE in TANF Non-Assistance'!O8+'MOE SSP Non-Assistance'!O8</f>
        <v>88711360</v>
      </c>
      <c r="Q8" s="24"/>
    </row>
    <row r="9" spans="1:17">
      <c r="A9" s="15" t="s">
        <v>14</v>
      </c>
      <c r="B9" s="429">
        <f>'MOE in TANF Non-Assistance'!B9+'MOE SSP Non-Assistance'!B9</f>
        <v>93755027</v>
      </c>
      <c r="C9" s="429">
        <f>'MOE in TANF Non-Assistance'!C9+'MOE SSP Non-Assistance'!C9</f>
        <v>0</v>
      </c>
      <c r="D9" s="429">
        <f>'MOE in TANF Non-Assistance'!D9+'MOE SSP Non-Assistance'!D9</f>
        <v>0</v>
      </c>
      <c r="E9" s="429">
        <f>'MOE in TANF Non-Assistance'!E9+'MOE SSP Non-Assistance'!E9</f>
        <v>523200</v>
      </c>
      <c r="F9" s="429">
        <f>'MOE in TANF Non-Assistance'!F9+'MOE SSP Non-Assistance'!F9</f>
        <v>0</v>
      </c>
      <c r="G9" s="429">
        <f>'MOE in TANF Non-Assistance'!G9+'MOE SSP Non-Assistance'!G9</f>
        <v>0</v>
      </c>
      <c r="H9" s="429">
        <f>'MOE in TANF Non-Assistance'!H9+'MOE SSP Non-Assistance'!H9</f>
        <v>0</v>
      </c>
      <c r="I9" s="429">
        <f>'MOE in TANF Non-Assistance'!I9+'MOE SSP Non-Assistance'!I9</f>
        <v>0</v>
      </c>
      <c r="J9" s="429">
        <f>'MOE in TANF Non-Assistance'!J9+'MOE SSP Non-Assistance'!J9</f>
        <v>90420300</v>
      </c>
      <c r="K9" s="429">
        <f>'MOE in TANF Non-Assistance'!K9+'MOE SSP Non-Assistance'!K9</f>
        <v>0</v>
      </c>
      <c r="L9" s="429">
        <f>'MOE in TANF Non-Assistance'!L9+'MOE SSP Non-Assistance'!L9</f>
        <v>2811527</v>
      </c>
      <c r="M9" s="429">
        <f>'MOE in TANF Non-Assistance'!M9+'MOE SSP Non-Assistance'!M9</f>
        <v>0</v>
      </c>
      <c r="N9" s="79"/>
      <c r="O9" s="429">
        <f>'MOE in TANF Non-Assistance'!O9+'MOE SSP Non-Assistance'!O9</f>
        <v>0</v>
      </c>
      <c r="Q9" s="24"/>
    </row>
    <row r="10" spans="1:17">
      <c r="A10" s="15" t="s">
        <v>15</v>
      </c>
      <c r="B10" s="429">
        <f>'MOE in TANF Non-Assistance'!B10+'MOE SSP Non-Assistance'!B10</f>
        <v>1090122405</v>
      </c>
      <c r="C10" s="429">
        <f>'MOE in TANF Non-Assistance'!C10+'MOE SSP Non-Assistance'!C10</f>
        <v>41903342</v>
      </c>
      <c r="D10" s="429">
        <f>'MOE in TANF Non-Assistance'!D10+'MOE SSP Non-Assistance'!D10</f>
        <v>670939915</v>
      </c>
      <c r="E10" s="429">
        <f>'MOE in TANF Non-Assistance'!E10+'MOE SSP Non-Assistance'!E10</f>
        <v>6556201</v>
      </c>
      <c r="F10" s="429">
        <f>'MOE in TANF Non-Assistance'!F10+'MOE SSP Non-Assistance'!F10</f>
        <v>0</v>
      </c>
      <c r="G10" s="429">
        <f>'MOE in TANF Non-Assistance'!G10+'MOE SSP Non-Assistance'!G10</f>
        <v>0</v>
      </c>
      <c r="H10" s="429">
        <f>'MOE in TANF Non-Assistance'!H10+'MOE SSP Non-Assistance'!H10</f>
        <v>0</v>
      </c>
      <c r="I10" s="429">
        <f>'MOE in TANF Non-Assistance'!I10+'MOE SSP Non-Assistance'!I10</f>
        <v>369817</v>
      </c>
      <c r="J10" s="429">
        <f>'MOE in TANF Non-Assistance'!J10+'MOE SSP Non-Assistance'!J10</f>
        <v>7794596</v>
      </c>
      <c r="K10" s="429">
        <f>'MOE in TANF Non-Assistance'!K10+'MOE SSP Non-Assistance'!K10</f>
        <v>759287</v>
      </c>
      <c r="L10" s="429">
        <f>'MOE in TANF Non-Assistance'!L10+'MOE SSP Non-Assistance'!L10</f>
        <v>235829472</v>
      </c>
      <c r="M10" s="429">
        <f>'MOE in TANF Non-Assistance'!M10+'MOE SSP Non-Assistance'!M10</f>
        <v>3389374</v>
      </c>
      <c r="N10" s="79"/>
      <c r="O10" s="429">
        <f>'MOE in TANF Non-Assistance'!O10+'MOE SSP Non-Assistance'!O10</f>
        <v>122580401</v>
      </c>
      <c r="Q10" s="24"/>
    </row>
    <row r="11" spans="1:17">
      <c r="A11" s="15" t="s">
        <v>16</v>
      </c>
      <c r="B11" s="429">
        <f>'MOE in TANF Non-Assistance'!B11+'MOE SSP Non-Assistance'!B11</f>
        <v>160094178</v>
      </c>
      <c r="C11" s="429">
        <f>'MOE in TANF Non-Assistance'!C11+'MOE SSP Non-Assistance'!C11</f>
        <v>185393</v>
      </c>
      <c r="D11" s="429">
        <f>'MOE in TANF Non-Assistance'!D11+'MOE SSP Non-Assistance'!D11</f>
        <v>94728</v>
      </c>
      <c r="E11" s="429">
        <f>'MOE in TANF Non-Assistance'!E11+'MOE SSP Non-Assistance'!E11</f>
        <v>128517</v>
      </c>
      <c r="F11" s="429">
        <f>'MOE in TANF Non-Assistance'!F11+'MOE SSP Non-Assistance'!F11</f>
        <v>0</v>
      </c>
      <c r="G11" s="429">
        <f>'MOE in TANF Non-Assistance'!G11+'MOE SSP Non-Assistance'!G11</f>
        <v>0</v>
      </c>
      <c r="H11" s="429">
        <f>'MOE in TANF Non-Assistance'!H11+'MOE SSP Non-Assistance'!H11</f>
        <v>2818289</v>
      </c>
      <c r="I11" s="429">
        <f>'MOE in TANF Non-Assistance'!I11+'MOE SSP Non-Assistance'!I11</f>
        <v>497062</v>
      </c>
      <c r="J11" s="429">
        <f>'MOE in TANF Non-Assistance'!J11+'MOE SSP Non-Assistance'!J11</f>
        <v>3670</v>
      </c>
      <c r="K11" s="429">
        <f>'MOE in TANF Non-Assistance'!K11+'MOE SSP Non-Assistance'!K11</f>
        <v>570</v>
      </c>
      <c r="L11" s="429">
        <f>'MOE in TANF Non-Assistance'!L11+'MOE SSP Non-Assistance'!L11</f>
        <v>3739203</v>
      </c>
      <c r="M11" s="429">
        <f>'MOE in TANF Non-Assistance'!M11+'MOE SSP Non-Assistance'!M11</f>
        <v>3123294</v>
      </c>
      <c r="N11" s="79"/>
      <c r="O11" s="429">
        <f>'MOE in TANF Non-Assistance'!O11+'MOE SSP Non-Assistance'!O11</f>
        <v>149503452</v>
      </c>
      <c r="Q11" s="24"/>
    </row>
    <row r="12" spans="1:17">
      <c r="A12" s="15" t="s">
        <v>17</v>
      </c>
      <c r="B12" s="429">
        <f>'MOE in TANF Non-Assistance'!B12+'MOE SSP Non-Assistance'!B12</f>
        <v>164453519</v>
      </c>
      <c r="C12" s="429">
        <f>'MOE in TANF Non-Assistance'!C12+'MOE SSP Non-Assistance'!C12</f>
        <v>17691042</v>
      </c>
      <c r="D12" s="429">
        <f>'MOE in TANF Non-Assistance'!D12+'MOE SSP Non-Assistance'!D12</f>
        <v>36387933</v>
      </c>
      <c r="E12" s="429">
        <f>'MOE in TANF Non-Assistance'!E12+'MOE SSP Non-Assistance'!E12</f>
        <v>2043049</v>
      </c>
      <c r="F12" s="429">
        <f>'MOE in TANF Non-Assistance'!F12+'MOE SSP Non-Assistance'!F12</f>
        <v>0</v>
      </c>
      <c r="G12" s="429">
        <f>'MOE in TANF Non-Assistance'!G12+'MOE SSP Non-Assistance'!G12</f>
        <v>0</v>
      </c>
      <c r="H12" s="429">
        <f>'MOE in TANF Non-Assistance'!H12+'MOE SSP Non-Assistance'!H12</f>
        <v>0</v>
      </c>
      <c r="I12" s="429">
        <f>'MOE in TANF Non-Assistance'!I12+'MOE SSP Non-Assistance'!I12</f>
        <v>0</v>
      </c>
      <c r="J12" s="429">
        <f>'MOE in TANF Non-Assistance'!J12+'MOE SSP Non-Assistance'!J12</f>
        <v>0</v>
      </c>
      <c r="K12" s="429">
        <f>'MOE in TANF Non-Assistance'!K12+'MOE SSP Non-Assistance'!K12</f>
        <v>527065</v>
      </c>
      <c r="L12" s="429">
        <f>'MOE in TANF Non-Assistance'!L12+'MOE SSP Non-Assistance'!L12</f>
        <v>23798426</v>
      </c>
      <c r="M12" s="429">
        <f>'MOE in TANF Non-Assistance'!M12+'MOE SSP Non-Assistance'!M12</f>
        <v>435582</v>
      </c>
      <c r="N12" s="79"/>
      <c r="O12" s="429">
        <f>'MOE in TANF Non-Assistance'!O12+'MOE SSP Non-Assistance'!O12</f>
        <v>83570422</v>
      </c>
      <c r="Q12" s="24"/>
    </row>
    <row r="13" spans="1:17">
      <c r="A13" s="15" t="s">
        <v>18</v>
      </c>
      <c r="B13" s="429">
        <f>'MOE in TANF Non-Assistance'!B13+'MOE SSP Non-Assistance'!B13</f>
        <v>36105949</v>
      </c>
      <c r="C13" s="429">
        <f>'MOE in TANF Non-Assistance'!C13+'MOE SSP Non-Assistance'!C13</f>
        <v>959000</v>
      </c>
      <c r="D13" s="429">
        <f>'MOE in TANF Non-Assistance'!D13+'MOE SSP Non-Assistance'!D13</f>
        <v>26507803</v>
      </c>
      <c r="E13" s="429">
        <f>'MOE in TANF Non-Assistance'!E13+'MOE SSP Non-Assistance'!E13</f>
        <v>0</v>
      </c>
      <c r="F13" s="429">
        <f>'MOE in TANF Non-Assistance'!F13+'MOE SSP Non-Assistance'!F13</f>
        <v>0</v>
      </c>
      <c r="G13" s="429">
        <f>'MOE in TANF Non-Assistance'!G13+'MOE SSP Non-Assistance'!G13</f>
        <v>0</v>
      </c>
      <c r="H13" s="429">
        <f>'MOE in TANF Non-Assistance'!H13+'MOE SSP Non-Assistance'!H13</f>
        <v>0</v>
      </c>
      <c r="I13" s="429">
        <f>'MOE in TANF Non-Assistance'!I13+'MOE SSP Non-Assistance'!I13</f>
        <v>1174942</v>
      </c>
      <c r="J13" s="429">
        <f>'MOE in TANF Non-Assistance'!J13+'MOE SSP Non-Assistance'!J13</f>
        <v>0</v>
      </c>
      <c r="K13" s="429">
        <f>'MOE in TANF Non-Assistance'!K13+'MOE SSP Non-Assistance'!K13</f>
        <v>0</v>
      </c>
      <c r="L13" s="429">
        <f>'MOE in TANF Non-Assistance'!L13+'MOE SSP Non-Assistance'!L13</f>
        <v>62204</v>
      </c>
      <c r="M13" s="429">
        <f>'MOE in TANF Non-Assistance'!M13+'MOE SSP Non-Assistance'!M13</f>
        <v>36929</v>
      </c>
      <c r="N13" s="79"/>
      <c r="O13" s="429">
        <f>'MOE in TANF Non-Assistance'!O13+'MOE SSP Non-Assistance'!O13</f>
        <v>7365071</v>
      </c>
      <c r="Q13" s="24"/>
    </row>
    <row r="14" spans="1:17">
      <c r="A14" s="15" t="s">
        <v>19</v>
      </c>
      <c r="B14" s="429">
        <f>'MOE in TANF Non-Assistance'!B14+'MOE SSP Non-Assistance'!B14</f>
        <v>142073216</v>
      </c>
      <c r="C14" s="429">
        <f>'MOE in TANF Non-Assistance'!C14+'MOE SSP Non-Assistance'!C14</f>
        <v>27824191</v>
      </c>
      <c r="D14" s="429">
        <f>'MOE in TANF Non-Assistance'!D14+'MOE SSP Non-Assistance'!D14</f>
        <v>22584565</v>
      </c>
      <c r="E14" s="429">
        <f>'MOE in TANF Non-Assistance'!E14+'MOE SSP Non-Assistance'!E14</f>
        <v>0</v>
      </c>
      <c r="F14" s="429">
        <f>'MOE in TANF Non-Assistance'!F14+'MOE SSP Non-Assistance'!F14</f>
        <v>0</v>
      </c>
      <c r="G14" s="429">
        <f>'MOE in TANF Non-Assistance'!G14+'MOE SSP Non-Assistance'!G14</f>
        <v>20000000</v>
      </c>
      <c r="H14" s="429">
        <f>'MOE in TANF Non-Assistance'!H14+'MOE SSP Non-Assistance'!H14</f>
        <v>0</v>
      </c>
      <c r="I14" s="429">
        <f>'MOE in TANF Non-Assistance'!I14+'MOE SSP Non-Assistance'!I14</f>
        <v>17307099</v>
      </c>
      <c r="J14" s="429">
        <f>'MOE in TANF Non-Assistance'!J14+'MOE SSP Non-Assistance'!J14</f>
        <v>0</v>
      </c>
      <c r="K14" s="429">
        <f>'MOE in TANF Non-Assistance'!K14+'MOE SSP Non-Assistance'!K14</f>
        <v>0</v>
      </c>
      <c r="L14" s="429">
        <f>'MOE in TANF Non-Assistance'!L14+'MOE SSP Non-Assistance'!L14</f>
        <v>0</v>
      </c>
      <c r="M14" s="429">
        <f>'MOE in TANF Non-Assistance'!M14+'MOE SSP Non-Assistance'!M14</f>
        <v>0</v>
      </c>
      <c r="N14" s="79"/>
      <c r="O14" s="429">
        <f>'MOE in TANF Non-Assistance'!O14+'MOE SSP Non-Assistance'!O14</f>
        <v>54357361</v>
      </c>
      <c r="Q14" s="24"/>
    </row>
    <row r="15" spans="1:17">
      <c r="A15" s="15" t="s">
        <v>20</v>
      </c>
      <c r="B15" s="429">
        <f>'MOE in TANF Non-Assistance'!B15+'MOE SSP Non-Assistance'!B15</f>
        <v>299014305</v>
      </c>
      <c r="C15" s="429">
        <f>'MOE in TANF Non-Assistance'!C15+'MOE SSP Non-Assistance'!C15</f>
        <v>0</v>
      </c>
      <c r="D15" s="429">
        <f>'MOE in TANF Non-Assistance'!D15+'MOE SSP Non-Assistance'!D15</f>
        <v>128925050</v>
      </c>
      <c r="E15" s="429">
        <f>'MOE in TANF Non-Assistance'!E15+'MOE SSP Non-Assistance'!E15</f>
        <v>0</v>
      </c>
      <c r="F15" s="429">
        <f>'MOE in TANF Non-Assistance'!F15+'MOE SSP Non-Assistance'!F15</f>
        <v>0</v>
      </c>
      <c r="G15" s="429">
        <f>'MOE in TANF Non-Assistance'!G15+'MOE SSP Non-Assistance'!G15</f>
        <v>0</v>
      </c>
      <c r="H15" s="429">
        <f>'MOE in TANF Non-Assistance'!H15+'MOE SSP Non-Assistance'!H15</f>
        <v>0</v>
      </c>
      <c r="I15" s="429">
        <f>'MOE in TANF Non-Assistance'!I15+'MOE SSP Non-Assistance'!I15</f>
        <v>0</v>
      </c>
      <c r="J15" s="429">
        <f>'MOE in TANF Non-Assistance'!J15+'MOE SSP Non-Assistance'!J15</f>
        <v>6000000</v>
      </c>
      <c r="K15" s="429">
        <f>'MOE in TANF Non-Assistance'!K15+'MOE SSP Non-Assistance'!K15</f>
        <v>0</v>
      </c>
      <c r="L15" s="429">
        <f>'MOE in TANF Non-Assistance'!L15+'MOE SSP Non-Assistance'!L15</f>
        <v>9994985</v>
      </c>
      <c r="M15" s="429">
        <f>'MOE in TANF Non-Assistance'!M15+'MOE SSP Non-Assistance'!M15</f>
        <v>5621332</v>
      </c>
      <c r="N15" s="79"/>
      <c r="O15" s="429">
        <f>'MOE in TANF Non-Assistance'!O15+'MOE SSP Non-Assistance'!O15</f>
        <v>148472938</v>
      </c>
      <c r="Q15" s="24"/>
    </row>
    <row r="16" spans="1:17">
      <c r="A16" s="15" t="s">
        <v>21</v>
      </c>
      <c r="B16" s="429">
        <f>'MOE in TANF Non-Assistance'!B16+'MOE SSP Non-Assistance'!B16</f>
        <v>170787136</v>
      </c>
      <c r="C16" s="429">
        <f>'MOE in TANF Non-Assistance'!C16+'MOE SSP Non-Assistance'!C16</f>
        <v>54929</v>
      </c>
      <c r="D16" s="429">
        <f>'MOE in TANF Non-Assistance'!D16+'MOE SSP Non-Assistance'!D16</f>
        <v>21801520</v>
      </c>
      <c r="E16" s="429">
        <f>'MOE in TANF Non-Assistance'!E16+'MOE SSP Non-Assistance'!E16</f>
        <v>0</v>
      </c>
      <c r="F16" s="429">
        <f>'MOE in TANF Non-Assistance'!F16+'MOE SSP Non-Assistance'!F16</f>
        <v>0</v>
      </c>
      <c r="G16" s="429">
        <f>'MOE in TANF Non-Assistance'!G16+'MOE SSP Non-Assistance'!G16</f>
        <v>0</v>
      </c>
      <c r="H16" s="429">
        <f>'MOE in TANF Non-Assistance'!H16+'MOE SSP Non-Assistance'!H16</f>
        <v>0</v>
      </c>
      <c r="I16" s="429">
        <f>'MOE in TANF Non-Assistance'!I16+'MOE SSP Non-Assistance'!I16</f>
        <v>0</v>
      </c>
      <c r="J16" s="429">
        <f>'MOE in TANF Non-Assistance'!J16+'MOE SSP Non-Assistance'!J16</f>
        <v>0</v>
      </c>
      <c r="K16" s="429">
        <f>'MOE in TANF Non-Assistance'!K16+'MOE SSP Non-Assistance'!K16</f>
        <v>0</v>
      </c>
      <c r="L16" s="429">
        <f>'MOE in TANF Non-Assistance'!L16+'MOE SSP Non-Assistance'!L16</f>
        <v>74013</v>
      </c>
      <c r="M16" s="429">
        <f>'MOE in TANF Non-Assistance'!M16+'MOE SSP Non-Assistance'!M16</f>
        <v>3554399</v>
      </c>
      <c r="N16" s="79"/>
      <c r="O16" s="429">
        <f>'MOE in TANF Non-Assistance'!O16+'MOE SSP Non-Assistance'!O16</f>
        <v>145302275</v>
      </c>
      <c r="Q16" s="24"/>
    </row>
    <row r="17" spans="1:17">
      <c r="A17" s="15" t="s">
        <v>22</v>
      </c>
      <c r="B17" s="429">
        <f>'MOE in TANF Non-Assistance'!B17+'MOE SSP Non-Assistance'!B17</f>
        <v>159902072</v>
      </c>
      <c r="C17" s="429">
        <f>'MOE in TANF Non-Assistance'!C17+'MOE SSP Non-Assistance'!C17</f>
        <v>92336683</v>
      </c>
      <c r="D17" s="429">
        <f>'MOE in TANF Non-Assistance'!D17+'MOE SSP Non-Assistance'!D17</f>
        <v>4971630</v>
      </c>
      <c r="E17" s="429">
        <f>'MOE in TANF Non-Assistance'!E17+'MOE SSP Non-Assistance'!E17</f>
        <v>1334797</v>
      </c>
      <c r="F17" s="429">
        <f>'MOE in TANF Non-Assistance'!F17+'MOE SSP Non-Assistance'!F17</f>
        <v>0</v>
      </c>
      <c r="G17" s="429">
        <f>'MOE in TANF Non-Assistance'!G17+'MOE SSP Non-Assistance'!G17</f>
        <v>0</v>
      </c>
      <c r="H17" s="429">
        <f>'MOE in TANF Non-Assistance'!H17+'MOE SSP Non-Assistance'!H17</f>
        <v>0</v>
      </c>
      <c r="I17" s="429">
        <f>'MOE in TANF Non-Assistance'!I17+'MOE SSP Non-Assistance'!I17</f>
        <v>3357730</v>
      </c>
      <c r="J17" s="429">
        <f>'MOE in TANF Non-Assistance'!J17+'MOE SSP Non-Assistance'!J17</f>
        <v>9973792</v>
      </c>
      <c r="K17" s="429">
        <f>'MOE in TANF Non-Assistance'!K17+'MOE SSP Non-Assistance'!K17</f>
        <v>2422172</v>
      </c>
      <c r="L17" s="429">
        <f>'MOE in TANF Non-Assistance'!L17+'MOE SSP Non-Assistance'!L17</f>
        <v>6045718</v>
      </c>
      <c r="M17" s="429">
        <f>'MOE in TANF Non-Assistance'!M17+'MOE SSP Non-Assistance'!M17</f>
        <v>1357815</v>
      </c>
      <c r="N17" s="79"/>
      <c r="O17" s="429">
        <f>'MOE in TANF Non-Assistance'!O17+'MOE SSP Non-Assistance'!O17</f>
        <v>38101735</v>
      </c>
      <c r="Q17" s="24"/>
    </row>
    <row r="18" spans="1:17">
      <c r="A18" s="15" t="s">
        <v>23</v>
      </c>
      <c r="B18" s="429">
        <f>'MOE in TANF Non-Assistance'!B18+'MOE SSP Non-Assistance'!B18</f>
        <v>10723692</v>
      </c>
      <c r="C18" s="429">
        <f>'MOE in TANF Non-Assistance'!C18+'MOE SSP Non-Assistance'!C18</f>
        <v>4554206</v>
      </c>
      <c r="D18" s="429">
        <f>'MOE in TANF Non-Assistance'!D18+'MOE SSP Non-Assistance'!D18</f>
        <v>1175820</v>
      </c>
      <c r="E18" s="429">
        <f>'MOE in TANF Non-Assistance'!E18+'MOE SSP Non-Assistance'!E18</f>
        <v>135372</v>
      </c>
      <c r="F18" s="429">
        <f>'MOE in TANF Non-Assistance'!F18+'MOE SSP Non-Assistance'!F18</f>
        <v>144729</v>
      </c>
      <c r="G18" s="429">
        <f>'MOE in TANF Non-Assistance'!G18+'MOE SSP Non-Assistance'!G18</f>
        <v>0</v>
      </c>
      <c r="H18" s="429">
        <f>'MOE in TANF Non-Assistance'!H18+'MOE SSP Non-Assistance'!H18</f>
        <v>0</v>
      </c>
      <c r="I18" s="429">
        <f>'MOE in TANF Non-Assistance'!I18+'MOE SSP Non-Assistance'!I18</f>
        <v>645817</v>
      </c>
      <c r="J18" s="429">
        <f>'MOE in TANF Non-Assistance'!J18+'MOE SSP Non-Assistance'!J18</f>
        <v>0</v>
      </c>
      <c r="K18" s="429">
        <f>'MOE in TANF Non-Assistance'!K18+'MOE SSP Non-Assistance'!K18</f>
        <v>0</v>
      </c>
      <c r="L18" s="429">
        <f>'MOE in TANF Non-Assistance'!L18+'MOE SSP Non-Assistance'!L18</f>
        <v>1117022</v>
      </c>
      <c r="M18" s="429">
        <f>'MOE in TANF Non-Assistance'!M18+'MOE SSP Non-Assistance'!M18</f>
        <v>231825</v>
      </c>
      <c r="N18" s="79"/>
      <c r="O18" s="429">
        <f>'MOE in TANF Non-Assistance'!O18+'MOE SSP Non-Assistance'!O18</f>
        <v>2718901</v>
      </c>
      <c r="Q18" s="24"/>
    </row>
    <row r="19" spans="1:17">
      <c r="A19" s="15" t="s">
        <v>24</v>
      </c>
      <c r="B19" s="429">
        <f>'MOE in TANF Non-Assistance'!B19+'MOE SSP Non-Assistance'!B19</f>
        <v>632588019</v>
      </c>
      <c r="C19" s="429">
        <f>'MOE in TANF Non-Assistance'!C19+'MOE SSP Non-Assistance'!C19</f>
        <v>101516</v>
      </c>
      <c r="D19" s="429">
        <f>'MOE in TANF Non-Assistance'!D19+'MOE SSP Non-Assistance'!D19</f>
        <v>569104589</v>
      </c>
      <c r="E19" s="429">
        <f>'MOE in TANF Non-Assistance'!E19+'MOE SSP Non-Assistance'!E19</f>
        <v>10801</v>
      </c>
      <c r="F19" s="429">
        <f>'MOE in TANF Non-Assistance'!F19+'MOE SSP Non-Assistance'!F19</f>
        <v>0</v>
      </c>
      <c r="G19" s="429">
        <f>'MOE in TANF Non-Assistance'!G19+'MOE SSP Non-Assistance'!G19</f>
        <v>0</v>
      </c>
      <c r="H19" s="429">
        <f>'MOE in TANF Non-Assistance'!H19+'MOE SSP Non-Assistance'!H19</f>
        <v>0</v>
      </c>
      <c r="I19" s="429">
        <f>'MOE in TANF Non-Assistance'!I19+'MOE SSP Non-Assistance'!I19</f>
        <v>0</v>
      </c>
      <c r="J19" s="429">
        <f>'MOE in TANF Non-Assistance'!J19+'MOE SSP Non-Assistance'!J19</f>
        <v>0</v>
      </c>
      <c r="K19" s="429">
        <f>'MOE in TANF Non-Assistance'!K19+'MOE SSP Non-Assistance'!K19</f>
        <v>0</v>
      </c>
      <c r="L19" s="429">
        <f>'MOE in TANF Non-Assistance'!L19+'MOE SSP Non-Assistance'!L19</f>
        <v>627814</v>
      </c>
      <c r="M19" s="429">
        <f>'MOE in TANF Non-Assistance'!M19+'MOE SSP Non-Assistance'!M19</f>
        <v>4975</v>
      </c>
      <c r="N19" s="79"/>
      <c r="O19" s="429">
        <f>'MOE in TANF Non-Assistance'!O19+'MOE SSP Non-Assistance'!O19</f>
        <v>62738324</v>
      </c>
      <c r="Q19" s="24"/>
    </row>
    <row r="20" spans="1:17">
      <c r="A20" s="15" t="s">
        <v>25</v>
      </c>
      <c r="B20" s="429">
        <f>'MOE in TANF Non-Assistance'!B20+'MOE SSP Non-Assistance'!B20</f>
        <v>113684053</v>
      </c>
      <c r="C20" s="429">
        <f>'MOE in TANF Non-Assistance'!C20+'MOE SSP Non-Assistance'!C20</f>
        <v>4208924</v>
      </c>
      <c r="D20" s="429">
        <f>'MOE in TANF Non-Assistance'!D20+'MOE SSP Non-Assistance'!D20</f>
        <v>15356947</v>
      </c>
      <c r="E20" s="429">
        <f>'MOE in TANF Non-Assistance'!E20+'MOE SSP Non-Assistance'!E20</f>
        <v>0</v>
      </c>
      <c r="F20" s="429">
        <f>'MOE in TANF Non-Assistance'!F20+'MOE SSP Non-Assistance'!F20</f>
        <v>0</v>
      </c>
      <c r="G20" s="429">
        <f>'MOE in TANF Non-Assistance'!G20+'MOE SSP Non-Assistance'!G20</f>
        <v>32523897</v>
      </c>
      <c r="H20" s="429">
        <f>'MOE in TANF Non-Assistance'!H20+'MOE SSP Non-Assistance'!H20</f>
        <v>0</v>
      </c>
      <c r="I20" s="429">
        <f>'MOE in TANF Non-Assistance'!I20+'MOE SSP Non-Assistance'!I20</f>
        <v>0</v>
      </c>
      <c r="J20" s="429">
        <f>'MOE in TANF Non-Assistance'!J20+'MOE SSP Non-Assistance'!J20</f>
        <v>0</v>
      </c>
      <c r="K20" s="429">
        <f>'MOE in TANF Non-Assistance'!K20+'MOE SSP Non-Assistance'!K20</f>
        <v>0</v>
      </c>
      <c r="L20" s="429">
        <f>'MOE in TANF Non-Assistance'!L20+'MOE SSP Non-Assistance'!L20</f>
        <v>0</v>
      </c>
      <c r="M20" s="429">
        <f>'MOE in TANF Non-Assistance'!M20+'MOE SSP Non-Assistance'!M20</f>
        <v>0</v>
      </c>
      <c r="N20" s="79"/>
      <c r="O20" s="429">
        <f>'MOE in TANF Non-Assistance'!O20+'MOE SSP Non-Assistance'!O20</f>
        <v>61594285</v>
      </c>
      <c r="Q20" s="24"/>
    </row>
    <row r="21" spans="1:17">
      <c r="A21" s="15" t="s">
        <v>26</v>
      </c>
      <c r="B21" s="429">
        <f>'MOE in TANF Non-Assistance'!B21+'MOE SSP Non-Assistance'!B21</f>
        <v>44535046</v>
      </c>
      <c r="C21" s="429">
        <f>'MOE in TANF Non-Assistance'!C21+'MOE SSP Non-Assistance'!C21</f>
        <v>8113275</v>
      </c>
      <c r="D21" s="429">
        <f>'MOE in TANF Non-Assistance'!D21+'MOE SSP Non-Assistance'!D21</f>
        <v>8564342</v>
      </c>
      <c r="E21" s="429">
        <f>'MOE in TANF Non-Assistance'!E21+'MOE SSP Non-Assistance'!E21</f>
        <v>307145</v>
      </c>
      <c r="F21" s="429">
        <f>'MOE in TANF Non-Assistance'!F21+'MOE SSP Non-Assistance'!F21</f>
        <v>0</v>
      </c>
      <c r="G21" s="429">
        <f>'MOE in TANF Non-Assistance'!G21+'MOE SSP Non-Assistance'!G21</f>
        <v>24249685</v>
      </c>
      <c r="H21" s="429">
        <f>'MOE in TANF Non-Assistance'!H21+'MOE SSP Non-Assistance'!H21</f>
        <v>0</v>
      </c>
      <c r="I21" s="429">
        <f>'MOE in TANF Non-Assistance'!I21+'MOE SSP Non-Assistance'!I21</f>
        <v>0</v>
      </c>
      <c r="J21" s="429">
        <f>'MOE in TANF Non-Assistance'!J21+'MOE SSP Non-Assistance'!J21</f>
        <v>0</v>
      </c>
      <c r="K21" s="429">
        <f>'MOE in TANF Non-Assistance'!K21+'MOE SSP Non-Assistance'!K21</f>
        <v>0</v>
      </c>
      <c r="L21" s="429">
        <f>'MOE in TANF Non-Assistance'!L21+'MOE SSP Non-Assistance'!L21</f>
        <v>2851678</v>
      </c>
      <c r="M21" s="429">
        <f>'MOE in TANF Non-Assistance'!M21+'MOE SSP Non-Assistance'!M21</f>
        <v>448921</v>
      </c>
      <c r="N21" s="79"/>
      <c r="O21" s="429">
        <f>'MOE in TANF Non-Assistance'!O21+'MOE SSP Non-Assistance'!O21</f>
        <v>0</v>
      </c>
      <c r="Q21" s="24"/>
    </row>
    <row r="22" spans="1:17">
      <c r="A22" s="15" t="s">
        <v>27</v>
      </c>
      <c r="B22" s="429">
        <f>'MOE in TANF Non-Assistance'!B22+'MOE SSP Non-Assistance'!B22</f>
        <v>58727674</v>
      </c>
      <c r="C22" s="429">
        <f>'MOE in TANF Non-Assistance'!C22+'MOE SSP Non-Assistance'!C22</f>
        <v>0</v>
      </c>
      <c r="D22" s="429">
        <f>'MOE in TANF Non-Assistance'!D22+'MOE SSP Non-Assistance'!D22</f>
        <v>0</v>
      </c>
      <c r="E22" s="429">
        <f>'MOE in TANF Non-Assistance'!E22+'MOE SSP Non-Assistance'!E22</f>
        <v>0</v>
      </c>
      <c r="F22" s="429">
        <f>'MOE in TANF Non-Assistance'!F22+'MOE SSP Non-Assistance'!F22</f>
        <v>0</v>
      </c>
      <c r="G22" s="429">
        <f>'MOE in TANF Non-Assistance'!G22+'MOE SSP Non-Assistance'!G22</f>
        <v>45774645</v>
      </c>
      <c r="H22" s="429">
        <f>'MOE in TANF Non-Assistance'!H22+'MOE SSP Non-Assistance'!H22</f>
        <v>0</v>
      </c>
      <c r="I22" s="429">
        <f>'MOE in TANF Non-Assistance'!I22+'MOE SSP Non-Assistance'!I22</f>
        <v>0</v>
      </c>
      <c r="J22" s="429">
        <f>'MOE in TANF Non-Assistance'!J22+'MOE SSP Non-Assistance'!J22</f>
        <v>0</v>
      </c>
      <c r="K22" s="429">
        <f>'MOE in TANF Non-Assistance'!K22+'MOE SSP Non-Assistance'!K22</f>
        <v>0</v>
      </c>
      <c r="L22" s="429">
        <f>'MOE in TANF Non-Assistance'!L22+'MOE SSP Non-Assistance'!L22</f>
        <v>0</v>
      </c>
      <c r="M22" s="429">
        <f>'MOE in TANF Non-Assistance'!M22+'MOE SSP Non-Assistance'!M22</f>
        <v>0</v>
      </c>
      <c r="N22" s="79"/>
      <c r="O22" s="429">
        <f>'MOE in TANF Non-Assistance'!O22+'MOE SSP Non-Assistance'!O22</f>
        <v>12953029</v>
      </c>
      <c r="Q22" s="24"/>
    </row>
    <row r="23" spans="1:17">
      <c r="A23" s="15" t="s">
        <v>28</v>
      </c>
      <c r="B23" s="429">
        <f>'MOE in TANF Non-Assistance'!B23+'MOE SSP Non-Assistance'!B23</f>
        <v>20775722</v>
      </c>
      <c r="C23" s="429">
        <f>'MOE in TANF Non-Assistance'!C23+'MOE SSP Non-Assistance'!C23</f>
        <v>3871188</v>
      </c>
      <c r="D23" s="429">
        <f>'MOE in TANF Non-Assistance'!D23+'MOE SSP Non-Assistance'!D23</f>
        <v>42290</v>
      </c>
      <c r="E23" s="429">
        <f>'MOE in TANF Non-Assistance'!E23+'MOE SSP Non-Assistance'!E23</f>
        <v>593479</v>
      </c>
      <c r="F23" s="429">
        <f>'MOE in TANF Non-Assistance'!F23+'MOE SSP Non-Assistance'!F23</f>
        <v>0</v>
      </c>
      <c r="G23" s="429">
        <f>'MOE in TANF Non-Assistance'!G23+'MOE SSP Non-Assistance'!G23</f>
        <v>0</v>
      </c>
      <c r="H23" s="429">
        <f>'MOE in TANF Non-Assistance'!H23+'MOE SSP Non-Assistance'!H23</f>
        <v>0</v>
      </c>
      <c r="I23" s="429">
        <f>'MOE in TANF Non-Assistance'!I23+'MOE SSP Non-Assistance'!I23</f>
        <v>0</v>
      </c>
      <c r="J23" s="429">
        <f>'MOE in TANF Non-Assistance'!J23+'MOE SSP Non-Assistance'!J23</f>
        <v>0</v>
      </c>
      <c r="K23" s="429">
        <f>'MOE in TANF Non-Assistance'!K23+'MOE SSP Non-Assistance'!K23</f>
        <v>0</v>
      </c>
      <c r="L23" s="429">
        <f>'MOE in TANF Non-Assistance'!L23+'MOE SSP Non-Assistance'!L23</f>
        <v>146924</v>
      </c>
      <c r="M23" s="429">
        <f>'MOE in TANF Non-Assistance'!M23+'MOE SSP Non-Assistance'!M23</f>
        <v>140192</v>
      </c>
      <c r="N23" s="79"/>
      <c r="O23" s="429">
        <f>'MOE in TANF Non-Assistance'!O23+'MOE SSP Non-Assistance'!O23</f>
        <v>15981649</v>
      </c>
      <c r="Q23" s="24"/>
    </row>
    <row r="24" spans="1:17">
      <c r="A24" s="15" t="s">
        <v>29</v>
      </c>
      <c r="B24" s="429">
        <f>'MOE in TANF Non-Assistance'!B24+'MOE SSP Non-Assistance'!B24</f>
        <v>55415288</v>
      </c>
      <c r="C24" s="429">
        <f>'MOE in TANF Non-Assistance'!C24+'MOE SSP Non-Assistance'!C24</f>
        <v>0</v>
      </c>
      <c r="D24" s="429">
        <f>'MOE in TANF Non-Assistance'!D24+'MOE SSP Non-Assistance'!D24</f>
        <v>10178934</v>
      </c>
      <c r="E24" s="429">
        <f>'MOE in TANF Non-Assistance'!E24+'MOE SSP Non-Assistance'!E24</f>
        <v>0</v>
      </c>
      <c r="F24" s="429">
        <f>'MOE in TANF Non-Assistance'!F24+'MOE SSP Non-Assistance'!F24</f>
        <v>0</v>
      </c>
      <c r="G24" s="429">
        <f>'MOE in TANF Non-Assistance'!G24+'MOE SSP Non-Assistance'!G24</f>
        <v>17856913</v>
      </c>
      <c r="H24" s="429">
        <f>'MOE in TANF Non-Assistance'!H24+'MOE SSP Non-Assistance'!H24</f>
        <v>0</v>
      </c>
      <c r="I24" s="429">
        <f>'MOE in TANF Non-Assistance'!I24+'MOE SSP Non-Assistance'!I24</f>
        <v>0</v>
      </c>
      <c r="J24" s="429">
        <f>'MOE in TANF Non-Assistance'!J24+'MOE SSP Non-Assistance'!J24</f>
        <v>27379441</v>
      </c>
      <c r="K24" s="429">
        <f>'MOE in TANF Non-Assistance'!K24+'MOE SSP Non-Assistance'!K24</f>
        <v>0</v>
      </c>
      <c r="L24" s="429">
        <f>'MOE in TANF Non-Assistance'!L24+'MOE SSP Non-Assistance'!L24</f>
        <v>0</v>
      </c>
      <c r="M24" s="429">
        <f>'MOE in TANF Non-Assistance'!M24+'MOE SSP Non-Assistance'!M24</f>
        <v>0</v>
      </c>
      <c r="N24" s="79"/>
      <c r="O24" s="429">
        <f>'MOE in TANF Non-Assistance'!O24+'MOE SSP Non-Assistance'!O24</f>
        <v>0</v>
      </c>
      <c r="Q24" s="24"/>
    </row>
    <row r="25" spans="1:17">
      <c r="A25" s="15" t="s">
        <v>30</v>
      </c>
      <c r="B25" s="429">
        <f>'MOE in TANF Non-Assistance'!B25+'MOE SSP Non-Assistance'!B25</f>
        <v>4122918</v>
      </c>
      <c r="C25" s="429">
        <f>'MOE in TANF Non-Assistance'!C25+'MOE SSP Non-Assistance'!C25</f>
        <v>181690</v>
      </c>
      <c r="D25" s="429">
        <f>'MOE in TANF Non-Assistance'!D25+'MOE SSP Non-Assistance'!D25</f>
        <v>1672869</v>
      </c>
      <c r="E25" s="429">
        <f>'MOE in TANF Non-Assistance'!E25+'MOE SSP Non-Assistance'!E25</f>
        <v>362986</v>
      </c>
      <c r="F25" s="429">
        <f>'MOE in TANF Non-Assistance'!F25+'MOE SSP Non-Assistance'!F25</f>
        <v>0</v>
      </c>
      <c r="G25" s="429">
        <f>'MOE in TANF Non-Assistance'!G25+'MOE SSP Non-Assistance'!G25</f>
        <v>0</v>
      </c>
      <c r="H25" s="429">
        <f>'MOE in TANF Non-Assistance'!H25+'MOE SSP Non-Assistance'!H25</f>
        <v>1507012</v>
      </c>
      <c r="I25" s="429">
        <f>'MOE in TANF Non-Assistance'!I25+'MOE SSP Non-Assistance'!I25</f>
        <v>398361</v>
      </c>
      <c r="J25" s="429">
        <f>'MOE in TANF Non-Assistance'!J25+'MOE SSP Non-Assistance'!J25</f>
        <v>0</v>
      </c>
      <c r="K25" s="429">
        <f>'MOE in TANF Non-Assistance'!K25+'MOE SSP Non-Assistance'!K25</f>
        <v>0</v>
      </c>
      <c r="L25" s="429">
        <f>'MOE in TANF Non-Assistance'!L25+'MOE SSP Non-Assistance'!L25</f>
        <v>0</v>
      </c>
      <c r="M25" s="429">
        <f>'MOE in TANF Non-Assistance'!M25+'MOE SSP Non-Assistance'!M25</f>
        <v>0</v>
      </c>
      <c r="N25" s="79"/>
      <c r="O25" s="429">
        <f>'MOE in TANF Non-Assistance'!O25+'MOE SSP Non-Assistance'!O25</f>
        <v>0</v>
      </c>
      <c r="Q25" s="24"/>
    </row>
    <row r="26" spans="1:17">
      <c r="A26" s="15" t="s">
        <v>31</v>
      </c>
      <c r="B26" s="429">
        <f>'MOE in TANF Non-Assistance'!B26+'MOE SSP Non-Assistance'!B26</f>
        <v>320668707</v>
      </c>
      <c r="C26" s="429">
        <f>'MOE in TANF Non-Assistance'!C26+'MOE SSP Non-Assistance'!C26</f>
        <v>28316</v>
      </c>
      <c r="D26" s="429">
        <f>'MOE in TANF Non-Assistance'!D26+'MOE SSP Non-Assistance'!D26</f>
        <v>18184561</v>
      </c>
      <c r="E26" s="429">
        <f>'MOE in TANF Non-Assistance'!E26+'MOE SSP Non-Assistance'!E26</f>
        <v>0</v>
      </c>
      <c r="F26" s="429">
        <f>'MOE in TANF Non-Assistance'!F26+'MOE SSP Non-Assistance'!F26</f>
        <v>0</v>
      </c>
      <c r="G26" s="429">
        <f>'MOE in TANF Non-Assistance'!G26+'MOE SSP Non-Assistance'!G26</f>
        <v>156210587</v>
      </c>
      <c r="H26" s="429">
        <f>'MOE in TANF Non-Assistance'!H26+'MOE SSP Non-Assistance'!H26</f>
        <v>0</v>
      </c>
      <c r="I26" s="429">
        <f>'MOE in TANF Non-Assistance'!I26+'MOE SSP Non-Assistance'!I26</f>
        <v>40473182</v>
      </c>
      <c r="J26" s="429">
        <f>'MOE in TANF Non-Assistance'!J26+'MOE SSP Non-Assistance'!J26</f>
        <v>0</v>
      </c>
      <c r="K26" s="429">
        <f>'MOE in TANF Non-Assistance'!K26+'MOE SSP Non-Assistance'!K26</f>
        <v>16055</v>
      </c>
      <c r="L26" s="429">
        <f>'MOE in TANF Non-Assistance'!L26+'MOE SSP Non-Assistance'!L26</f>
        <v>18885548</v>
      </c>
      <c r="M26" s="429">
        <f>'MOE in TANF Non-Assistance'!M26+'MOE SSP Non-Assistance'!M26</f>
        <v>750247</v>
      </c>
      <c r="N26" s="79"/>
      <c r="O26" s="429">
        <f>'MOE in TANF Non-Assistance'!O26+'MOE SSP Non-Assistance'!O26</f>
        <v>86120211</v>
      </c>
      <c r="Q26" s="24"/>
    </row>
    <row r="27" spans="1:17">
      <c r="A27" s="15" t="s">
        <v>32</v>
      </c>
      <c r="B27" s="429">
        <f>'MOE in TANF Non-Assistance'!B27+'MOE SSP Non-Assistance'!B27</f>
        <v>346254180</v>
      </c>
      <c r="C27" s="429">
        <f>'MOE in TANF Non-Assistance'!C27+'MOE SSP Non-Assistance'!C27</f>
        <v>6395047</v>
      </c>
      <c r="D27" s="429">
        <f>'MOE in TANF Non-Assistance'!D27+'MOE SSP Non-Assistance'!D27</f>
        <v>44973368</v>
      </c>
      <c r="E27" s="429">
        <f>'MOE in TANF Non-Assistance'!E27+'MOE SSP Non-Assistance'!E27</f>
        <v>0</v>
      </c>
      <c r="F27" s="429">
        <f>'MOE in TANF Non-Assistance'!F27+'MOE SSP Non-Assistance'!F27</f>
        <v>0</v>
      </c>
      <c r="G27" s="429">
        <f>'MOE in TANF Non-Assistance'!G27+'MOE SSP Non-Assistance'!G27</f>
        <v>114321628</v>
      </c>
      <c r="H27" s="429">
        <f>'MOE in TANF Non-Assistance'!H27+'MOE SSP Non-Assistance'!H27</f>
        <v>0</v>
      </c>
      <c r="I27" s="429">
        <f>'MOE in TANF Non-Assistance'!I27+'MOE SSP Non-Assistance'!I27</f>
        <v>86821664</v>
      </c>
      <c r="J27" s="429">
        <f>'MOE in TANF Non-Assistance'!J27+'MOE SSP Non-Assistance'!J27</f>
        <v>10255008</v>
      </c>
      <c r="K27" s="429">
        <f>'MOE in TANF Non-Assistance'!K27+'MOE SSP Non-Assistance'!K27</f>
        <v>0</v>
      </c>
      <c r="L27" s="429">
        <f>'MOE in TANF Non-Assistance'!L27+'MOE SSP Non-Assistance'!L27</f>
        <v>34616055</v>
      </c>
      <c r="M27" s="429">
        <f>'MOE in TANF Non-Assistance'!M27+'MOE SSP Non-Assistance'!M27</f>
        <v>0</v>
      </c>
      <c r="N27" s="79"/>
      <c r="O27" s="429">
        <f>'MOE in TANF Non-Assistance'!O27+'MOE SSP Non-Assistance'!O27</f>
        <v>48871410</v>
      </c>
      <c r="Q27" s="24"/>
    </row>
    <row r="28" spans="1:17">
      <c r="A28" s="15" t="s">
        <v>33</v>
      </c>
      <c r="B28" s="429">
        <f>'MOE in TANF Non-Assistance'!B28+'MOE SSP Non-Assistance'!B28</f>
        <v>579570996</v>
      </c>
      <c r="C28" s="429">
        <f>'MOE in TANF Non-Assistance'!C28+'MOE SSP Non-Assistance'!C28</f>
        <v>12457159</v>
      </c>
      <c r="D28" s="429">
        <f>'MOE in TANF Non-Assistance'!D28+'MOE SSP Non-Assistance'!D28</f>
        <v>19670607</v>
      </c>
      <c r="E28" s="429">
        <f>'MOE in TANF Non-Assistance'!E28+'MOE SSP Non-Assistance'!E28</f>
        <v>1025276</v>
      </c>
      <c r="F28" s="429">
        <f>'MOE in TANF Non-Assistance'!F28+'MOE SSP Non-Assistance'!F28</f>
        <v>0</v>
      </c>
      <c r="G28" s="429">
        <f>'MOE in TANF Non-Assistance'!G28+'MOE SSP Non-Assistance'!G28</f>
        <v>48226914</v>
      </c>
      <c r="H28" s="429">
        <f>'MOE in TANF Non-Assistance'!H28+'MOE SSP Non-Assistance'!H28</f>
        <v>0</v>
      </c>
      <c r="I28" s="429">
        <f>'MOE in TANF Non-Assistance'!I28+'MOE SSP Non-Assistance'!I28</f>
        <v>82608354</v>
      </c>
      <c r="J28" s="429">
        <f>'MOE in TANF Non-Assistance'!J28+'MOE SSP Non-Assistance'!J28</f>
        <v>339033998</v>
      </c>
      <c r="K28" s="429">
        <f>'MOE in TANF Non-Assistance'!K28+'MOE SSP Non-Assistance'!K28</f>
        <v>4513313</v>
      </c>
      <c r="L28" s="429">
        <f>'MOE in TANF Non-Assistance'!L28+'MOE SSP Non-Assistance'!L28</f>
        <v>64447028</v>
      </c>
      <c r="M28" s="429">
        <f>'MOE in TANF Non-Assistance'!M28+'MOE SSP Non-Assistance'!M28</f>
        <v>520709</v>
      </c>
      <c r="N28" s="79"/>
      <c r="O28" s="429">
        <f>'MOE in TANF Non-Assistance'!O28+'MOE SSP Non-Assistance'!O28</f>
        <v>7067638</v>
      </c>
      <c r="Q28" s="24"/>
    </row>
    <row r="29" spans="1:17">
      <c r="A29" s="15" t="s">
        <v>34</v>
      </c>
      <c r="B29" s="429">
        <f>'MOE in TANF Non-Assistance'!B29+'MOE SSP Non-Assistance'!B29</f>
        <v>246119639</v>
      </c>
      <c r="C29" s="429">
        <f>'MOE in TANF Non-Assistance'!C29+'MOE SSP Non-Assistance'!C29</f>
        <v>1699745</v>
      </c>
      <c r="D29" s="429">
        <f>'MOE in TANF Non-Assistance'!D29+'MOE SSP Non-Assistance'!D29</f>
        <v>83650000</v>
      </c>
      <c r="E29" s="429">
        <f>'MOE in TANF Non-Assistance'!E29+'MOE SSP Non-Assistance'!E29</f>
        <v>0</v>
      </c>
      <c r="F29" s="429">
        <f>'MOE in TANF Non-Assistance'!F29+'MOE SSP Non-Assistance'!F29</f>
        <v>0</v>
      </c>
      <c r="G29" s="429">
        <f>'MOE in TANF Non-Assistance'!G29+'MOE SSP Non-Assistance'!G29</f>
        <v>124126562</v>
      </c>
      <c r="H29" s="429">
        <f>'MOE in TANF Non-Assistance'!H29+'MOE SSP Non-Assistance'!H29</f>
        <v>12869340</v>
      </c>
      <c r="I29" s="429">
        <f>'MOE in TANF Non-Assistance'!I29+'MOE SSP Non-Assistance'!I29</f>
        <v>179679</v>
      </c>
      <c r="J29" s="429">
        <f>'MOE in TANF Non-Assistance'!J29+'MOE SSP Non-Assistance'!J29</f>
        <v>0</v>
      </c>
      <c r="K29" s="429">
        <f>'MOE in TANF Non-Assistance'!K29+'MOE SSP Non-Assistance'!K29</f>
        <v>0</v>
      </c>
      <c r="L29" s="429">
        <f>'MOE in TANF Non-Assistance'!L29+'MOE SSP Non-Assistance'!L29</f>
        <v>17894313</v>
      </c>
      <c r="M29" s="429">
        <f>'MOE in TANF Non-Assistance'!M29+'MOE SSP Non-Assistance'!M29</f>
        <v>0</v>
      </c>
      <c r="N29" s="79"/>
      <c r="O29" s="429">
        <f>'MOE in TANF Non-Assistance'!O29+'MOE SSP Non-Assistance'!O29</f>
        <v>5700000</v>
      </c>
      <c r="Q29" s="24"/>
    </row>
    <row r="30" spans="1:17">
      <c r="A30" s="15" t="s">
        <v>35</v>
      </c>
      <c r="B30" s="429">
        <f>'MOE in TANF Non-Assistance'!B30+'MOE SSP Non-Assistance'!B30</f>
        <v>17215465</v>
      </c>
      <c r="C30" s="429">
        <f>'MOE in TANF Non-Assistance'!C30+'MOE SSP Non-Assistance'!C30</f>
        <v>14387505</v>
      </c>
      <c r="D30" s="429">
        <f>'MOE in TANF Non-Assistance'!D30+'MOE SSP Non-Assistance'!D30</f>
        <v>1715430</v>
      </c>
      <c r="E30" s="429">
        <f>'MOE in TANF Non-Assistance'!E30+'MOE SSP Non-Assistance'!E30</f>
        <v>756150</v>
      </c>
      <c r="F30" s="429">
        <f>'MOE in TANF Non-Assistance'!F30+'MOE SSP Non-Assistance'!F30</f>
        <v>0</v>
      </c>
      <c r="G30" s="429">
        <f>'MOE in TANF Non-Assistance'!G30+'MOE SSP Non-Assistance'!G30</f>
        <v>0</v>
      </c>
      <c r="H30" s="429">
        <f>'MOE in TANF Non-Assistance'!H30+'MOE SSP Non-Assistance'!H30</f>
        <v>0</v>
      </c>
      <c r="I30" s="429">
        <f>'MOE in TANF Non-Assistance'!I30+'MOE SSP Non-Assistance'!I30</f>
        <v>0</v>
      </c>
      <c r="J30" s="429">
        <f>'MOE in TANF Non-Assistance'!J30+'MOE SSP Non-Assistance'!J30</f>
        <v>0</v>
      </c>
      <c r="K30" s="429">
        <f>'MOE in TANF Non-Assistance'!K30+'MOE SSP Non-Assistance'!K30</f>
        <v>0</v>
      </c>
      <c r="L30" s="429">
        <f>'MOE in TANF Non-Assistance'!L30+'MOE SSP Non-Assistance'!L30</f>
        <v>62971</v>
      </c>
      <c r="M30" s="429">
        <f>'MOE in TANF Non-Assistance'!M30+'MOE SSP Non-Assistance'!M30</f>
        <v>282990</v>
      </c>
      <c r="N30" s="79"/>
      <c r="O30" s="429">
        <f>'MOE in TANF Non-Assistance'!O30+'MOE SSP Non-Assistance'!O30</f>
        <v>10419</v>
      </c>
      <c r="Q30" s="24"/>
    </row>
    <row r="31" spans="1:17">
      <c r="A31" s="15" t="s">
        <v>36</v>
      </c>
      <c r="B31" s="429">
        <f>'MOE in TANF Non-Assistance'!B31+'MOE SSP Non-Assistance'!B31</f>
        <v>103091553</v>
      </c>
      <c r="C31" s="429">
        <f>'MOE in TANF Non-Assistance'!C31+'MOE SSP Non-Assistance'!C31</f>
        <v>20706258</v>
      </c>
      <c r="D31" s="429">
        <f>'MOE in TANF Non-Assistance'!D31+'MOE SSP Non-Assistance'!D31</f>
        <v>23176951</v>
      </c>
      <c r="E31" s="429">
        <f>'MOE in TANF Non-Assistance'!E31+'MOE SSP Non-Assistance'!E31</f>
        <v>0</v>
      </c>
      <c r="F31" s="429">
        <f>'MOE in TANF Non-Assistance'!F31+'MOE SSP Non-Assistance'!F31</f>
        <v>0</v>
      </c>
      <c r="G31" s="429">
        <f>'MOE in TANF Non-Assistance'!G31+'MOE SSP Non-Assistance'!G31</f>
        <v>0</v>
      </c>
      <c r="H31" s="429">
        <f>'MOE in TANF Non-Assistance'!H31+'MOE SSP Non-Assistance'!H31</f>
        <v>0</v>
      </c>
      <c r="I31" s="429">
        <f>'MOE in TANF Non-Assistance'!I31+'MOE SSP Non-Assistance'!I31</f>
        <v>46906756</v>
      </c>
      <c r="J31" s="429">
        <f>'MOE in TANF Non-Assistance'!J31+'MOE SSP Non-Assistance'!J31</f>
        <v>0</v>
      </c>
      <c r="K31" s="429">
        <f>'MOE in TANF Non-Assistance'!K31+'MOE SSP Non-Assistance'!K31</f>
        <v>0</v>
      </c>
      <c r="L31" s="429">
        <f>'MOE in TANF Non-Assistance'!L31+'MOE SSP Non-Assistance'!L31</f>
        <v>2753292</v>
      </c>
      <c r="M31" s="429">
        <f>'MOE in TANF Non-Assistance'!M31+'MOE SSP Non-Assistance'!M31</f>
        <v>1111391</v>
      </c>
      <c r="N31" s="79"/>
      <c r="O31" s="429">
        <f>'MOE in TANF Non-Assistance'!O31+'MOE SSP Non-Assistance'!O31</f>
        <v>8436905</v>
      </c>
      <c r="Q31" s="24"/>
    </row>
    <row r="32" spans="1:17">
      <c r="A32" s="15" t="s">
        <v>37</v>
      </c>
      <c r="B32" s="429">
        <f>'MOE in TANF Non-Assistance'!B32+'MOE SSP Non-Assistance'!B32</f>
        <v>10568418</v>
      </c>
      <c r="C32" s="429">
        <f>'MOE in TANF Non-Assistance'!C32+'MOE SSP Non-Assistance'!C32</f>
        <v>8321853</v>
      </c>
      <c r="D32" s="429">
        <f>'MOE in TANF Non-Assistance'!D32+'MOE SSP Non-Assistance'!D32</f>
        <v>79279</v>
      </c>
      <c r="E32" s="429">
        <f>'MOE in TANF Non-Assistance'!E32+'MOE SSP Non-Assistance'!E32</f>
        <v>0</v>
      </c>
      <c r="F32" s="429">
        <f>'MOE in TANF Non-Assistance'!F32+'MOE SSP Non-Assistance'!F32</f>
        <v>0</v>
      </c>
      <c r="G32" s="429">
        <f>'MOE in TANF Non-Assistance'!G32+'MOE SSP Non-Assistance'!G32</f>
        <v>0</v>
      </c>
      <c r="H32" s="429">
        <f>'MOE in TANF Non-Assistance'!H32+'MOE SSP Non-Assistance'!H32</f>
        <v>0</v>
      </c>
      <c r="I32" s="429">
        <f>'MOE in TANF Non-Assistance'!I32+'MOE SSP Non-Assistance'!I32</f>
        <v>0</v>
      </c>
      <c r="J32" s="429">
        <f>'MOE in TANF Non-Assistance'!J32+'MOE SSP Non-Assistance'!J32</f>
        <v>0</v>
      </c>
      <c r="K32" s="429">
        <f>'MOE in TANF Non-Assistance'!K32+'MOE SSP Non-Assistance'!K32</f>
        <v>0</v>
      </c>
      <c r="L32" s="429">
        <f>'MOE in TANF Non-Assistance'!L32+'MOE SSP Non-Assistance'!L32</f>
        <v>403805</v>
      </c>
      <c r="M32" s="429">
        <f>'MOE in TANF Non-Assistance'!M32+'MOE SSP Non-Assistance'!M32</f>
        <v>831078</v>
      </c>
      <c r="N32" s="79"/>
      <c r="O32" s="429">
        <f>'MOE in TANF Non-Assistance'!O32+'MOE SSP Non-Assistance'!O32</f>
        <v>932403</v>
      </c>
      <c r="Q32" s="24"/>
    </row>
    <row r="33" spans="1:17">
      <c r="A33" s="15" t="s">
        <v>38</v>
      </c>
      <c r="B33" s="429">
        <f>'MOE in TANF Non-Assistance'!B33+'MOE SSP Non-Assistance'!B33</f>
        <v>45900071</v>
      </c>
      <c r="C33" s="429">
        <f>'MOE in TANF Non-Assistance'!C33+'MOE SSP Non-Assistance'!C33</f>
        <v>1749459</v>
      </c>
      <c r="D33" s="429">
        <f>'MOE in TANF Non-Assistance'!D33+'MOE SSP Non-Assistance'!D33</f>
        <v>6498998</v>
      </c>
      <c r="E33" s="429">
        <f>'MOE in TANF Non-Assistance'!E33+'MOE SSP Non-Assistance'!E33</f>
        <v>0</v>
      </c>
      <c r="F33" s="429">
        <f>'MOE in TANF Non-Assistance'!F33+'MOE SSP Non-Assistance'!F33</f>
        <v>0</v>
      </c>
      <c r="G33" s="429">
        <f>'MOE in TANF Non-Assistance'!G33+'MOE SSP Non-Assistance'!G33</f>
        <v>30609564</v>
      </c>
      <c r="H33" s="429">
        <f>'MOE in TANF Non-Assistance'!H33+'MOE SSP Non-Assistance'!H33</f>
        <v>6766211</v>
      </c>
      <c r="I33" s="429">
        <f>'MOE in TANF Non-Assistance'!I33+'MOE SSP Non-Assistance'!I33</f>
        <v>0</v>
      </c>
      <c r="J33" s="429">
        <f>'MOE in TANF Non-Assistance'!J33+'MOE SSP Non-Assistance'!J33</f>
        <v>0</v>
      </c>
      <c r="K33" s="429">
        <f>'MOE in TANF Non-Assistance'!K33+'MOE SSP Non-Assistance'!K33</f>
        <v>0</v>
      </c>
      <c r="L33" s="429">
        <f>'MOE in TANF Non-Assistance'!L33+'MOE SSP Non-Assistance'!L33</f>
        <v>0</v>
      </c>
      <c r="M33" s="429">
        <f>'MOE in TANF Non-Assistance'!M33+'MOE SSP Non-Assistance'!M33</f>
        <v>0</v>
      </c>
      <c r="N33" s="79"/>
      <c r="O33" s="429">
        <f>'MOE in TANF Non-Assistance'!O33+'MOE SSP Non-Assistance'!O33</f>
        <v>275839</v>
      </c>
      <c r="Q33" s="24"/>
    </row>
    <row r="34" spans="1:17">
      <c r="A34" s="15" t="s">
        <v>39</v>
      </c>
      <c r="B34" s="429">
        <f>'MOE in TANF Non-Assistance'!B34+'MOE SSP Non-Assistance'!B34</f>
        <v>32874560</v>
      </c>
      <c r="C34" s="429">
        <f>'MOE in TANF Non-Assistance'!C34+'MOE SSP Non-Assistance'!C34</f>
        <v>1198373</v>
      </c>
      <c r="D34" s="429">
        <f>'MOE in TANF Non-Assistance'!D34+'MOE SSP Non-Assistance'!D34</f>
        <v>0</v>
      </c>
      <c r="E34" s="429">
        <f>'MOE in TANF Non-Assistance'!E34+'MOE SSP Non-Assistance'!E34</f>
        <v>0</v>
      </c>
      <c r="F34" s="429">
        <f>'MOE in TANF Non-Assistance'!F34+'MOE SSP Non-Assistance'!F34</f>
        <v>0</v>
      </c>
      <c r="G34" s="429">
        <f>'MOE in TANF Non-Assistance'!G34+'MOE SSP Non-Assistance'!G34</f>
        <v>0</v>
      </c>
      <c r="H34" s="429">
        <f>'MOE in TANF Non-Assistance'!H34+'MOE SSP Non-Assistance'!H34</f>
        <v>0</v>
      </c>
      <c r="I34" s="429">
        <f>'MOE in TANF Non-Assistance'!I34+'MOE SSP Non-Assistance'!I34</f>
        <v>0</v>
      </c>
      <c r="J34" s="429">
        <f>'MOE in TANF Non-Assistance'!J34+'MOE SSP Non-Assistance'!J34</f>
        <v>0</v>
      </c>
      <c r="K34" s="429">
        <f>'MOE in TANF Non-Assistance'!K34+'MOE SSP Non-Assistance'!K34</f>
        <v>0</v>
      </c>
      <c r="L34" s="429">
        <f>'MOE in TANF Non-Assistance'!L34+'MOE SSP Non-Assistance'!L34</f>
        <v>2659713</v>
      </c>
      <c r="M34" s="429">
        <f>'MOE in TANF Non-Assistance'!M34+'MOE SSP Non-Assistance'!M34</f>
        <v>3296883</v>
      </c>
      <c r="N34" s="79"/>
      <c r="O34" s="429">
        <f>'MOE in TANF Non-Assistance'!O34+'MOE SSP Non-Assistance'!O34</f>
        <v>25719591</v>
      </c>
      <c r="Q34" s="24"/>
    </row>
    <row r="35" spans="1:17">
      <c r="A35" s="15" t="s">
        <v>40</v>
      </c>
      <c r="B35" s="429">
        <f>'MOE in TANF Non-Assistance'!B35+'MOE SSP Non-Assistance'!B35</f>
        <v>22785355</v>
      </c>
      <c r="C35" s="429">
        <f>'MOE in TANF Non-Assistance'!C35+'MOE SSP Non-Assistance'!C35</f>
        <v>1707484</v>
      </c>
      <c r="D35" s="429">
        <f>'MOE in TANF Non-Assistance'!D35+'MOE SSP Non-Assistance'!D35</f>
        <v>4581872</v>
      </c>
      <c r="E35" s="429">
        <f>'MOE in TANF Non-Assistance'!E35+'MOE SSP Non-Assistance'!E35</f>
        <v>288139</v>
      </c>
      <c r="F35" s="429">
        <f>'MOE in TANF Non-Assistance'!F35+'MOE SSP Non-Assistance'!F35</f>
        <v>0</v>
      </c>
      <c r="G35" s="429">
        <f>'MOE in TANF Non-Assistance'!G35+'MOE SSP Non-Assistance'!G35</f>
        <v>0</v>
      </c>
      <c r="H35" s="429">
        <f>'MOE in TANF Non-Assistance'!H35+'MOE SSP Non-Assistance'!H35</f>
        <v>0</v>
      </c>
      <c r="I35" s="429">
        <f>'MOE in TANF Non-Assistance'!I35+'MOE SSP Non-Assistance'!I35</f>
        <v>2415208</v>
      </c>
      <c r="J35" s="429">
        <f>'MOE in TANF Non-Assistance'!J35+'MOE SSP Non-Assistance'!J35</f>
        <v>1779168</v>
      </c>
      <c r="K35" s="429">
        <f>'MOE in TANF Non-Assistance'!K35+'MOE SSP Non-Assistance'!K35</f>
        <v>1937743</v>
      </c>
      <c r="L35" s="429">
        <f>'MOE in TANF Non-Assistance'!L35+'MOE SSP Non-Assistance'!L35</f>
        <v>5416557</v>
      </c>
      <c r="M35" s="429">
        <f>'MOE in TANF Non-Assistance'!M35+'MOE SSP Non-Assistance'!M35</f>
        <v>1417305</v>
      </c>
      <c r="N35" s="79"/>
      <c r="O35" s="429">
        <f>'MOE in TANF Non-Assistance'!O35+'MOE SSP Non-Assistance'!O35</f>
        <v>3241879</v>
      </c>
      <c r="Q35" s="24"/>
    </row>
    <row r="36" spans="1:17">
      <c r="A36" s="15" t="s">
        <v>41</v>
      </c>
      <c r="B36" s="429">
        <f>'MOE in TANF Non-Assistance'!B36+'MOE SSP Non-Assistance'!B36</f>
        <v>773338563</v>
      </c>
      <c r="C36" s="429">
        <f>'MOE in TANF Non-Assistance'!C36+'MOE SSP Non-Assistance'!C36</f>
        <v>29224113</v>
      </c>
      <c r="D36" s="429">
        <f>'MOE in TANF Non-Assistance'!D36+'MOE SSP Non-Assistance'!D36</f>
        <v>0</v>
      </c>
      <c r="E36" s="429">
        <f>'MOE in TANF Non-Assistance'!E36+'MOE SSP Non-Assistance'!E36</f>
        <v>0</v>
      </c>
      <c r="F36" s="429">
        <f>'MOE in TANF Non-Assistance'!F36+'MOE SSP Non-Assistance'!F36</f>
        <v>0</v>
      </c>
      <c r="G36" s="429">
        <f>'MOE in TANF Non-Assistance'!G36+'MOE SSP Non-Assistance'!G36</f>
        <v>168519312</v>
      </c>
      <c r="H36" s="429">
        <f>'MOE in TANF Non-Assistance'!H36+'MOE SSP Non-Assistance'!H36</f>
        <v>0</v>
      </c>
      <c r="I36" s="429">
        <f>'MOE in TANF Non-Assistance'!I36+'MOE SSP Non-Assistance'!I36</f>
        <v>1819998</v>
      </c>
      <c r="J36" s="429">
        <f>'MOE in TANF Non-Assistance'!J36+'MOE SSP Non-Assistance'!J36</f>
        <v>542320119</v>
      </c>
      <c r="K36" s="429">
        <f>'MOE in TANF Non-Assistance'!K36+'MOE SSP Non-Assistance'!K36</f>
        <v>150000</v>
      </c>
      <c r="L36" s="429">
        <f>'MOE in TANF Non-Assistance'!L36+'MOE SSP Non-Assistance'!L36</f>
        <v>23871872</v>
      </c>
      <c r="M36" s="429">
        <f>'MOE in TANF Non-Assistance'!M36+'MOE SSP Non-Assistance'!M36</f>
        <v>1005228</v>
      </c>
      <c r="N36" s="79"/>
      <c r="O36" s="429">
        <f>'MOE in TANF Non-Assistance'!O36+'MOE SSP Non-Assistance'!O36</f>
        <v>6427921</v>
      </c>
      <c r="Q36" s="24"/>
    </row>
    <row r="37" spans="1:17">
      <c r="A37" s="15" t="s">
        <v>42</v>
      </c>
      <c r="B37" s="429">
        <f>'MOE in TANF Non-Assistance'!B37+'MOE SSP Non-Assistance'!B37</f>
        <v>110047988</v>
      </c>
      <c r="C37" s="429">
        <f>'MOE in TANF Non-Assistance'!C37+'MOE SSP Non-Assistance'!C37</f>
        <v>0</v>
      </c>
      <c r="D37" s="429">
        <f>'MOE in TANF Non-Assistance'!D37+'MOE SSP Non-Assistance'!D37</f>
        <v>0</v>
      </c>
      <c r="E37" s="429">
        <f>'MOE in TANF Non-Assistance'!E37+'MOE SSP Non-Assistance'!E37</f>
        <v>0</v>
      </c>
      <c r="F37" s="429">
        <f>'MOE in TANF Non-Assistance'!F37+'MOE SSP Non-Assistance'!F37</f>
        <v>0</v>
      </c>
      <c r="G37" s="429">
        <f>'MOE in TANF Non-Assistance'!G37+'MOE SSP Non-Assistance'!G37</f>
        <v>47620000</v>
      </c>
      <c r="H37" s="429">
        <f>'MOE in TANF Non-Assistance'!H37+'MOE SSP Non-Assistance'!H37</f>
        <v>0</v>
      </c>
      <c r="I37" s="429">
        <f>'MOE in TANF Non-Assistance'!I37+'MOE SSP Non-Assistance'!I37</f>
        <v>0</v>
      </c>
      <c r="J37" s="429">
        <f>'MOE in TANF Non-Assistance'!J37+'MOE SSP Non-Assistance'!J37</f>
        <v>3092290</v>
      </c>
      <c r="K37" s="429">
        <f>'MOE in TANF Non-Assistance'!K37+'MOE SSP Non-Assistance'!K37</f>
        <v>6500000</v>
      </c>
      <c r="L37" s="429">
        <f>'MOE in TANF Non-Assistance'!L37+'MOE SSP Non-Assistance'!L37</f>
        <v>0</v>
      </c>
      <c r="M37" s="429">
        <f>'MOE in TANF Non-Assistance'!M37+'MOE SSP Non-Assistance'!M37</f>
        <v>0</v>
      </c>
      <c r="N37" s="79"/>
      <c r="O37" s="429">
        <f>'MOE in TANF Non-Assistance'!O37+'MOE SSP Non-Assistance'!O37</f>
        <v>52835698</v>
      </c>
      <c r="Q37" s="24"/>
    </row>
    <row r="38" spans="1:17">
      <c r="A38" s="15" t="s">
        <v>43</v>
      </c>
      <c r="B38" s="429">
        <f>'MOE in TANF Non-Assistance'!B38+'MOE SSP Non-Assistance'!B38</f>
        <v>2321741754</v>
      </c>
      <c r="C38" s="429">
        <f>'MOE in TANF Non-Assistance'!C38+'MOE SSP Non-Assistance'!C38</f>
        <v>967910</v>
      </c>
      <c r="D38" s="429">
        <f>'MOE in TANF Non-Assistance'!D38+'MOE SSP Non-Assistance'!D38</f>
        <v>0</v>
      </c>
      <c r="E38" s="429">
        <f>'MOE in TANF Non-Assistance'!E38+'MOE SSP Non-Assistance'!E38</f>
        <v>139450</v>
      </c>
      <c r="F38" s="429">
        <f>'MOE in TANF Non-Assistance'!F38+'MOE SSP Non-Assistance'!F38</f>
        <v>0</v>
      </c>
      <c r="G38" s="429">
        <f>'MOE in TANF Non-Assistance'!G38+'MOE SSP Non-Assistance'!G38</f>
        <v>967165395</v>
      </c>
      <c r="H38" s="429">
        <f>'MOE in TANF Non-Assistance'!H38+'MOE SSP Non-Assistance'!H38</f>
        <v>519755421</v>
      </c>
      <c r="I38" s="429">
        <f>'MOE in TANF Non-Assistance'!I38+'MOE SSP Non-Assistance'!I38</f>
        <v>21599751</v>
      </c>
      <c r="J38" s="429">
        <f>'MOE in TANF Non-Assistance'!J38+'MOE SSP Non-Assistance'!J38</f>
        <v>231505468</v>
      </c>
      <c r="K38" s="429">
        <f>'MOE in TANF Non-Assistance'!K38+'MOE SSP Non-Assistance'!K38</f>
        <v>0</v>
      </c>
      <c r="L38" s="429">
        <f>'MOE in TANF Non-Assistance'!L38+'MOE SSP Non-Assistance'!L38</f>
        <v>136085208</v>
      </c>
      <c r="M38" s="429">
        <f>'MOE in TANF Non-Assistance'!M38+'MOE SSP Non-Assistance'!M38</f>
        <v>4526556</v>
      </c>
      <c r="N38" s="79"/>
      <c r="O38" s="429">
        <f>'MOE in TANF Non-Assistance'!O38+'MOE SSP Non-Assistance'!O38</f>
        <v>439996595</v>
      </c>
      <c r="Q38" s="24"/>
    </row>
    <row r="39" spans="1:17">
      <c r="A39" s="15" t="s">
        <v>44</v>
      </c>
      <c r="B39" s="429">
        <f>'MOE in TANF Non-Assistance'!B39+'MOE SSP Non-Assistance'!B39</f>
        <v>289579240</v>
      </c>
      <c r="C39" s="429">
        <f>'MOE in TANF Non-Assistance'!C39+'MOE SSP Non-Assistance'!C39</f>
        <v>28857529</v>
      </c>
      <c r="D39" s="429">
        <f>'MOE in TANF Non-Assistance'!D39+'MOE SSP Non-Assistance'!D39</f>
        <v>25667509</v>
      </c>
      <c r="E39" s="429">
        <f>'MOE in TANF Non-Assistance'!E39+'MOE SSP Non-Assistance'!E39</f>
        <v>2781501</v>
      </c>
      <c r="F39" s="429">
        <f>'MOE in TANF Non-Assistance'!F39+'MOE SSP Non-Assistance'!F39</f>
        <v>0</v>
      </c>
      <c r="G39" s="429">
        <f>'MOE in TANF Non-Assistance'!G39+'MOE SSP Non-Assistance'!G39</f>
        <v>51812198</v>
      </c>
      <c r="H39" s="429">
        <f>'MOE in TANF Non-Assistance'!H39+'MOE SSP Non-Assistance'!H39</f>
        <v>0</v>
      </c>
      <c r="I39" s="429">
        <f>'MOE in TANF Non-Assistance'!I39+'MOE SSP Non-Assistance'!I39</f>
        <v>3512074</v>
      </c>
      <c r="J39" s="429">
        <f>'MOE in TANF Non-Assistance'!J39+'MOE SSP Non-Assistance'!J39</f>
        <v>115243319</v>
      </c>
      <c r="K39" s="429">
        <f>'MOE in TANF Non-Assistance'!K39+'MOE SSP Non-Assistance'!K39</f>
        <v>0</v>
      </c>
      <c r="L39" s="429">
        <f>'MOE in TANF Non-Assistance'!L39+'MOE SSP Non-Assistance'!L39</f>
        <v>21215932</v>
      </c>
      <c r="M39" s="429">
        <f>'MOE in TANF Non-Assistance'!M39+'MOE SSP Non-Assistance'!M39</f>
        <v>3159222</v>
      </c>
      <c r="N39" s="79"/>
      <c r="O39" s="429">
        <f>'MOE in TANF Non-Assistance'!O39+'MOE SSP Non-Assistance'!O39</f>
        <v>37329956</v>
      </c>
      <c r="Q39" s="24"/>
    </row>
    <row r="40" spans="1:17">
      <c r="A40" s="15" t="s">
        <v>45</v>
      </c>
      <c r="B40" s="429">
        <f>'MOE in TANF Non-Assistance'!B40+'MOE SSP Non-Assistance'!B40</f>
        <v>3676727</v>
      </c>
      <c r="C40" s="429">
        <f>'MOE in TANF Non-Assistance'!C40+'MOE SSP Non-Assistance'!C40</f>
        <v>2329322</v>
      </c>
      <c r="D40" s="429">
        <f>'MOE in TANF Non-Assistance'!D40+'MOE SSP Non-Assistance'!D40</f>
        <v>0</v>
      </c>
      <c r="E40" s="429">
        <f>'MOE in TANF Non-Assistance'!E40+'MOE SSP Non-Assistance'!E40</f>
        <v>0</v>
      </c>
      <c r="F40" s="429">
        <f>'MOE in TANF Non-Assistance'!F40+'MOE SSP Non-Assistance'!F40</f>
        <v>0</v>
      </c>
      <c r="G40" s="429">
        <f>'MOE in TANF Non-Assistance'!G40+'MOE SSP Non-Assistance'!G40</f>
        <v>0</v>
      </c>
      <c r="H40" s="429">
        <f>'MOE in TANF Non-Assistance'!H40+'MOE SSP Non-Assistance'!H40</f>
        <v>0</v>
      </c>
      <c r="I40" s="429">
        <f>'MOE in TANF Non-Assistance'!I40+'MOE SSP Non-Assistance'!I40</f>
        <v>0</v>
      </c>
      <c r="J40" s="429">
        <f>'MOE in TANF Non-Assistance'!J40+'MOE SSP Non-Assistance'!J40</f>
        <v>0</v>
      </c>
      <c r="K40" s="429">
        <f>'MOE in TANF Non-Assistance'!K40+'MOE SSP Non-Assistance'!K40</f>
        <v>1347405</v>
      </c>
      <c r="L40" s="429">
        <f>'MOE in TANF Non-Assistance'!L40+'MOE SSP Non-Assistance'!L40</f>
        <v>0</v>
      </c>
      <c r="M40" s="429">
        <f>'MOE in TANF Non-Assistance'!M40+'MOE SSP Non-Assistance'!M40</f>
        <v>0</v>
      </c>
      <c r="N40" s="79"/>
      <c r="O40" s="429">
        <f>'MOE in TANF Non-Assistance'!O40+'MOE SSP Non-Assistance'!O40</f>
        <v>0</v>
      </c>
      <c r="Q40" s="24"/>
    </row>
    <row r="41" spans="1:17">
      <c r="A41" s="15" t="s">
        <v>46</v>
      </c>
      <c r="B41" s="429">
        <f>'MOE in TANF Non-Assistance'!B41+'MOE SSP Non-Assistance'!B41</f>
        <v>286967514</v>
      </c>
      <c r="C41" s="429">
        <f>'MOE in TANF Non-Assistance'!C41+'MOE SSP Non-Assistance'!C41</f>
        <v>9800</v>
      </c>
      <c r="D41" s="429">
        <f>'MOE in TANF Non-Assistance'!D41+'MOE SSP Non-Assistance'!D41</f>
        <v>155253697</v>
      </c>
      <c r="E41" s="429">
        <f>'MOE in TANF Non-Assistance'!E41+'MOE SSP Non-Assistance'!E41</f>
        <v>0</v>
      </c>
      <c r="F41" s="429">
        <f>'MOE in TANF Non-Assistance'!F41+'MOE SSP Non-Assistance'!F41</f>
        <v>0</v>
      </c>
      <c r="G41" s="429">
        <f>'MOE in TANF Non-Assistance'!G41+'MOE SSP Non-Assistance'!G41</f>
        <v>0</v>
      </c>
      <c r="H41" s="429">
        <f>'MOE in TANF Non-Assistance'!H41+'MOE SSP Non-Assistance'!H41</f>
        <v>0</v>
      </c>
      <c r="I41" s="429">
        <f>'MOE in TANF Non-Assistance'!I41+'MOE SSP Non-Assistance'!I41</f>
        <v>39313865</v>
      </c>
      <c r="J41" s="429">
        <f>'MOE in TANF Non-Assistance'!J41+'MOE SSP Non-Assistance'!J41</f>
        <v>28447295</v>
      </c>
      <c r="K41" s="429">
        <f>'MOE in TANF Non-Assistance'!K41+'MOE SSP Non-Assistance'!K41</f>
        <v>0</v>
      </c>
      <c r="L41" s="429">
        <f>'MOE in TANF Non-Assistance'!L41+'MOE SSP Non-Assistance'!L41</f>
        <v>53543151</v>
      </c>
      <c r="M41" s="429">
        <f>'MOE in TANF Non-Assistance'!M41+'MOE SSP Non-Assistance'!M41</f>
        <v>757243</v>
      </c>
      <c r="N41" s="79"/>
      <c r="O41" s="429">
        <f>'MOE in TANF Non-Assistance'!O41+'MOE SSP Non-Assistance'!O41</f>
        <v>9642463</v>
      </c>
      <c r="Q41" s="24"/>
    </row>
    <row r="42" spans="1:17">
      <c r="A42" s="15" t="s">
        <v>47</v>
      </c>
      <c r="B42" s="429">
        <f>'MOE in TANF Non-Assistance'!B42+'MOE SSP Non-Assistance'!B42</f>
        <v>29342789</v>
      </c>
      <c r="C42" s="429">
        <f>'MOE in TANF Non-Assistance'!C42+'MOE SSP Non-Assistance'!C42</f>
        <v>0</v>
      </c>
      <c r="D42" s="429">
        <f>'MOE in TANF Non-Assistance'!D42+'MOE SSP Non-Assistance'!D42</f>
        <v>0</v>
      </c>
      <c r="E42" s="429">
        <f>'MOE in TANF Non-Assistance'!E42+'MOE SSP Non-Assistance'!E42</f>
        <v>0</v>
      </c>
      <c r="F42" s="429">
        <f>'MOE in TANF Non-Assistance'!F42+'MOE SSP Non-Assistance'!F42</f>
        <v>0</v>
      </c>
      <c r="G42" s="429">
        <f>'MOE in TANF Non-Assistance'!G42+'MOE SSP Non-Assistance'!G42</f>
        <v>0</v>
      </c>
      <c r="H42" s="429">
        <f>'MOE in TANF Non-Assistance'!H42+'MOE SSP Non-Assistance'!H42</f>
        <v>0</v>
      </c>
      <c r="I42" s="429">
        <f>'MOE in TANF Non-Assistance'!I42+'MOE SSP Non-Assistance'!I42</f>
        <v>0</v>
      </c>
      <c r="J42" s="429">
        <f>'MOE in TANF Non-Assistance'!J42+'MOE SSP Non-Assistance'!J42</f>
        <v>1614915</v>
      </c>
      <c r="K42" s="429">
        <f>'MOE in TANF Non-Assistance'!K42+'MOE SSP Non-Assistance'!K42</f>
        <v>3686208</v>
      </c>
      <c r="L42" s="429">
        <f>'MOE in TANF Non-Assistance'!L42+'MOE SSP Non-Assistance'!L42</f>
        <v>9017957</v>
      </c>
      <c r="M42" s="429">
        <f>'MOE in TANF Non-Assistance'!M42+'MOE SSP Non-Assistance'!M42</f>
        <v>1106186</v>
      </c>
      <c r="N42" s="79"/>
      <c r="O42" s="429">
        <f>'MOE in TANF Non-Assistance'!O42+'MOE SSP Non-Assistance'!O42</f>
        <v>13917523</v>
      </c>
      <c r="Q42" s="24"/>
    </row>
    <row r="43" spans="1:17">
      <c r="A43" s="15" t="s">
        <v>48</v>
      </c>
      <c r="B43" s="429">
        <f>'MOE in TANF Non-Assistance'!B43+'MOE SSP Non-Assistance'!B43</f>
        <v>93792597</v>
      </c>
      <c r="C43" s="429">
        <f>'MOE in TANF Non-Assistance'!C43+'MOE SSP Non-Assistance'!C43</f>
        <v>9749750</v>
      </c>
      <c r="D43" s="429">
        <f>'MOE in TANF Non-Assistance'!D43+'MOE SSP Non-Assistance'!D43</f>
        <v>69170</v>
      </c>
      <c r="E43" s="429">
        <f>'MOE in TANF Non-Assistance'!E43+'MOE SSP Non-Assistance'!E43</f>
        <v>49334</v>
      </c>
      <c r="F43" s="429">
        <f>'MOE in TANF Non-Assistance'!F43+'MOE SSP Non-Assistance'!F43</f>
        <v>0</v>
      </c>
      <c r="G43" s="429">
        <f>'MOE in TANF Non-Assistance'!G43+'MOE SSP Non-Assistance'!G43</f>
        <v>0</v>
      </c>
      <c r="H43" s="429">
        <f>'MOE in TANF Non-Assistance'!H43+'MOE SSP Non-Assistance'!H43</f>
        <v>11122</v>
      </c>
      <c r="I43" s="429">
        <f>'MOE in TANF Non-Assistance'!I43+'MOE SSP Non-Assistance'!I43</f>
        <v>0</v>
      </c>
      <c r="J43" s="429">
        <f>'MOE in TANF Non-Assistance'!J43+'MOE SSP Non-Assistance'!J43</f>
        <v>0</v>
      </c>
      <c r="K43" s="429">
        <f>'MOE in TANF Non-Assistance'!K43+'MOE SSP Non-Assistance'!K43</f>
        <v>0</v>
      </c>
      <c r="L43" s="429">
        <f>'MOE in TANF Non-Assistance'!L43+'MOE SSP Non-Assistance'!L43</f>
        <v>19918924</v>
      </c>
      <c r="M43" s="429">
        <f>'MOE in TANF Non-Assistance'!M43+'MOE SSP Non-Assistance'!M43</f>
        <v>0</v>
      </c>
      <c r="N43" s="79"/>
      <c r="O43" s="429">
        <f>'MOE in TANF Non-Assistance'!O43+'MOE SSP Non-Assistance'!O43</f>
        <v>63994297</v>
      </c>
      <c r="Q43" s="24"/>
    </row>
    <row r="44" spans="1:17">
      <c r="A44" s="15" t="s">
        <v>49</v>
      </c>
      <c r="B44" s="429">
        <f>'MOE in TANF Non-Assistance'!B44+'MOE SSP Non-Assistance'!B44</f>
        <v>377081640</v>
      </c>
      <c r="C44" s="429">
        <f>'MOE in TANF Non-Assistance'!C44+'MOE SSP Non-Assistance'!C44</f>
        <v>5189518</v>
      </c>
      <c r="D44" s="429">
        <f>'MOE in TANF Non-Assistance'!D44+'MOE SSP Non-Assistance'!D44</f>
        <v>238164442</v>
      </c>
      <c r="E44" s="429">
        <f>'MOE in TANF Non-Assistance'!E44+'MOE SSP Non-Assistance'!E44</f>
        <v>600375</v>
      </c>
      <c r="F44" s="429">
        <f>'MOE in TANF Non-Assistance'!F44+'MOE SSP Non-Assistance'!F44</f>
        <v>0</v>
      </c>
      <c r="G44" s="429">
        <f>'MOE in TANF Non-Assistance'!G44+'MOE SSP Non-Assistance'!G44</f>
        <v>0</v>
      </c>
      <c r="H44" s="429">
        <f>'MOE in TANF Non-Assistance'!H44+'MOE SSP Non-Assistance'!H44</f>
        <v>0</v>
      </c>
      <c r="I44" s="429">
        <f>'MOE in TANF Non-Assistance'!I44+'MOE SSP Non-Assistance'!I44</f>
        <v>8850702</v>
      </c>
      <c r="J44" s="429">
        <f>'MOE in TANF Non-Assistance'!J44+'MOE SSP Non-Assistance'!J44</f>
        <v>104644068</v>
      </c>
      <c r="K44" s="429">
        <f>'MOE in TANF Non-Assistance'!K44+'MOE SSP Non-Assistance'!K44</f>
        <v>0</v>
      </c>
      <c r="L44" s="429">
        <f>'MOE in TANF Non-Assistance'!L44+'MOE SSP Non-Assistance'!L44</f>
        <v>17698666</v>
      </c>
      <c r="M44" s="429">
        <f>'MOE in TANF Non-Assistance'!M44+'MOE SSP Non-Assistance'!M44</f>
        <v>1933869</v>
      </c>
      <c r="N44" s="79"/>
      <c r="O44" s="429">
        <f>'MOE in TANF Non-Assistance'!O44+'MOE SSP Non-Assistance'!O44</f>
        <v>0</v>
      </c>
      <c r="Q44" s="24"/>
    </row>
    <row r="45" spans="1:17">
      <c r="A45" s="15" t="s">
        <v>50</v>
      </c>
      <c r="B45" s="429">
        <f>'MOE in TANF Non-Assistance'!B45+'MOE SSP Non-Assistance'!B45</f>
        <v>91516118</v>
      </c>
      <c r="C45" s="429">
        <f>'MOE in TANF Non-Assistance'!C45+'MOE SSP Non-Assistance'!C45</f>
        <v>0</v>
      </c>
      <c r="D45" s="429">
        <f>'MOE in TANF Non-Assistance'!D45+'MOE SSP Non-Assistance'!D45</f>
        <v>4256874</v>
      </c>
      <c r="E45" s="429">
        <f>'MOE in TANF Non-Assistance'!E45+'MOE SSP Non-Assistance'!E45</f>
        <v>0</v>
      </c>
      <c r="F45" s="429">
        <f>'MOE in TANF Non-Assistance'!F45+'MOE SSP Non-Assistance'!F45</f>
        <v>0</v>
      </c>
      <c r="G45" s="429">
        <f>'MOE in TANF Non-Assistance'!G45+'MOE SSP Non-Assistance'!G45</f>
        <v>6128637</v>
      </c>
      <c r="H45" s="429">
        <f>'MOE in TANF Non-Assistance'!H45+'MOE SSP Non-Assistance'!H45</f>
        <v>3427602</v>
      </c>
      <c r="I45" s="429">
        <f>'MOE in TANF Non-Assistance'!I45+'MOE SSP Non-Assistance'!I45</f>
        <v>0</v>
      </c>
      <c r="J45" s="429">
        <f>'MOE in TANF Non-Assistance'!J45+'MOE SSP Non-Assistance'!J45</f>
        <v>0</v>
      </c>
      <c r="K45" s="429">
        <f>'MOE in TANF Non-Assistance'!K45+'MOE SSP Non-Assistance'!K45</f>
        <v>0</v>
      </c>
      <c r="L45" s="429">
        <f>'MOE in TANF Non-Assistance'!L45+'MOE SSP Non-Assistance'!L45</f>
        <v>1510276</v>
      </c>
      <c r="M45" s="429">
        <f>'MOE in TANF Non-Assistance'!M45+'MOE SSP Non-Assistance'!M45</f>
        <v>283975</v>
      </c>
      <c r="N45" s="79"/>
      <c r="O45" s="429">
        <f>'MOE in TANF Non-Assistance'!O45+'MOE SSP Non-Assistance'!O45</f>
        <v>75908754</v>
      </c>
      <c r="Q45" s="24"/>
    </row>
    <row r="46" spans="1:17">
      <c r="A46" s="15" t="s">
        <v>51</v>
      </c>
      <c r="B46" s="429">
        <f>'MOE in TANF Non-Assistance'!B46+'MOE SSP Non-Assistance'!B46</f>
        <v>182115808</v>
      </c>
      <c r="C46" s="429">
        <f>'MOE in TANF Non-Assistance'!C46+'MOE SSP Non-Assistance'!C46</f>
        <v>0</v>
      </c>
      <c r="D46" s="429">
        <f>'MOE in TANF Non-Assistance'!D46+'MOE SSP Non-Assistance'!D46</f>
        <v>4085268</v>
      </c>
      <c r="E46" s="429">
        <f>'MOE in TANF Non-Assistance'!E46+'MOE SSP Non-Assistance'!E46</f>
        <v>0</v>
      </c>
      <c r="F46" s="429">
        <f>'MOE in TANF Non-Assistance'!F46+'MOE SSP Non-Assistance'!F46</f>
        <v>0</v>
      </c>
      <c r="G46" s="429">
        <f>'MOE in TANF Non-Assistance'!G46+'MOE SSP Non-Assistance'!G46</f>
        <v>0</v>
      </c>
      <c r="H46" s="429">
        <f>'MOE in TANF Non-Assistance'!H46+'MOE SSP Non-Assistance'!H46</f>
        <v>0</v>
      </c>
      <c r="I46" s="429">
        <f>'MOE in TANF Non-Assistance'!I46+'MOE SSP Non-Assistance'!I46</f>
        <v>0</v>
      </c>
      <c r="J46" s="429">
        <f>'MOE in TANF Non-Assistance'!J46+'MOE SSP Non-Assistance'!J46</f>
        <v>0</v>
      </c>
      <c r="K46" s="429">
        <f>'MOE in TANF Non-Assistance'!K46+'MOE SSP Non-Assistance'!K46</f>
        <v>0</v>
      </c>
      <c r="L46" s="429">
        <f>'MOE in TANF Non-Assistance'!L46+'MOE SSP Non-Assistance'!L46</f>
        <v>2195147</v>
      </c>
      <c r="M46" s="429">
        <f>'MOE in TANF Non-Assistance'!M46+'MOE SSP Non-Assistance'!M46</f>
        <v>875976</v>
      </c>
      <c r="N46" s="79"/>
      <c r="O46" s="429">
        <f>'MOE in TANF Non-Assistance'!O46+'MOE SSP Non-Assistance'!O46</f>
        <v>174959417</v>
      </c>
      <c r="Q46" s="24"/>
    </row>
    <row r="47" spans="1:17">
      <c r="A47" s="15" t="s">
        <v>52</v>
      </c>
      <c r="B47" s="429">
        <f>'MOE in TANF Non-Assistance'!B47+'MOE SSP Non-Assistance'!B47</f>
        <v>2257289</v>
      </c>
      <c r="C47" s="429">
        <f>'MOE in TANF Non-Assistance'!C47+'MOE SSP Non-Assistance'!C47</f>
        <v>1388816</v>
      </c>
      <c r="D47" s="429">
        <f>'MOE in TANF Non-Assistance'!D47+'MOE SSP Non-Assistance'!D47</f>
        <v>0</v>
      </c>
      <c r="E47" s="429">
        <f>'MOE in TANF Non-Assistance'!E47+'MOE SSP Non-Assistance'!E47</f>
        <v>47589</v>
      </c>
      <c r="F47" s="429">
        <f>'MOE in TANF Non-Assistance'!F47+'MOE SSP Non-Assistance'!F47</f>
        <v>0</v>
      </c>
      <c r="G47" s="429">
        <f>'MOE in TANF Non-Assistance'!G47+'MOE SSP Non-Assistance'!G47</f>
        <v>0</v>
      </c>
      <c r="H47" s="429">
        <f>'MOE in TANF Non-Assistance'!H47+'MOE SSP Non-Assistance'!H47</f>
        <v>0</v>
      </c>
      <c r="I47" s="429">
        <f>'MOE in TANF Non-Assistance'!I47+'MOE SSP Non-Assistance'!I47</f>
        <v>0</v>
      </c>
      <c r="J47" s="429">
        <f>'MOE in TANF Non-Assistance'!J47+'MOE SSP Non-Assistance'!J47</f>
        <v>0</v>
      </c>
      <c r="K47" s="429">
        <f>'MOE in TANF Non-Assistance'!K47+'MOE SSP Non-Assistance'!K47</f>
        <v>0</v>
      </c>
      <c r="L47" s="429">
        <f>'MOE in TANF Non-Assistance'!L47+'MOE SSP Non-Assistance'!L47</f>
        <v>820884</v>
      </c>
      <c r="M47" s="429">
        <f>'MOE in TANF Non-Assistance'!M47+'MOE SSP Non-Assistance'!M47</f>
        <v>0</v>
      </c>
      <c r="N47" s="79"/>
      <c r="O47" s="429">
        <f>'MOE in TANF Non-Assistance'!O47+'MOE SSP Non-Assistance'!O47</f>
        <v>0</v>
      </c>
      <c r="Q47" s="24"/>
    </row>
    <row r="48" spans="1:17">
      <c r="A48" s="15" t="s">
        <v>53</v>
      </c>
      <c r="B48" s="429">
        <f>'MOE in TANF Non-Assistance'!B48+'MOE SSP Non-Assistance'!B48</f>
        <v>116243267</v>
      </c>
      <c r="C48" s="429">
        <f>'MOE in TANF Non-Assistance'!C48+'MOE SSP Non-Assistance'!C48</f>
        <v>25548054</v>
      </c>
      <c r="D48" s="429">
        <f>'MOE in TANF Non-Assistance'!D48+'MOE SSP Non-Assistance'!D48</f>
        <v>4136340</v>
      </c>
      <c r="E48" s="429">
        <f>'MOE in TANF Non-Assistance'!E48+'MOE SSP Non-Assistance'!E48</f>
        <v>0</v>
      </c>
      <c r="F48" s="429">
        <f>'MOE in TANF Non-Assistance'!F48+'MOE SSP Non-Assistance'!F48</f>
        <v>0</v>
      </c>
      <c r="G48" s="429">
        <f>'MOE in TANF Non-Assistance'!G48+'MOE SSP Non-Assistance'!G48</f>
        <v>0</v>
      </c>
      <c r="H48" s="429">
        <f>'MOE in TANF Non-Assistance'!H48+'MOE SSP Non-Assistance'!H48</f>
        <v>0</v>
      </c>
      <c r="I48" s="429">
        <f>'MOE in TANF Non-Assistance'!I48+'MOE SSP Non-Assistance'!I48</f>
        <v>0</v>
      </c>
      <c r="J48" s="429">
        <f>'MOE in TANF Non-Assistance'!J48+'MOE SSP Non-Assistance'!J48</f>
        <v>0</v>
      </c>
      <c r="K48" s="429">
        <f>'MOE in TANF Non-Assistance'!K48+'MOE SSP Non-Assistance'!K48</f>
        <v>0</v>
      </c>
      <c r="L48" s="429">
        <f>'MOE in TANF Non-Assistance'!L48+'MOE SSP Non-Assistance'!L48</f>
        <v>16070528</v>
      </c>
      <c r="M48" s="429">
        <f>'MOE in TANF Non-Assistance'!M48+'MOE SSP Non-Assistance'!M48</f>
        <v>254858</v>
      </c>
      <c r="N48" s="79"/>
      <c r="O48" s="429">
        <f>'MOE in TANF Non-Assistance'!O48+'MOE SSP Non-Assistance'!O48</f>
        <v>70233487</v>
      </c>
      <c r="Q48" s="24"/>
    </row>
    <row r="49" spans="1:17">
      <c r="A49" s="15" t="s">
        <v>54</v>
      </c>
      <c r="B49" s="429">
        <f>'MOE in TANF Non-Assistance'!B49+'MOE SSP Non-Assistance'!B49</f>
        <v>326700152</v>
      </c>
      <c r="C49" s="429">
        <f>'MOE in TANF Non-Assistance'!C49+'MOE SSP Non-Assistance'!C49</f>
        <v>7696239</v>
      </c>
      <c r="D49" s="429">
        <f>'MOE in TANF Non-Assistance'!D49+'MOE SSP Non-Assistance'!D49</f>
        <v>26683595</v>
      </c>
      <c r="E49" s="429">
        <f>'MOE in TANF Non-Assistance'!E49+'MOE SSP Non-Assistance'!E49</f>
        <v>319917</v>
      </c>
      <c r="F49" s="429">
        <f>'MOE in TANF Non-Assistance'!F49+'MOE SSP Non-Assistance'!F49</f>
        <v>0</v>
      </c>
      <c r="G49" s="429">
        <f>'MOE in TANF Non-Assistance'!G49+'MOE SSP Non-Assistance'!G49</f>
        <v>0</v>
      </c>
      <c r="H49" s="429">
        <f>'MOE in TANF Non-Assistance'!H49+'MOE SSP Non-Assistance'!H49</f>
        <v>0</v>
      </c>
      <c r="I49" s="429">
        <f>'MOE in TANF Non-Assistance'!I49+'MOE SSP Non-Assistance'!I49</f>
        <v>93181</v>
      </c>
      <c r="J49" s="429">
        <f>'MOE in TANF Non-Assistance'!J49+'MOE SSP Non-Assistance'!J49</f>
        <v>0</v>
      </c>
      <c r="K49" s="429">
        <f>'MOE in TANF Non-Assistance'!K49+'MOE SSP Non-Assistance'!K49</f>
        <v>0</v>
      </c>
      <c r="L49" s="429">
        <f>'MOE in TANF Non-Assistance'!L49+'MOE SSP Non-Assistance'!L49</f>
        <v>1649354</v>
      </c>
      <c r="M49" s="429">
        <f>'MOE in TANF Non-Assistance'!M49+'MOE SSP Non-Assistance'!M49</f>
        <v>84903</v>
      </c>
      <c r="N49" s="79"/>
      <c r="O49" s="429">
        <f>'MOE in TANF Non-Assistance'!O49+'MOE SSP Non-Assistance'!O49</f>
        <v>290172963</v>
      </c>
      <c r="Q49" s="24"/>
    </row>
    <row r="50" spans="1:17">
      <c r="A50" s="15" t="s">
        <v>55</v>
      </c>
      <c r="B50" s="429">
        <f>'MOE in TANF Non-Assistance'!B50+'MOE SSP Non-Assistance'!B50</f>
        <v>18683033</v>
      </c>
      <c r="C50" s="429">
        <f>'MOE in TANF Non-Assistance'!C50+'MOE SSP Non-Assistance'!C50</f>
        <v>8988836</v>
      </c>
      <c r="D50" s="429">
        <f>'MOE in TANF Non-Assistance'!D50+'MOE SSP Non-Assistance'!D50</f>
        <v>4474924</v>
      </c>
      <c r="E50" s="429">
        <f>'MOE in TANF Non-Assistance'!E50+'MOE SSP Non-Assistance'!E50</f>
        <v>0</v>
      </c>
      <c r="F50" s="429">
        <f>'MOE in TANF Non-Assistance'!F50+'MOE SSP Non-Assistance'!F50</f>
        <v>0</v>
      </c>
      <c r="G50" s="429">
        <f>'MOE in TANF Non-Assistance'!G50+'MOE SSP Non-Assistance'!G50</f>
        <v>0</v>
      </c>
      <c r="H50" s="429">
        <f>'MOE in TANF Non-Assistance'!H50+'MOE SSP Non-Assistance'!H50</f>
        <v>0</v>
      </c>
      <c r="I50" s="429">
        <f>'MOE in TANF Non-Assistance'!I50+'MOE SSP Non-Assistance'!I50</f>
        <v>1371724</v>
      </c>
      <c r="J50" s="429">
        <f>'MOE in TANF Non-Assistance'!J50+'MOE SSP Non-Assistance'!J50</f>
        <v>458841</v>
      </c>
      <c r="K50" s="429">
        <f>'MOE in TANF Non-Assistance'!K50+'MOE SSP Non-Assistance'!K50</f>
        <v>0</v>
      </c>
      <c r="L50" s="429">
        <f>'MOE in TANF Non-Assistance'!L50+'MOE SSP Non-Assistance'!L50</f>
        <v>1256708</v>
      </c>
      <c r="M50" s="429">
        <f>'MOE in TANF Non-Assistance'!M50+'MOE SSP Non-Assistance'!M50</f>
        <v>148237</v>
      </c>
      <c r="N50" s="79"/>
      <c r="O50" s="429">
        <f>'MOE in TANF Non-Assistance'!O50+'MOE SSP Non-Assistance'!O50</f>
        <v>1983763</v>
      </c>
      <c r="Q50" s="24"/>
    </row>
    <row r="51" spans="1:17">
      <c r="A51" s="15" t="s">
        <v>56</v>
      </c>
      <c r="B51" s="429">
        <f>'MOE in TANF Non-Assistance'!B51+'MOE SSP Non-Assistance'!B51</f>
        <v>24785756</v>
      </c>
      <c r="C51" s="429">
        <f>'MOE in TANF Non-Assistance'!C51+'MOE SSP Non-Assistance'!C51</f>
        <v>76597</v>
      </c>
      <c r="D51" s="429">
        <f>'MOE in TANF Non-Assistance'!D51+'MOE SSP Non-Assistance'!D51</f>
        <v>17342416</v>
      </c>
      <c r="E51" s="429">
        <f>'MOE in TANF Non-Assistance'!E51+'MOE SSP Non-Assistance'!E51</f>
        <v>0</v>
      </c>
      <c r="F51" s="429">
        <f>'MOE in TANF Non-Assistance'!F51+'MOE SSP Non-Assistance'!F51</f>
        <v>0</v>
      </c>
      <c r="G51" s="429">
        <f>'MOE in TANF Non-Assistance'!G51+'MOE SSP Non-Assistance'!G51</f>
        <v>0</v>
      </c>
      <c r="H51" s="429">
        <f>'MOE in TANF Non-Assistance'!H51+'MOE SSP Non-Assistance'!H51</f>
        <v>0</v>
      </c>
      <c r="I51" s="429">
        <f>'MOE in TANF Non-Assistance'!I51+'MOE SSP Non-Assistance'!I51</f>
        <v>1367166</v>
      </c>
      <c r="J51" s="429">
        <f>'MOE in TANF Non-Assistance'!J51+'MOE SSP Non-Assistance'!J51</f>
        <v>0</v>
      </c>
      <c r="K51" s="429">
        <f>'MOE in TANF Non-Assistance'!K51+'MOE SSP Non-Assistance'!K51</f>
        <v>0</v>
      </c>
      <c r="L51" s="429">
        <f>'MOE in TANF Non-Assistance'!L51+'MOE SSP Non-Assistance'!L51</f>
        <v>3720943</v>
      </c>
      <c r="M51" s="429">
        <f>'MOE in TANF Non-Assistance'!M51+'MOE SSP Non-Assistance'!M51</f>
        <v>570013</v>
      </c>
      <c r="N51" s="79"/>
      <c r="O51" s="429">
        <f>'MOE in TANF Non-Assistance'!O51+'MOE SSP Non-Assistance'!O51</f>
        <v>1708621</v>
      </c>
      <c r="Q51" s="24"/>
    </row>
    <row r="52" spans="1:17">
      <c r="A52" s="15" t="s">
        <v>57</v>
      </c>
      <c r="B52" s="429">
        <f>'MOE in TANF Non-Assistance'!B52+'MOE SSP Non-Assistance'!B52</f>
        <v>91860264</v>
      </c>
      <c r="C52" s="429">
        <f>'MOE in TANF Non-Assistance'!C52+'MOE SSP Non-Assistance'!C52</f>
        <v>30777812</v>
      </c>
      <c r="D52" s="429">
        <f>'MOE in TANF Non-Assistance'!D52+'MOE SSP Non-Assistance'!D52</f>
        <v>21328762</v>
      </c>
      <c r="E52" s="429">
        <f>'MOE in TANF Non-Assistance'!E52+'MOE SSP Non-Assistance'!E52</f>
        <v>6761015</v>
      </c>
      <c r="F52" s="429">
        <f>'MOE in TANF Non-Assistance'!F52+'MOE SSP Non-Assistance'!F52</f>
        <v>0</v>
      </c>
      <c r="G52" s="429">
        <f>'MOE in TANF Non-Assistance'!G52+'MOE SSP Non-Assistance'!G52</f>
        <v>0</v>
      </c>
      <c r="H52" s="429">
        <f>'MOE in TANF Non-Assistance'!H52+'MOE SSP Non-Assistance'!H52</f>
        <v>0</v>
      </c>
      <c r="I52" s="429">
        <f>'MOE in TANF Non-Assistance'!I52+'MOE SSP Non-Assistance'!I52</f>
        <v>3788</v>
      </c>
      <c r="J52" s="429">
        <f>'MOE in TANF Non-Assistance'!J52+'MOE SSP Non-Assistance'!J52</f>
        <v>0</v>
      </c>
      <c r="K52" s="429">
        <f>'MOE in TANF Non-Assistance'!K52+'MOE SSP Non-Assistance'!K52</f>
        <v>10448301</v>
      </c>
      <c r="L52" s="429">
        <f>'MOE in TANF Non-Assistance'!L52+'MOE SSP Non-Assistance'!L52</f>
        <v>12708822</v>
      </c>
      <c r="M52" s="429">
        <f>'MOE in TANF Non-Assistance'!M52+'MOE SSP Non-Assistance'!M52</f>
        <v>2945509</v>
      </c>
      <c r="N52" s="79"/>
      <c r="O52" s="429">
        <f>'MOE in TANF Non-Assistance'!O52+'MOE SSP Non-Assistance'!O52</f>
        <v>6886255</v>
      </c>
      <c r="Q52" s="24"/>
    </row>
    <row r="53" spans="1:17">
      <c r="A53" s="15" t="s">
        <v>58</v>
      </c>
      <c r="B53" s="429">
        <f>'MOE in TANF Non-Assistance'!B53+'MOE SSP Non-Assistance'!B53</f>
        <v>544817433</v>
      </c>
      <c r="C53" s="429">
        <f>'MOE in TANF Non-Assistance'!C53+'MOE SSP Non-Assistance'!C53</f>
        <v>88296008</v>
      </c>
      <c r="D53" s="429">
        <f>'MOE in TANF Non-Assistance'!D53+'MOE SSP Non-Assistance'!D53</f>
        <v>54206139</v>
      </c>
      <c r="E53" s="429">
        <f>'MOE in TANF Non-Assistance'!E53+'MOE SSP Non-Assistance'!E53</f>
        <v>9513</v>
      </c>
      <c r="F53" s="429">
        <f>'MOE in TANF Non-Assistance'!F53+'MOE SSP Non-Assistance'!F53</f>
        <v>0</v>
      </c>
      <c r="G53" s="429">
        <f>'MOE in TANF Non-Assistance'!G53+'MOE SSP Non-Assistance'!G53</f>
        <v>0</v>
      </c>
      <c r="H53" s="429">
        <f>'MOE in TANF Non-Assistance'!H53+'MOE SSP Non-Assistance'!H53</f>
        <v>0</v>
      </c>
      <c r="I53" s="429">
        <f>'MOE in TANF Non-Assistance'!I53+'MOE SSP Non-Assistance'!I53</f>
        <v>28784531</v>
      </c>
      <c r="J53" s="429">
        <f>'MOE in TANF Non-Assistance'!J53+'MOE SSP Non-Assistance'!J53</f>
        <v>213207021</v>
      </c>
      <c r="K53" s="429">
        <f>'MOE in TANF Non-Assistance'!K53+'MOE SSP Non-Assistance'!K53</f>
        <v>0</v>
      </c>
      <c r="L53" s="429">
        <f>'MOE in TANF Non-Assistance'!L53+'MOE SSP Non-Assistance'!L53</f>
        <v>16666177</v>
      </c>
      <c r="M53" s="429">
        <f>'MOE in TANF Non-Assistance'!M53+'MOE SSP Non-Assistance'!M53</f>
        <v>2553141</v>
      </c>
      <c r="N53" s="79"/>
      <c r="O53" s="429">
        <f>'MOE in TANF Non-Assistance'!O53+'MOE SSP Non-Assistance'!O53</f>
        <v>141094903</v>
      </c>
      <c r="Q53" s="24"/>
    </row>
    <row r="54" spans="1:17">
      <c r="A54" s="15" t="s">
        <v>59</v>
      </c>
      <c r="B54" s="429">
        <f>'MOE in TANF Non-Assistance'!B54+'MOE SSP Non-Assistance'!B54</f>
        <v>5166966</v>
      </c>
      <c r="C54" s="429">
        <f>'MOE in TANF Non-Assistance'!C54+'MOE SSP Non-Assistance'!C54</f>
        <v>0</v>
      </c>
      <c r="D54" s="429">
        <f>'MOE in TANF Non-Assistance'!D54+'MOE SSP Non-Assistance'!D54</f>
        <v>0</v>
      </c>
      <c r="E54" s="429">
        <f>'MOE in TANF Non-Assistance'!E54+'MOE SSP Non-Assistance'!E54</f>
        <v>0</v>
      </c>
      <c r="F54" s="429">
        <f>'MOE in TANF Non-Assistance'!F54+'MOE SSP Non-Assistance'!F54</f>
        <v>0</v>
      </c>
      <c r="G54" s="429">
        <f>'MOE in TANF Non-Assistance'!G54+'MOE SSP Non-Assistance'!G54</f>
        <v>0</v>
      </c>
      <c r="H54" s="429">
        <f>'MOE in TANF Non-Assistance'!H54+'MOE SSP Non-Assistance'!H54</f>
        <v>0</v>
      </c>
      <c r="I54" s="429">
        <f>'MOE in TANF Non-Assistance'!I54+'MOE SSP Non-Assistance'!I54</f>
        <v>0</v>
      </c>
      <c r="J54" s="429">
        <f>'MOE in TANF Non-Assistance'!J54+'MOE SSP Non-Assistance'!J54</f>
        <v>0</v>
      </c>
      <c r="K54" s="429">
        <f>'MOE in TANF Non-Assistance'!K54+'MOE SSP Non-Assistance'!K54</f>
        <v>0</v>
      </c>
      <c r="L54" s="429">
        <f>'MOE in TANF Non-Assistance'!L54+'MOE SSP Non-Assistance'!L54</f>
        <v>5166966</v>
      </c>
      <c r="M54" s="429">
        <f>'MOE in TANF Non-Assistance'!M54+'MOE SSP Non-Assistance'!M54</f>
        <v>0</v>
      </c>
      <c r="N54" s="79"/>
      <c r="O54" s="429">
        <f>'MOE in TANF Non-Assistance'!O54+'MOE SSP Non-Assistance'!O54</f>
        <v>0</v>
      </c>
      <c r="Q54" s="24"/>
    </row>
    <row r="55" spans="1:17">
      <c r="A55" s="15" t="s">
        <v>60</v>
      </c>
      <c r="B55" s="429">
        <f>'MOE in TANF Non-Assistance'!B55+'MOE SSP Non-Assistance'!B55</f>
        <v>188142822</v>
      </c>
      <c r="C55" s="429">
        <f>'MOE in TANF Non-Assistance'!C55+'MOE SSP Non-Assistance'!C55</f>
        <v>28773090</v>
      </c>
      <c r="D55" s="429">
        <f>'MOE in TANF Non-Assistance'!D55+'MOE SSP Non-Assistance'!D55</f>
        <v>0</v>
      </c>
      <c r="E55" s="429">
        <f>'MOE in TANF Non-Assistance'!E55+'MOE SSP Non-Assistance'!E55</f>
        <v>3419332</v>
      </c>
      <c r="F55" s="429">
        <f>'MOE in TANF Non-Assistance'!F55+'MOE SSP Non-Assistance'!F55</f>
        <v>0</v>
      </c>
      <c r="G55" s="429">
        <f>'MOE in TANF Non-Assistance'!G55+'MOE SSP Non-Assistance'!G55</f>
        <v>0</v>
      </c>
      <c r="H55" s="429">
        <f>'MOE in TANF Non-Assistance'!H55+'MOE SSP Non-Assistance'!H55</f>
        <v>0</v>
      </c>
      <c r="I55" s="429">
        <f>'MOE in TANF Non-Assistance'!I55+'MOE SSP Non-Assistance'!I55</f>
        <v>42062372</v>
      </c>
      <c r="J55" s="429">
        <f>'MOE in TANF Non-Assistance'!J55+'MOE SSP Non-Assistance'!J55</f>
        <v>354027</v>
      </c>
      <c r="K55" s="429">
        <f>'MOE in TANF Non-Assistance'!K55+'MOE SSP Non-Assistance'!K55</f>
        <v>9341162</v>
      </c>
      <c r="L55" s="429">
        <f>'MOE in TANF Non-Assistance'!L55+'MOE SSP Non-Assistance'!L55</f>
        <v>14591235</v>
      </c>
      <c r="M55" s="429">
        <f>'MOE in TANF Non-Assistance'!M55+'MOE SSP Non-Assistance'!M55</f>
        <v>0</v>
      </c>
      <c r="N55" s="79"/>
      <c r="O55" s="429">
        <f>'MOE in TANF Non-Assistance'!O55+'MOE SSP Non-Assistance'!O55</f>
        <v>89601604</v>
      </c>
      <c r="Q55" s="24"/>
    </row>
    <row r="56" spans="1:17">
      <c r="A56" s="15" t="s">
        <v>61</v>
      </c>
      <c r="B56" s="429">
        <f>'MOE in TANF Non-Assistance'!B56+'MOE SSP Non-Assistance'!B56</f>
        <v>9950600</v>
      </c>
      <c r="C56" s="429">
        <f>'MOE in TANF Non-Assistance'!C56+'MOE SSP Non-Assistance'!C56</f>
        <v>15</v>
      </c>
      <c r="D56" s="429">
        <f>'MOE in TANF Non-Assistance'!D56+'MOE SSP Non-Assistance'!D56</f>
        <v>0</v>
      </c>
      <c r="E56" s="429">
        <f>'MOE in TANF Non-Assistance'!E56+'MOE SSP Non-Assistance'!E56</f>
        <v>0</v>
      </c>
      <c r="F56" s="429">
        <f>'MOE in TANF Non-Assistance'!F56+'MOE SSP Non-Assistance'!F56</f>
        <v>0</v>
      </c>
      <c r="G56" s="429">
        <f>'MOE in TANF Non-Assistance'!G56+'MOE SSP Non-Assistance'!G56</f>
        <v>0</v>
      </c>
      <c r="H56" s="429">
        <f>'MOE in TANF Non-Assistance'!H56+'MOE SSP Non-Assistance'!H56</f>
        <v>0</v>
      </c>
      <c r="I56" s="429">
        <f>'MOE in TANF Non-Assistance'!I56+'MOE SSP Non-Assistance'!I56</f>
        <v>0</v>
      </c>
      <c r="J56" s="429">
        <f>'MOE in TANF Non-Assistance'!J56+'MOE SSP Non-Assistance'!J56</f>
        <v>0</v>
      </c>
      <c r="K56" s="429">
        <f>'MOE in TANF Non-Assistance'!K56+'MOE SSP Non-Assistance'!K56</f>
        <v>0</v>
      </c>
      <c r="L56" s="429">
        <f>'MOE in TANF Non-Assistance'!L56+'MOE SSP Non-Assistance'!L56</f>
        <v>5805917</v>
      </c>
      <c r="M56" s="429">
        <f>'MOE in TANF Non-Assistance'!M56+'MOE SSP Non-Assistance'!M56</f>
        <v>34592</v>
      </c>
      <c r="N56" s="79"/>
      <c r="O56" s="429">
        <f>'MOE in TANF Non-Assistance'!O56+'MOE SSP Non-Assistance'!O56</f>
        <v>4110076</v>
      </c>
      <c r="Q56" s="24"/>
    </row>
  </sheetData>
  <mergeCells count="2">
    <mergeCell ref="A2:A4"/>
    <mergeCell ref="A1:O1"/>
  </mergeCells>
  <phoneticPr fontId="11" type="noConversion"/>
  <pageMargins left="0.7" right="0.7" top="0.75" bottom="0.75" header="0.3" footer="0.3"/>
  <pageSetup scale="10" orientation="landscape" r:id="rId1"/>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K55"/>
  <sheetViews>
    <sheetView workbookViewId="0">
      <selection sqref="A1:H1"/>
    </sheetView>
  </sheetViews>
  <sheetFormatPr defaultColWidth="8.88671875" defaultRowHeight="14.4"/>
  <cols>
    <col min="1" max="1" width="22.44140625" customWidth="1"/>
    <col min="2" max="5" width="15.33203125" bestFit="1" customWidth="1"/>
    <col min="6" max="6" width="14.88671875" customWidth="1"/>
    <col min="7" max="7" width="13.33203125" bestFit="1" customWidth="1"/>
    <col min="8" max="8" width="14.33203125" bestFit="1" customWidth="1"/>
  </cols>
  <sheetData>
    <row r="1" spans="1:11" ht="15" customHeight="1">
      <c r="A1" s="512" t="s">
        <v>213</v>
      </c>
      <c r="B1" s="513"/>
      <c r="C1" s="513"/>
      <c r="D1" s="513"/>
      <c r="E1" s="513"/>
      <c r="F1" s="513"/>
      <c r="G1" s="513"/>
      <c r="H1" s="513"/>
    </row>
    <row r="2" spans="1:11">
      <c r="A2" s="520" t="s">
        <v>10</v>
      </c>
      <c r="B2" s="521" t="s">
        <v>66</v>
      </c>
      <c r="C2" s="504"/>
      <c r="D2" s="504"/>
      <c r="E2" s="505"/>
      <c r="F2" s="522" t="s">
        <v>64</v>
      </c>
      <c r="G2" s="522"/>
      <c r="H2" s="523"/>
    </row>
    <row r="3" spans="1:11" ht="40.5" customHeight="1">
      <c r="A3" s="520"/>
      <c r="B3" s="7" t="s">
        <v>83</v>
      </c>
      <c r="C3" s="7" t="s">
        <v>71</v>
      </c>
      <c r="D3" s="7" t="s">
        <v>72</v>
      </c>
      <c r="E3" s="30" t="s">
        <v>73</v>
      </c>
      <c r="F3" s="29" t="s">
        <v>83</v>
      </c>
      <c r="G3" s="7" t="s">
        <v>70</v>
      </c>
      <c r="H3" s="7" t="s">
        <v>69</v>
      </c>
    </row>
    <row r="4" spans="1:11">
      <c r="A4" s="25" t="s">
        <v>77</v>
      </c>
      <c r="B4" s="436">
        <f>IF(SUM(B5:B55)='MOE in TANF Non-A Subcategories'!B4+'MOE SSP Non-A Subcategories'!B4,SUM(B5:B55),"ERROR")</f>
        <v>546924638</v>
      </c>
      <c r="C4" s="436">
        <f t="shared" ref="C4:H4" si="0">SUM(C5:C55)</f>
        <v>28129714</v>
      </c>
      <c r="D4" s="436">
        <f t="shared" si="0"/>
        <v>170772997</v>
      </c>
      <c r="E4" s="437">
        <f t="shared" si="0"/>
        <v>348021927</v>
      </c>
      <c r="F4" s="438">
        <f>IF(SUM(F5:F55)='MOE in TANF Non-A Subcategories'!F4+'MOE SSP Non-A Subcategories'!F4,SUM(F5:F55),"ERROR")</f>
        <v>28193138</v>
      </c>
      <c r="G4" s="436">
        <f t="shared" si="0"/>
        <v>2999767</v>
      </c>
      <c r="H4" s="436">
        <f t="shared" si="0"/>
        <v>25193371</v>
      </c>
      <c r="J4" s="23"/>
      <c r="K4" s="23"/>
    </row>
    <row r="5" spans="1:11">
      <c r="A5" s="26" t="s">
        <v>11</v>
      </c>
      <c r="B5" s="429">
        <f>'MOE in TANF Non-A Subcategories'!B5+'MOE SSP Non-A Subcategories'!B5</f>
        <v>7516219</v>
      </c>
      <c r="C5" s="429">
        <f>'MOE in TANF Non-A Subcategories'!C5+'MOE SSP Non-A Subcategories'!C5</f>
        <v>0</v>
      </c>
      <c r="D5" s="429">
        <f>'MOE in TANF Non-A Subcategories'!D5+'MOE SSP Non-A Subcategories'!D5</f>
        <v>0</v>
      </c>
      <c r="E5" s="357">
        <f>'MOE in TANF Non-A Subcategories'!E5+'MOE SSP Non-A Subcategories'!E5</f>
        <v>7516219</v>
      </c>
      <c r="F5" s="359">
        <f>'MOE in TANF Non-A Subcategories'!F5+'MOE SSP Non-A Subcategories'!F5</f>
        <v>0</v>
      </c>
      <c r="G5" s="429">
        <f>'MOE in TANF Non-A Subcategories'!G5+'MOE SSP Non-A Subcategories'!G5</f>
        <v>0</v>
      </c>
      <c r="H5" s="429">
        <f>'MOE in TANF Non-A Subcategories'!H5+'MOE SSP Non-A Subcategories'!H5</f>
        <v>0</v>
      </c>
      <c r="J5" s="23"/>
      <c r="K5" s="23"/>
    </row>
    <row r="6" spans="1:11">
      <c r="A6" s="15" t="s">
        <v>12</v>
      </c>
      <c r="B6" s="429">
        <f>'MOE in TANF Non-A Subcategories'!B6+'MOE SSP Non-A Subcategories'!B6</f>
        <v>0</v>
      </c>
      <c r="C6" s="429">
        <f>'MOE in TANF Non-A Subcategories'!C6+'MOE SSP Non-A Subcategories'!C6</f>
        <v>0</v>
      </c>
      <c r="D6" s="429">
        <f>'MOE in TANF Non-A Subcategories'!D6+'MOE SSP Non-A Subcategories'!D6</f>
        <v>0</v>
      </c>
      <c r="E6" s="357">
        <f>'MOE in TANF Non-A Subcategories'!E6+'MOE SSP Non-A Subcategories'!E6</f>
        <v>0</v>
      </c>
      <c r="F6" s="359">
        <f>'MOE in TANF Non-A Subcategories'!F6+'MOE SSP Non-A Subcategories'!F6</f>
        <v>0</v>
      </c>
      <c r="G6" s="429">
        <f>'MOE in TANF Non-A Subcategories'!G6+'MOE SSP Non-A Subcategories'!G6</f>
        <v>0</v>
      </c>
      <c r="H6" s="429">
        <f>'MOE in TANF Non-A Subcategories'!H6+'MOE SSP Non-A Subcategories'!H6</f>
        <v>0</v>
      </c>
      <c r="J6" s="23"/>
      <c r="K6" s="23"/>
    </row>
    <row r="7" spans="1:11">
      <c r="A7" s="15" t="s">
        <v>13</v>
      </c>
      <c r="B7" s="429">
        <f>'MOE in TANF Non-A Subcategories'!B7+'MOE SSP Non-A Subcategories'!B7</f>
        <v>898432</v>
      </c>
      <c r="C7" s="429">
        <f>'MOE in TANF Non-A Subcategories'!C7+'MOE SSP Non-A Subcategories'!C7</f>
        <v>0</v>
      </c>
      <c r="D7" s="429">
        <f>'MOE in TANF Non-A Subcategories'!D7+'MOE SSP Non-A Subcategories'!D7</f>
        <v>0</v>
      </c>
      <c r="E7" s="357">
        <f>'MOE in TANF Non-A Subcategories'!E7+'MOE SSP Non-A Subcategories'!E7</f>
        <v>898432</v>
      </c>
      <c r="F7" s="359">
        <f>'MOE in TANF Non-A Subcategories'!F7+'MOE SSP Non-A Subcategories'!F7</f>
        <v>0</v>
      </c>
      <c r="G7" s="429">
        <f>'MOE in TANF Non-A Subcategories'!G7+'MOE SSP Non-A Subcategories'!G7</f>
        <v>0</v>
      </c>
      <c r="H7" s="429">
        <f>'MOE in TANF Non-A Subcategories'!H7+'MOE SSP Non-A Subcategories'!H7</f>
        <v>0</v>
      </c>
      <c r="J7" s="23"/>
      <c r="K7" s="23"/>
    </row>
    <row r="8" spans="1:11">
      <c r="A8" s="15" t="s">
        <v>14</v>
      </c>
      <c r="B8" s="429">
        <f>'MOE in TANF Non-A Subcategories'!B8+'MOE SSP Non-A Subcategories'!B8</f>
        <v>0</v>
      </c>
      <c r="C8" s="429">
        <f>'MOE in TANF Non-A Subcategories'!C8+'MOE SSP Non-A Subcategories'!C8</f>
        <v>0</v>
      </c>
      <c r="D8" s="429">
        <f>'MOE in TANF Non-A Subcategories'!D8+'MOE SSP Non-A Subcategories'!D8</f>
        <v>0</v>
      </c>
      <c r="E8" s="357">
        <f>'MOE in TANF Non-A Subcategories'!E8+'MOE SSP Non-A Subcategories'!E8</f>
        <v>0</v>
      </c>
      <c r="F8" s="359">
        <f>'MOE in TANF Non-A Subcategories'!F8+'MOE SSP Non-A Subcategories'!F8</f>
        <v>523200</v>
      </c>
      <c r="G8" s="429">
        <f>'MOE in TANF Non-A Subcategories'!G8+'MOE SSP Non-A Subcategories'!G8</f>
        <v>0</v>
      </c>
      <c r="H8" s="429">
        <f>'MOE in TANF Non-A Subcategories'!H8+'MOE SSP Non-A Subcategories'!H8</f>
        <v>523200</v>
      </c>
      <c r="J8" s="23"/>
      <c r="K8" s="23"/>
    </row>
    <row r="9" spans="1:11">
      <c r="A9" s="15" t="s">
        <v>15</v>
      </c>
      <c r="B9" s="429">
        <f>'MOE in TANF Non-A Subcategories'!B9+'MOE SSP Non-A Subcategories'!B9</f>
        <v>41903342</v>
      </c>
      <c r="C9" s="429">
        <f>'MOE in TANF Non-A Subcategories'!C9+'MOE SSP Non-A Subcategories'!C9</f>
        <v>8376940</v>
      </c>
      <c r="D9" s="429">
        <f>'MOE in TANF Non-A Subcategories'!D9+'MOE SSP Non-A Subcategories'!D9</f>
        <v>23450507</v>
      </c>
      <c r="E9" s="357">
        <f>'MOE in TANF Non-A Subcategories'!E9+'MOE SSP Non-A Subcategories'!E9</f>
        <v>10075895</v>
      </c>
      <c r="F9" s="359">
        <f>'MOE in TANF Non-A Subcategories'!F9+'MOE SSP Non-A Subcategories'!F9</f>
        <v>6556201</v>
      </c>
      <c r="G9" s="429">
        <f>'MOE in TANF Non-A Subcategories'!G9+'MOE SSP Non-A Subcategories'!G9</f>
        <v>53863</v>
      </c>
      <c r="H9" s="429">
        <f>'MOE in TANF Non-A Subcategories'!H9+'MOE SSP Non-A Subcategories'!H9</f>
        <v>6502338</v>
      </c>
      <c r="J9" s="23"/>
      <c r="K9" s="23"/>
    </row>
    <row r="10" spans="1:11">
      <c r="A10" s="15" t="s">
        <v>16</v>
      </c>
      <c r="B10" s="429">
        <f>'MOE in TANF Non-A Subcategories'!B10+'MOE SSP Non-A Subcategories'!B10</f>
        <v>185393</v>
      </c>
      <c r="C10" s="429">
        <f>'MOE in TANF Non-A Subcategories'!C10+'MOE SSP Non-A Subcategories'!C10</f>
        <v>3540</v>
      </c>
      <c r="D10" s="429">
        <f>'MOE in TANF Non-A Subcategories'!D10+'MOE SSP Non-A Subcategories'!D10</f>
        <v>158809</v>
      </c>
      <c r="E10" s="357">
        <f>'MOE in TANF Non-A Subcategories'!E10+'MOE SSP Non-A Subcategories'!E10</f>
        <v>23044</v>
      </c>
      <c r="F10" s="359">
        <f>'MOE in TANF Non-A Subcategories'!F10+'MOE SSP Non-A Subcategories'!F10</f>
        <v>128517</v>
      </c>
      <c r="G10" s="429">
        <f>'MOE in TANF Non-A Subcategories'!G10+'MOE SSP Non-A Subcategories'!G10</f>
        <v>0</v>
      </c>
      <c r="H10" s="429">
        <f>'MOE in TANF Non-A Subcategories'!H10+'MOE SSP Non-A Subcategories'!H10</f>
        <v>128517</v>
      </c>
      <c r="J10" s="23"/>
      <c r="K10" s="23"/>
    </row>
    <row r="11" spans="1:11">
      <c r="A11" s="15" t="s">
        <v>17</v>
      </c>
      <c r="B11" s="429">
        <f>'MOE in TANF Non-A Subcategories'!B11+'MOE SSP Non-A Subcategories'!B11</f>
        <v>17691042</v>
      </c>
      <c r="C11" s="429">
        <f>'MOE in TANF Non-A Subcategories'!C11+'MOE SSP Non-A Subcategories'!C11</f>
        <v>0</v>
      </c>
      <c r="D11" s="429">
        <f>'MOE in TANF Non-A Subcategories'!D11+'MOE SSP Non-A Subcategories'!D11</f>
        <v>34305</v>
      </c>
      <c r="E11" s="357">
        <f>'MOE in TANF Non-A Subcategories'!E11+'MOE SSP Non-A Subcategories'!E11</f>
        <v>17656737</v>
      </c>
      <c r="F11" s="359">
        <f>'MOE in TANF Non-A Subcategories'!F11+'MOE SSP Non-A Subcategories'!F11</f>
        <v>2043049</v>
      </c>
      <c r="G11" s="429">
        <f>'MOE in TANF Non-A Subcategories'!G11+'MOE SSP Non-A Subcategories'!G11</f>
        <v>2043049</v>
      </c>
      <c r="H11" s="429">
        <f>'MOE in TANF Non-A Subcategories'!H11+'MOE SSP Non-A Subcategories'!H11</f>
        <v>0</v>
      </c>
      <c r="J11" s="23"/>
      <c r="K11" s="23"/>
    </row>
    <row r="12" spans="1:11">
      <c r="A12" s="15" t="s">
        <v>18</v>
      </c>
      <c r="B12" s="429">
        <f>'MOE in TANF Non-A Subcategories'!B12+'MOE SSP Non-A Subcategories'!B12</f>
        <v>959000</v>
      </c>
      <c r="C12" s="429">
        <f>'MOE in TANF Non-A Subcategories'!C12+'MOE SSP Non-A Subcategories'!C12</f>
        <v>0</v>
      </c>
      <c r="D12" s="429">
        <f>'MOE in TANF Non-A Subcategories'!D12+'MOE SSP Non-A Subcategories'!D12</f>
        <v>0</v>
      </c>
      <c r="E12" s="357">
        <f>'MOE in TANF Non-A Subcategories'!E12+'MOE SSP Non-A Subcategories'!E12</f>
        <v>959000</v>
      </c>
      <c r="F12" s="359">
        <f>'MOE in TANF Non-A Subcategories'!F12+'MOE SSP Non-A Subcategories'!F12</f>
        <v>0</v>
      </c>
      <c r="G12" s="429">
        <f>'MOE in TANF Non-A Subcategories'!G12+'MOE SSP Non-A Subcategories'!G12</f>
        <v>0</v>
      </c>
      <c r="H12" s="429">
        <f>'MOE in TANF Non-A Subcategories'!H12+'MOE SSP Non-A Subcategories'!H12</f>
        <v>0</v>
      </c>
      <c r="J12" s="23"/>
      <c r="K12" s="23"/>
    </row>
    <row r="13" spans="1:11">
      <c r="A13" s="15" t="s">
        <v>19</v>
      </c>
      <c r="B13" s="429">
        <f>'MOE in TANF Non-A Subcategories'!B13+'MOE SSP Non-A Subcategories'!B13</f>
        <v>27824191</v>
      </c>
      <c r="C13" s="429">
        <f>'MOE in TANF Non-A Subcategories'!C13+'MOE SSP Non-A Subcategories'!C13</f>
        <v>8477235</v>
      </c>
      <c r="D13" s="429">
        <f>'MOE in TANF Non-A Subcategories'!D13+'MOE SSP Non-A Subcategories'!D13</f>
        <v>1800000</v>
      </c>
      <c r="E13" s="357">
        <f>'MOE in TANF Non-A Subcategories'!E13+'MOE SSP Non-A Subcategories'!E13</f>
        <v>17546956</v>
      </c>
      <c r="F13" s="359">
        <f>'MOE in TANF Non-A Subcategories'!F13+'MOE SSP Non-A Subcategories'!F13</f>
        <v>0</v>
      </c>
      <c r="G13" s="429">
        <f>'MOE in TANF Non-A Subcategories'!G13+'MOE SSP Non-A Subcategories'!G13</f>
        <v>0</v>
      </c>
      <c r="H13" s="429">
        <f>'MOE in TANF Non-A Subcategories'!H13+'MOE SSP Non-A Subcategories'!H13</f>
        <v>0</v>
      </c>
      <c r="J13" s="23"/>
      <c r="K13" s="23"/>
    </row>
    <row r="14" spans="1:11">
      <c r="A14" s="15" t="s">
        <v>20</v>
      </c>
      <c r="B14" s="429">
        <f>'MOE in TANF Non-A Subcategories'!B14+'MOE SSP Non-A Subcategories'!B14</f>
        <v>0</v>
      </c>
      <c r="C14" s="429">
        <f>'MOE in TANF Non-A Subcategories'!C14+'MOE SSP Non-A Subcategories'!C14</f>
        <v>0</v>
      </c>
      <c r="D14" s="429">
        <f>'MOE in TANF Non-A Subcategories'!D14+'MOE SSP Non-A Subcategories'!D14</f>
        <v>0</v>
      </c>
      <c r="E14" s="357">
        <f>'MOE in TANF Non-A Subcategories'!E14+'MOE SSP Non-A Subcategories'!E14</f>
        <v>0</v>
      </c>
      <c r="F14" s="359">
        <f>'MOE in TANF Non-A Subcategories'!F14+'MOE SSP Non-A Subcategories'!F14</f>
        <v>0</v>
      </c>
      <c r="G14" s="429">
        <f>'MOE in TANF Non-A Subcategories'!G14+'MOE SSP Non-A Subcategories'!G14</f>
        <v>0</v>
      </c>
      <c r="H14" s="429">
        <f>'MOE in TANF Non-A Subcategories'!H14+'MOE SSP Non-A Subcategories'!H14</f>
        <v>0</v>
      </c>
      <c r="J14" s="23"/>
      <c r="K14" s="23"/>
    </row>
    <row r="15" spans="1:11">
      <c r="A15" s="15" t="s">
        <v>21</v>
      </c>
      <c r="B15" s="429">
        <f>'MOE in TANF Non-A Subcategories'!B15+'MOE SSP Non-A Subcategories'!B15</f>
        <v>54929</v>
      </c>
      <c r="C15" s="429">
        <f>'MOE in TANF Non-A Subcategories'!C15+'MOE SSP Non-A Subcategories'!C15</f>
        <v>0</v>
      </c>
      <c r="D15" s="429">
        <f>'MOE in TANF Non-A Subcategories'!D15+'MOE SSP Non-A Subcategories'!D15</f>
        <v>0</v>
      </c>
      <c r="E15" s="357">
        <f>'MOE in TANF Non-A Subcategories'!E15+'MOE SSP Non-A Subcategories'!E15</f>
        <v>54929</v>
      </c>
      <c r="F15" s="359">
        <f>'MOE in TANF Non-A Subcategories'!F15+'MOE SSP Non-A Subcategories'!F15</f>
        <v>0</v>
      </c>
      <c r="G15" s="429">
        <f>'MOE in TANF Non-A Subcategories'!G15+'MOE SSP Non-A Subcategories'!G15</f>
        <v>0</v>
      </c>
      <c r="H15" s="429">
        <f>'MOE in TANF Non-A Subcategories'!H15+'MOE SSP Non-A Subcategories'!H15</f>
        <v>0</v>
      </c>
      <c r="J15" s="23"/>
      <c r="K15" s="23"/>
    </row>
    <row r="16" spans="1:11">
      <c r="A16" s="15" t="s">
        <v>22</v>
      </c>
      <c r="B16" s="429">
        <f>'MOE in TANF Non-A Subcategories'!B16+'MOE SSP Non-A Subcategories'!B16</f>
        <v>92336683</v>
      </c>
      <c r="C16" s="429">
        <f>'MOE in TANF Non-A Subcategories'!C16+'MOE SSP Non-A Subcategories'!C16</f>
        <v>1761343</v>
      </c>
      <c r="D16" s="429">
        <f>'MOE in TANF Non-A Subcategories'!D16+'MOE SSP Non-A Subcategories'!D16</f>
        <v>45934705</v>
      </c>
      <c r="E16" s="357">
        <f>'MOE in TANF Non-A Subcategories'!E16+'MOE SSP Non-A Subcategories'!E16</f>
        <v>44640635</v>
      </c>
      <c r="F16" s="359">
        <f>'MOE in TANF Non-A Subcategories'!F16+'MOE SSP Non-A Subcategories'!F16</f>
        <v>1334797</v>
      </c>
      <c r="G16" s="429">
        <f>'MOE in TANF Non-A Subcategories'!G16+'MOE SSP Non-A Subcategories'!G16</f>
        <v>0</v>
      </c>
      <c r="H16" s="429">
        <f>'MOE in TANF Non-A Subcategories'!H16+'MOE SSP Non-A Subcategories'!H16</f>
        <v>1334797</v>
      </c>
      <c r="J16" s="23"/>
      <c r="K16" s="23"/>
    </row>
    <row r="17" spans="1:11">
      <c r="A17" s="15" t="s">
        <v>23</v>
      </c>
      <c r="B17" s="429">
        <f>'MOE in TANF Non-A Subcategories'!B17+'MOE SSP Non-A Subcategories'!B17</f>
        <v>4554206</v>
      </c>
      <c r="C17" s="429">
        <f>'MOE in TANF Non-A Subcategories'!C17+'MOE SSP Non-A Subcategories'!C17</f>
        <v>0</v>
      </c>
      <c r="D17" s="429">
        <f>'MOE in TANF Non-A Subcategories'!D17+'MOE SSP Non-A Subcategories'!D17</f>
        <v>0</v>
      </c>
      <c r="E17" s="357">
        <f>'MOE in TANF Non-A Subcategories'!E17+'MOE SSP Non-A Subcategories'!E17</f>
        <v>4554206</v>
      </c>
      <c r="F17" s="359">
        <f>'MOE in TANF Non-A Subcategories'!F17+'MOE SSP Non-A Subcategories'!F17</f>
        <v>135372</v>
      </c>
      <c r="G17" s="429">
        <f>'MOE in TANF Non-A Subcategories'!G17+'MOE SSP Non-A Subcategories'!G17</f>
        <v>135372</v>
      </c>
      <c r="H17" s="429">
        <f>'MOE in TANF Non-A Subcategories'!H17+'MOE SSP Non-A Subcategories'!H17</f>
        <v>0</v>
      </c>
      <c r="J17" s="23"/>
      <c r="K17" s="23"/>
    </row>
    <row r="18" spans="1:11">
      <c r="A18" s="15" t="s">
        <v>24</v>
      </c>
      <c r="B18" s="429">
        <f>'MOE in TANF Non-A Subcategories'!B18+'MOE SSP Non-A Subcategories'!B18</f>
        <v>101516</v>
      </c>
      <c r="C18" s="429">
        <f>'MOE in TANF Non-A Subcategories'!C18+'MOE SSP Non-A Subcategories'!C18</f>
        <v>0</v>
      </c>
      <c r="D18" s="429">
        <f>'MOE in TANF Non-A Subcategories'!D18+'MOE SSP Non-A Subcategories'!D18</f>
        <v>0</v>
      </c>
      <c r="E18" s="357">
        <f>'MOE in TANF Non-A Subcategories'!E18+'MOE SSP Non-A Subcategories'!E18</f>
        <v>101516</v>
      </c>
      <c r="F18" s="359">
        <f>'MOE in TANF Non-A Subcategories'!F18+'MOE SSP Non-A Subcategories'!F18</f>
        <v>10801</v>
      </c>
      <c r="G18" s="429">
        <f>'MOE in TANF Non-A Subcategories'!G18+'MOE SSP Non-A Subcategories'!G18</f>
        <v>0</v>
      </c>
      <c r="H18" s="429">
        <f>'MOE in TANF Non-A Subcategories'!H18+'MOE SSP Non-A Subcategories'!H18</f>
        <v>10801</v>
      </c>
      <c r="J18" s="23"/>
      <c r="K18" s="23"/>
    </row>
    <row r="19" spans="1:11">
      <c r="A19" s="15" t="s">
        <v>25</v>
      </c>
      <c r="B19" s="429">
        <f>'MOE in TANF Non-A Subcategories'!B19+'MOE SSP Non-A Subcategories'!B19</f>
        <v>4208924</v>
      </c>
      <c r="C19" s="429">
        <f>'MOE in TANF Non-A Subcategories'!C19+'MOE SSP Non-A Subcategories'!C19</f>
        <v>0</v>
      </c>
      <c r="D19" s="429">
        <f>'MOE in TANF Non-A Subcategories'!D19+'MOE SSP Non-A Subcategories'!D19</f>
        <v>4208924</v>
      </c>
      <c r="E19" s="357">
        <f>'MOE in TANF Non-A Subcategories'!E19+'MOE SSP Non-A Subcategories'!E19</f>
        <v>0</v>
      </c>
      <c r="F19" s="359">
        <f>'MOE in TANF Non-A Subcategories'!F19+'MOE SSP Non-A Subcategories'!F19</f>
        <v>0</v>
      </c>
      <c r="G19" s="429">
        <f>'MOE in TANF Non-A Subcategories'!G19+'MOE SSP Non-A Subcategories'!G19</f>
        <v>0</v>
      </c>
      <c r="H19" s="429">
        <f>'MOE in TANF Non-A Subcategories'!H19+'MOE SSP Non-A Subcategories'!H19</f>
        <v>0</v>
      </c>
      <c r="J19" s="23"/>
      <c r="K19" s="23"/>
    </row>
    <row r="20" spans="1:11">
      <c r="A20" s="15" t="s">
        <v>26</v>
      </c>
      <c r="B20" s="429">
        <f>'MOE in TANF Non-A Subcategories'!B20+'MOE SSP Non-A Subcategories'!B20</f>
        <v>8113275</v>
      </c>
      <c r="C20" s="429">
        <f>'MOE in TANF Non-A Subcategories'!C20+'MOE SSP Non-A Subcategories'!C20</f>
        <v>0</v>
      </c>
      <c r="D20" s="429">
        <f>'MOE in TANF Non-A Subcategories'!D20+'MOE SSP Non-A Subcategories'!D20</f>
        <v>29952</v>
      </c>
      <c r="E20" s="357">
        <f>'MOE in TANF Non-A Subcategories'!E20+'MOE SSP Non-A Subcategories'!E20</f>
        <v>8083323</v>
      </c>
      <c r="F20" s="359">
        <f>'MOE in TANF Non-A Subcategories'!F20+'MOE SSP Non-A Subcategories'!F20</f>
        <v>307145</v>
      </c>
      <c r="G20" s="429">
        <f>'MOE in TANF Non-A Subcategories'!G20+'MOE SSP Non-A Subcategories'!G20</f>
        <v>0</v>
      </c>
      <c r="H20" s="429">
        <f>'MOE in TANF Non-A Subcategories'!H20+'MOE SSP Non-A Subcategories'!H20</f>
        <v>307145</v>
      </c>
      <c r="J20" s="23"/>
      <c r="K20" s="23"/>
    </row>
    <row r="21" spans="1:11">
      <c r="A21" s="15" t="s">
        <v>27</v>
      </c>
      <c r="B21" s="429">
        <f>'MOE in TANF Non-A Subcategories'!B21+'MOE SSP Non-A Subcategories'!B21</f>
        <v>0</v>
      </c>
      <c r="C21" s="429">
        <f>'MOE in TANF Non-A Subcategories'!C21+'MOE SSP Non-A Subcategories'!C21</f>
        <v>0</v>
      </c>
      <c r="D21" s="429">
        <f>'MOE in TANF Non-A Subcategories'!D21+'MOE SSP Non-A Subcategories'!D21</f>
        <v>0</v>
      </c>
      <c r="E21" s="357">
        <f>'MOE in TANF Non-A Subcategories'!E21+'MOE SSP Non-A Subcategories'!E21</f>
        <v>0</v>
      </c>
      <c r="F21" s="359">
        <f>'MOE in TANF Non-A Subcategories'!F21+'MOE SSP Non-A Subcategories'!F21</f>
        <v>0</v>
      </c>
      <c r="G21" s="429">
        <f>'MOE in TANF Non-A Subcategories'!G21+'MOE SSP Non-A Subcategories'!G21</f>
        <v>0</v>
      </c>
      <c r="H21" s="429">
        <f>'MOE in TANF Non-A Subcategories'!H21+'MOE SSP Non-A Subcategories'!H21</f>
        <v>0</v>
      </c>
      <c r="J21" s="23"/>
      <c r="K21" s="23"/>
    </row>
    <row r="22" spans="1:11">
      <c r="A22" s="15" t="s">
        <v>28</v>
      </c>
      <c r="B22" s="429">
        <f>'MOE in TANF Non-A Subcategories'!B22+'MOE SSP Non-A Subcategories'!B22</f>
        <v>3871188</v>
      </c>
      <c r="C22" s="429">
        <f>'MOE in TANF Non-A Subcategories'!C22+'MOE SSP Non-A Subcategories'!C22</f>
        <v>3858515</v>
      </c>
      <c r="D22" s="429">
        <f>'MOE in TANF Non-A Subcategories'!D22+'MOE SSP Non-A Subcategories'!D22</f>
        <v>0</v>
      </c>
      <c r="E22" s="357">
        <f>'MOE in TANF Non-A Subcategories'!E22+'MOE SSP Non-A Subcategories'!E22</f>
        <v>12673</v>
      </c>
      <c r="F22" s="359">
        <f>'MOE in TANF Non-A Subcategories'!F22+'MOE SSP Non-A Subcategories'!F22</f>
        <v>593479</v>
      </c>
      <c r="G22" s="429">
        <f>'MOE in TANF Non-A Subcategories'!G22+'MOE SSP Non-A Subcategories'!G22</f>
        <v>0</v>
      </c>
      <c r="H22" s="429">
        <f>'MOE in TANF Non-A Subcategories'!H22+'MOE SSP Non-A Subcategories'!H22</f>
        <v>593479</v>
      </c>
      <c r="J22" s="23"/>
      <c r="K22" s="23"/>
    </row>
    <row r="23" spans="1:11">
      <c r="A23" s="15" t="s">
        <v>29</v>
      </c>
      <c r="B23" s="429">
        <f>'MOE in TANF Non-A Subcategories'!B23+'MOE SSP Non-A Subcategories'!B23</f>
        <v>0</v>
      </c>
      <c r="C23" s="429">
        <f>'MOE in TANF Non-A Subcategories'!C23+'MOE SSP Non-A Subcategories'!C23</f>
        <v>0</v>
      </c>
      <c r="D23" s="429">
        <f>'MOE in TANF Non-A Subcategories'!D23+'MOE SSP Non-A Subcategories'!D23</f>
        <v>0</v>
      </c>
      <c r="E23" s="357">
        <f>'MOE in TANF Non-A Subcategories'!E23+'MOE SSP Non-A Subcategories'!E23</f>
        <v>0</v>
      </c>
      <c r="F23" s="359">
        <f>'MOE in TANF Non-A Subcategories'!F23+'MOE SSP Non-A Subcategories'!F23</f>
        <v>0</v>
      </c>
      <c r="G23" s="429">
        <f>'MOE in TANF Non-A Subcategories'!G23+'MOE SSP Non-A Subcategories'!G23</f>
        <v>0</v>
      </c>
      <c r="H23" s="429">
        <f>'MOE in TANF Non-A Subcategories'!H23+'MOE SSP Non-A Subcategories'!H23</f>
        <v>0</v>
      </c>
      <c r="J23" s="23"/>
      <c r="K23" s="23"/>
    </row>
    <row r="24" spans="1:11">
      <c r="A24" s="15" t="s">
        <v>30</v>
      </c>
      <c r="B24" s="429">
        <f>'MOE in TANF Non-A Subcategories'!B24+'MOE SSP Non-A Subcategories'!B24</f>
        <v>181690</v>
      </c>
      <c r="C24" s="429">
        <f>'MOE in TANF Non-A Subcategories'!C24+'MOE SSP Non-A Subcategories'!C24</f>
        <v>0</v>
      </c>
      <c r="D24" s="429">
        <f>'MOE in TANF Non-A Subcategories'!D24+'MOE SSP Non-A Subcategories'!D24</f>
        <v>181690</v>
      </c>
      <c r="E24" s="357">
        <f>'MOE in TANF Non-A Subcategories'!E24+'MOE SSP Non-A Subcategories'!E24</f>
        <v>0</v>
      </c>
      <c r="F24" s="359">
        <f>'MOE in TANF Non-A Subcategories'!F24+'MOE SSP Non-A Subcategories'!F24</f>
        <v>362986</v>
      </c>
      <c r="G24" s="429">
        <f>'MOE in TANF Non-A Subcategories'!G24+'MOE SSP Non-A Subcategories'!G24</f>
        <v>0</v>
      </c>
      <c r="H24" s="429">
        <f>'MOE in TANF Non-A Subcategories'!H24+'MOE SSP Non-A Subcategories'!H24</f>
        <v>362986</v>
      </c>
      <c r="J24" s="23"/>
      <c r="K24" s="23"/>
    </row>
    <row r="25" spans="1:11">
      <c r="A25" s="15" t="s">
        <v>31</v>
      </c>
      <c r="B25" s="429">
        <f>'MOE in TANF Non-A Subcategories'!B25+'MOE SSP Non-A Subcategories'!B25</f>
        <v>28316</v>
      </c>
      <c r="C25" s="429">
        <f>'MOE in TANF Non-A Subcategories'!C25+'MOE SSP Non-A Subcategories'!C25</f>
        <v>0</v>
      </c>
      <c r="D25" s="429">
        <f>'MOE in TANF Non-A Subcategories'!D25+'MOE SSP Non-A Subcategories'!D25</f>
        <v>0</v>
      </c>
      <c r="E25" s="357">
        <f>'MOE in TANF Non-A Subcategories'!E25+'MOE SSP Non-A Subcategories'!E25</f>
        <v>28316</v>
      </c>
      <c r="F25" s="359">
        <f>'MOE in TANF Non-A Subcategories'!F25+'MOE SSP Non-A Subcategories'!F25</f>
        <v>0</v>
      </c>
      <c r="G25" s="429">
        <f>'MOE in TANF Non-A Subcategories'!G25+'MOE SSP Non-A Subcategories'!G25</f>
        <v>0</v>
      </c>
      <c r="H25" s="429">
        <f>'MOE in TANF Non-A Subcategories'!H25+'MOE SSP Non-A Subcategories'!H25</f>
        <v>0</v>
      </c>
      <c r="J25" s="23"/>
      <c r="K25" s="23"/>
    </row>
    <row r="26" spans="1:11">
      <c r="A26" s="15" t="s">
        <v>32</v>
      </c>
      <c r="B26" s="429">
        <f>'MOE in TANF Non-A Subcategories'!B26+'MOE SSP Non-A Subcategories'!B26</f>
        <v>6395047</v>
      </c>
      <c r="C26" s="429">
        <f>'MOE in TANF Non-A Subcategories'!C26+'MOE SSP Non-A Subcategories'!C26</f>
        <v>1629350</v>
      </c>
      <c r="D26" s="429">
        <f>'MOE in TANF Non-A Subcategories'!D26+'MOE SSP Non-A Subcategories'!D26</f>
        <v>4765697</v>
      </c>
      <c r="E26" s="357">
        <f>'MOE in TANF Non-A Subcategories'!E26+'MOE SSP Non-A Subcategories'!E26</f>
        <v>0</v>
      </c>
      <c r="F26" s="359">
        <f>'MOE in TANF Non-A Subcategories'!F26+'MOE SSP Non-A Subcategories'!F26</f>
        <v>0</v>
      </c>
      <c r="G26" s="429">
        <f>'MOE in TANF Non-A Subcategories'!G26+'MOE SSP Non-A Subcategories'!G26</f>
        <v>0</v>
      </c>
      <c r="H26" s="429">
        <f>'MOE in TANF Non-A Subcategories'!H26+'MOE SSP Non-A Subcategories'!H26</f>
        <v>0</v>
      </c>
      <c r="J26" s="23"/>
      <c r="K26" s="23"/>
    </row>
    <row r="27" spans="1:11">
      <c r="A27" s="15" t="s">
        <v>33</v>
      </c>
      <c r="B27" s="429">
        <f>'MOE in TANF Non-A Subcategories'!B27+'MOE SSP Non-A Subcategories'!B27</f>
        <v>12457159</v>
      </c>
      <c r="C27" s="429">
        <f>'MOE in TANF Non-A Subcategories'!C27+'MOE SSP Non-A Subcategories'!C27</f>
        <v>77554</v>
      </c>
      <c r="D27" s="429">
        <f>'MOE in TANF Non-A Subcategories'!D27+'MOE SSP Non-A Subcategories'!D27</f>
        <v>1078931</v>
      </c>
      <c r="E27" s="357">
        <f>'MOE in TANF Non-A Subcategories'!E27+'MOE SSP Non-A Subcategories'!E27</f>
        <v>11300674</v>
      </c>
      <c r="F27" s="359">
        <f>'MOE in TANF Non-A Subcategories'!F27+'MOE SSP Non-A Subcategories'!F27</f>
        <v>1025276</v>
      </c>
      <c r="G27" s="429">
        <f>'MOE in TANF Non-A Subcategories'!G27+'MOE SSP Non-A Subcategories'!G27</f>
        <v>0</v>
      </c>
      <c r="H27" s="429">
        <f>'MOE in TANF Non-A Subcategories'!H27+'MOE SSP Non-A Subcategories'!H27</f>
        <v>1025276</v>
      </c>
      <c r="J27" s="23"/>
      <c r="K27" s="23"/>
    </row>
    <row r="28" spans="1:11">
      <c r="A28" s="15" t="s">
        <v>34</v>
      </c>
      <c r="B28" s="429">
        <f>'MOE in TANF Non-A Subcategories'!B28+'MOE SSP Non-A Subcategories'!B28</f>
        <v>1699745</v>
      </c>
      <c r="C28" s="429">
        <f>'MOE in TANF Non-A Subcategories'!C28+'MOE SSP Non-A Subcategories'!C28</f>
        <v>0</v>
      </c>
      <c r="D28" s="429">
        <f>'MOE in TANF Non-A Subcategories'!D28+'MOE SSP Non-A Subcategories'!D28</f>
        <v>596349</v>
      </c>
      <c r="E28" s="357">
        <f>'MOE in TANF Non-A Subcategories'!E28+'MOE SSP Non-A Subcategories'!E28</f>
        <v>1103396</v>
      </c>
      <c r="F28" s="359">
        <f>'MOE in TANF Non-A Subcategories'!F28+'MOE SSP Non-A Subcategories'!F28</f>
        <v>0</v>
      </c>
      <c r="G28" s="429">
        <f>'MOE in TANF Non-A Subcategories'!G28+'MOE SSP Non-A Subcategories'!G28</f>
        <v>0</v>
      </c>
      <c r="H28" s="429">
        <f>'MOE in TANF Non-A Subcategories'!H28+'MOE SSP Non-A Subcategories'!H28</f>
        <v>0</v>
      </c>
      <c r="J28" s="23"/>
      <c r="K28" s="23"/>
    </row>
    <row r="29" spans="1:11">
      <c r="A29" s="15" t="s">
        <v>35</v>
      </c>
      <c r="B29" s="429">
        <f>'MOE in TANF Non-A Subcategories'!B29+'MOE SSP Non-A Subcategories'!B29</f>
        <v>14387505</v>
      </c>
      <c r="C29" s="429">
        <f>'MOE in TANF Non-A Subcategories'!C29+'MOE SSP Non-A Subcategories'!C29</f>
        <v>0</v>
      </c>
      <c r="D29" s="429">
        <f>'MOE in TANF Non-A Subcategories'!D29+'MOE SSP Non-A Subcategories'!D29</f>
        <v>8558917</v>
      </c>
      <c r="E29" s="357">
        <f>'MOE in TANF Non-A Subcategories'!E29+'MOE SSP Non-A Subcategories'!E29</f>
        <v>5828588</v>
      </c>
      <c r="F29" s="359">
        <f>'MOE in TANF Non-A Subcategories'!F29+'MOE SSP Non-A Subcategories'!F29</f>
        <v>756150</v>
      </c>
      <c r="G29" s="429">
        <f>'MOE in TANF Non-A Subcategories'!G29+'MOE SSP Non-A Subcategories'!G29</f>
        <v>756150</v>
      </c>
      <c r="H29" s="429">
        <f>'MOE in TANF Non-A Subcategories'!H29+'MOE SSP Non-A Subcategories'!H29</f>
        <v>0</v>
      </c>
      <c r="J29" s="23"/>
      <c r="K29" s="23"/>
    </row>
    <row r="30" spans="1:11">
      <c r="A30" s="15" t="s">
        <v>36</v>
      </c>
      <c r="B30" s="429">
        <f>'MOE in TANF Non-A Subcategories'!B30+'MOE SSP Non-A Subcategories'!B30</f>
        <v>20706258</v>
      </c>
      <c r="C30" s="429">
        <f>'MOE in TANF Non-A Subcategories'!C30+'MOE SSP Non-A Subcategories'!C30</f>
        <v>0</v>
      </c>
      <c r="D30" s="429">
        <f>'MOE in TANF Non-A Subcategories'!D30+'MOE SSP Non-A Subcategories'!D30</f>
        <v>0</v>
      </c>
      <c r="E30" s="357">
        <f>'MOE in TANF Non-A Subcategories'!E30+'MOE SSP Non-A Subcategories'!E30</f>
        <v>20706258</v>
      </c>
      <c r="F30" s="359">
        <f>'MOE in TANF Non-A Subcategories'!F30+'MOE SSP Non-A Subcategories'!F30</f>
        <v>0</v>
      </c>
      <c r="G30" s="429">
        <f>'MOE in TANF Non-A Subcategories'!G30+'MOE SSP Non-A Subcategories'!G30</f>
        <v>0</v>
      </c>
      <c r="H30" s="429">
        <f>'MOE in TANF Non-A Subcategories'!H30+'MOE SSP Non-A Subcategories'!H30</f>
        <v>0</v>
      </c>
      <c r="J30" s="23"/>
      <c r="K30" s="23"/>
    </row>
    <row r="31" spans="1:11">
      <c r="A31" s="15" t="s">
        <v>37</v>
      </c>
      <c r="B31" s="429">
        <f>'MOE in TANF Non-A Subcategories'!B31+'MOE SSP Non-A Subcategories'!B31</f>
        <v>8321853</v>
      </c>
      <c r="C31" s="429">
        <f>'MOE in TANF Non-A Subcategories'!C31+'MOE SSP Non-A Subcategories'!C31</f>
        <v>0</v>
      </c>
      <c r="D31" s="429">
        <f>'MOE in TANF Non-A Subcategories'!D31+'MOE SSP Non-A Subcategories'!D31</f>
        <v>6852003</v>
      </c>
      <c r="E31" s="357">
        <f>'MOE in TANF Non-A Subcategories'!E31+'MOE SSP Non-A Subcategories'!E31</f>
        <v>1469850</v>
      </c>
      <c r="F31" s="359">
        <f>'MOE in TANF Non-A Subcategories'!F31+'MOE SSP Non-A Subcategories'!F31</f>
        <v>0</v>
      </c>
      <c r="G31" s="429">
        <f>'MOE in TANF Non-A Subcategories'!G31+'MOE SSP Non-A Subcategories'!G31</f>
        <v>0</v>
      </c>
      <c r="H31" s="429">
        <f>'MOE in TANF Non-A Subcategories'!H31+'MOE SSP Non-A Subcategories'!H31</f>
        <v>0</v>
      </c>
      <c r="J31" s="23"/>
      <c r="K31" s="23"/>
    </row>
    <row r="32" spans="1:11">
      <c r="A32" s="15" t="s">
        <v>38</v>
      </c>
      <c r="B32" s="429">
        <f>'MOE in TANF Non-A Subcategories'!B32+'MOE SSP Non-A Subcategories'!B32</f>
        <v>1749459</v>
      </c>
      <c r="C32" s="429">
        <f>'MOE in TANF Non-A Subcategories'!C32+'MOE SSP Non-A Subcategories'!C32</f>
        <v>0</v>
      </c>
      <c r="D32" s="429">
        <f>'MOE in TANF Non-A Subcategories'!D32+'MOE SSP Non-A Subcategories'!D32</f>
        <v>0</v>
      </c>
      <c r="E32" s="357">
        <f>'MOE in TANF Non-A Subcategories'!E32+'MOE SSP Non-A Subcategories'!E32</f>
        <v>1749459</v>
      </c>
      <c r="F32" s="359">
        <f>'MOE in TANF Non-A Subcategories'!F32+'MOE SSP Non-A Subcategories'!F32</f>
        <v>0</v>
      </c>
      <c r="G32" s="429">
        <f>'MOE in TANF Non-A Subcategories'!G32+'MOE SSP Non-A Subcategories'!G32</f>
        <v>0</v>
      </c>
      <c r="H32" s="429">
        <f>'MOE in TANF Non-A Subcategories'!H32+'MOE SSP Non-A Subcategories'!H32</f>
        <v>0</v>
      </c>
      <c r="J32" s="23"/>
      <c r="K32" s="23"/>
    </row>
    <row r="33" spans="1:11">
      <c r="A33" s="15" t="s">
        <v>39</v>
      </c>
      <c r="B33" s="429">
        <f>'MOE in TANF Non-A Subcategories'!B33+'MOE SSP Non-A Subcategories'!B33</f>
        <v>1198373</v>
      </c>
      <c r="C33" s="429">
        <f>'MOE in TANF Non-A Subcategories'!C33+'MOE SSP Non-A Subcategories'!C33</f>
        <v>0</v>
      </c>
      <c r="D33" s="429">
        <f>'MOE in TANF Non-A Subcategories'!D33+'MOE SSP Non-A Subcategories'!D33</f>
        <v>0</v>
      </c>
      <c r="E33" s="357">
        <f>'MOE in TANF Non-A Subcategories'!E33+'MOE SSP Non-A Subcategories'!E33</f>
        <v>1198373</v>
      </c>
      <c r="F33" s="359">
        <f>'MOE in TANF Non-A Subcategories'!F33+'MOE SSP Non-A Subcategories'!F33</f>
        <v>0</v>
      </c>
      <c r="G33" s="429">
        <f>'MOE in TANF Non-A Subcategories'!G33+'MOE SSP Non-A Subcategories'!G33</f>
        <v>0</v>
      </c>
      <c r="H33" s="429">
        <f>'MOE in TANF Non-A Subcategories'!H33+'MOE SSP Non-A Subcategories'!H33</f>
        <v>0</v>
      </c>
      <c r="J33" s="23"/>
      <c r="K33" s="23"/>
    </row>
    <row r="34" spans="1:11">
      <c r="A34" s="15" t="s">
        <v>40</v>
      </c>
      <c r="B34" s="429">
        <f>'MOE in TANF Non-A Subcategories'!B34+'MOE SSP Non-A Subcategories'!B34</f>
        <v>1707484</v>
      </c>
      <c r="C34" s="429">
        <f>'MOE in TANF Non-A Subcategories'!C34+'MOE SSP Non-A Subcategories'!C34</f>
        <v>0</v>
      </c>
      <c r="D34" s="429">
        <f>'MOE in TANF Non-A Subcategories'!D34+'MOE SSP Non-A Subcategories'!D34</f>
        <v>82173</v>
      </c>
      <c r="E34" s="357">
        <f>'MOE in TANF Non-A Subcategories'!E34+'MOE SSP Non-A Subcategories'!E34</f>
        <v>1625311</v>
      </c>
      <c r="F34" s="359">
        <f>'MOE in TANF Non-A Subcategories'!F34+'MOE SSP Non-A Subcategories'!F34</f>
        <v>288139</v>
      </c>
      <c r="G34" s="429">
        <f>'MOE in TANF Non-A Subcategories'!G34+'MOE SSP Non-A Subcategories'!G34</f>
        <v>0</v>
      </c>
      <c r="H34" s="429">
        <f>'MOE in TANF Non-A Subcategories'!H34+'MOE SSP Non-A Subcategories'!H34</f>
        <v>288139</v>
      </c>
      <c r="J34" s="23"/>
      <c r="K34" s="23"/>
    </row>
    <row r="35" spans="1:11">
      <c r="A35" s="15" t="s">
        <v>41</v>
      </c>
      <c r="B35" s="429">
        <f>'MOE in TANF Non-A Subcategories'!B35+'MOE SSP Non-A Subcategories'!B35</f>
        <v>29224113</v>
      </c>
      <c r="C35" s="429">
        <f>'MOE in TANF Non-A Subcategories'!C35+'MOE SSP Non-A Subcategories'!C35</f>
        <v>260028</v>
      </c>
      <c r="D35" s="429">
        <f>'MOE in TANF Non-A Subcategories'!D35+'MOE SSP Non-A Subcategories'!D35</f>
        <v>6545462</v>
      </c>
      <c r="E35" s="357">
        <f>'MOE in TANF Non-A Subcategories'!E35+'MOE SSP Non-A Subcategories'!E35</f>
        <v>22418623</v>
      </c>
      <c r="F35" s="359">
        <f>'MOE in TANF Non-A Subcategories'!F35+'MOE SSP Non-A Subcategories'!F35</f>
        <v>0</v>
      </c>
      <c r="G35" s="429">
        <f>'MOE in TANF Non-A Subcategories'!G35+'MOE SSP Non-A Subcategories'!G35</f>
        <v>0</v>
      </c>
      <c r="H35" s="429">
        <f>'MOE in TANF Non-A Subcategories'!H35+'MOE SSP Non-A Subcategories'!H35</f>
        <v>0</v>
      </c>
      <c r="J35" s="23"/>
      <c r="K35" s="23"/>
    </row>
    <row r="36" spans="1:11">
      <c r="A36" s="15" t="s">
        <v>42</v>
      </c>
      <c r="B36" s="429">
        <f>'MOE in TANF Non-A Subcategories'!B36+'MOE SSP Non-A Subcategories'!B36</f>
        <v>0</v>
      </c>
      <c r="C36" s="429">
        <f>'MOE in TANF Non-A Subcategories'!C36+'MOE SSP Non-A Subcategories'!C36</f>
        <v>0</v>
      </c>
      <c r="D36" s="429">
        <f>'MOE in TANF Non-A Subcategories'!D36+'MOE SSP Non-A Subcategories'!D36</f>
        <v>0</v>
      </c>
      <c r="E36" s="357">
        <f>'MOE in TANF Non-A Subcategories'!E36+'MOE SSP Non-A Subcategories'!E36</f>
        <v>0</v>
      </c>
      <c r="F36" s="359">
        <f>'MOE in TANF Non-A Subcategories'!F36+'MOE SSP Non-A Subcategories'!F36</f>
        <v>0</v>
      </c>
      <c r="G36" s="429">
        <f>'MOE in TANF Non-A Subcategories'!G36+'MOE SSP Non-A Subcategories'!G36</f>
        <v>0</v>
      </c>
      <c r="H36" s="429">
        <f>'MOE in TANF Non-A Subcategories'!H36+'MOE SSP Non-A Subcategories'!H36</f>
        <v>0</v>
      </c>
      <c r="J36" s="23"/>
      <c r="K36" s="23"/>
    </row>
    <row r="37" spans="1:11">
      <c r="A37" s="15" t="s">
        <v>43</v>
      </c>
      <c r="B37" s="429">
        <f>'MOE in TANF Non-A Subcategories'!B37+'MOE SSP Non-A Subcategories'!B37</f>
        <v>967910</v>
      </c>
      <c r="C37" s="429">
        <f>'MOE in TANF Non-A Subcategories'!C37+'MOE SSP Non-A Subcategories'!C37</f>
        <v>0</v>
      </c>
      <c r="D37" s="429">
        <f>'MOE in TANF Non-A Subcategories'!D37+'MOE SSP Non-A Subcategories'!D37</f>
        <v>26998</v>
      </c>
      <c r="E37" s="357">
        <f>'MOE in TANF Non-A Subcategories'!E37+'MOE SSP Non-A Subcategories'!E37</f>
        <v>940912</v>
      </c>
      <c r="F37" s="359">
        <f>'MOE in TANF Non-A Subcategories'!F37+'MOE SSP Non-A Subcategories'!F37</f>
        <v>139450</v>
      </c>
      <c r="G37" s="429">
        <f>'MOE in TANF Non-A Subcategories'!G37+'MOE SSP Non-A Subcategories'!G37</f>
        <v>0</v>
      </c>
      <c r="H37" s="429">
        <f>'MOE in TANF Non-A Subcategories'!H37+'MOE SSP Non-A Subcategories'!H37</f>
        <v>139450</v>
      </c>
      <c r="J37" s="23"/>
      <c r="K37" s="23"/>
    </row>
    <row r="38" spans="1:11">
      <c r="A38" s="15" t="s">
        <v>44</v>
      </c>
      <c r="B38" s="429">
        <f>'MOE in TANF Non-A Subcategories'!B38+'MOE SSP Non-A Subcategories'!B38</f>
        <v>28857529</v>
      </c>
      <c r="C38" s="429">
        <f>'MOE in TANF Non-A Subcategories'!C38+'MOE SSP Non-A Subcategories'!C38</f>
        <v>150</v>
      </c>
      <c r="D38" s="429">
        <f>'MOE in TANF Non-A Subcategories'!D38+'MOE SSP Non-A Subcategories'!D38</f>
        <v>463022</v>
      </c>
      <c r="E38" s="357">
        <f>'MOE in TANF Non-A Subcategories'!E38+'MOE SSP Non-A Subcategories'!E38</f>
        <v>28394357</v>
      </c>
      <c r="F38" s="359">
        <f>'MOE in TANF Non-A Subcategories'!F38+'MOE SSP Non-A Subcategories'!F38</f>
        <v>2781501</v>
      </c>
      <c r="G38" s="429">
        <f>'MOE in TANF Non-A Subcategories'!G38+'MOE SSP Non-A Subcategories'!G38</f>
        <v>0</v>
      </c>
      <c r="H38" s="429">
        <f>'MOE in TANF Non-A Subcategories'!H38+'MOE SSP Non-A Subcategories'!H38</f>
        <v>2781501</v>
      </c>
      <c r="J38" s="23"/>
      <c r="K38" s="23"/>
    </row>
    <row r="39" spans="1:11">
      <c r="A39" s="15" t="s">
        <v>45</v>
      </c>
      <c r="B39" s="429">
        <f>'MOE in TANF Non-A Subcategories'!B39+'MOE SSP Non-A Subcategories'!B39</f>
        <v>2329322</v>
      </c>
      <c r="C39" s="429">
        <f>'MOE in TANF Non-A Subcategories'!C39+'MOE SSP Non-A Subcategories'!C39</f>
        <v>0</v>
      </c>
      <c r="D39" s="429">
        <f>'MOE in TANF Non-A Subcategories'!D39+'MOE SSP Non-A Subcategories'!D39</f>
        <v>0</v>
      </c>
      <c r="E39" s="357">
        <f>'MOE in TANF Non-A Subcategories'!E39+'MOE SSP Non-A Subcategories'!E39</f>
        <v>2329322</v>
      </c>
      <c r="F39" s="359">
        <f>'MOE in TANF Non-A Subcategories'!F39+'MOE SSP Non-A Subcategories'!F39</f>
        <v>0</v>
      </c>
      <c r="G39" s="429">
        <f>'MOE in TANF Non-A Subcategories'!G39+'MOE SSP Non-A Subcategories'!G39</f>
        <v>0</v>
      </c>
      <c r="H39" s="429">
        <f>'MOE in TANF Non-A Subcategories'!H39+'MOE SSP Non-A Subcategories'!H39</f>
        <v>0</v>
      </c>
      <c r="J39" s="23"/>
      <c r="K39" s="23"/>
    </row>
    <row r="40" spans="1:11">
      <c r="A40" s="15" t="s">
        <v>46</v>
      </c>
      <c r="B40" s="429">
        <f>'MOE in TANF Non-A Subcategories'!B40+'MOE SSP Non-A Subcategories'!B40</f>
        <v>9800</v>
      </c>
      <c r="C40" s="429">
        <f>'MOE in TANF Non-A Subcategories'!C40+'MOE SSP Non-A Subcategories'!C40</f>
        <v>0</v>
      </c>
      <c r="D40" s="429">
        <f>'MOE in TANF Non-A Subcategories'!D40+'MOE SSP Non-A Subcategories'!D40</f>
        <v>0</v>
      </c>
      <c r="E40" s="357">
        <f>'MOE in TANF Non-A Subcategories'!E40+'MOE SSP Non-A Subcategories'!E40</f>
        <v>9800</v>
      </c>
      <c r="F40" s="359">
        <f>'MOE in TANF Non-A Subcategories'!F40+'MOE SSP Non-A Subcategories'!F40</f>
        <v>0</v>
      </c>
      <c r="G40" s="429">
        <f>'MOE in TANF Non-A Subcategories'!G40+'MOE SSP Non-A Subcategories'!G40</f>
        <v>0</v>
      </c>
      <c r="H40" s="429">
        <f>'MOE in TANF Non-A Subcategories'!H40+'MOE SSP Non-A Subcategories'!H40</f>
        <v>0</v>
      </c>
      <c r="J40" s="23"/>
      <c r="K40" s="23"/>
    </row>
    <row r="41" spans="1:11">
      <c r="A41" s="15" t="s">
        <v>47</v>
      </c>
      <c r="B41" s="429">
        <f>'MOE in TANF Non-A Subcategories'!B41+'MOE SSP Non-A Subcategories'!B41</f>
        <v>0</v>
      </c>
      <c r="C41" s="429">
        <f>'MOE in TANF Non-A Subcategories'!C41+'MOE SSP Non-A Subcategories'!C41</f>
        <v>0</v>
      </c>
      <c r="D41" s="429">
        <f>'MOE in TANF Non-A Subcategories'!D41+'MOE SSP Non-A Subcategories'!D41</f>
        <v>0</v>
      </c>
      <c r="E41" s="357">
        <f>'MOE in TANF Non-A Subcategories'!E41+'MOE SSP Non-A Subcategories'!E41</f>
        <v>0</v>
      </c>
      <c r="F41" s="359">
        <f>'MOE in TANF Non-A Subcategories'!F41+'MOE SSP Non-A Subcategories'!F41</f>
        <v>0</v>
      </c>
      <c r="G41" s="429">
        <f>'MOE in TANF Non-A Subcategories'!G41+'MOE SSP Non-A Subcategories'!G41</f>
        <v>0</v>
      </c>
      <c r="H41" s="429">
        <f>'MOE in TANF Non-A Subcategories'!H41+'MOE SSP Non-A Subcategories'!H41</f>
        <v>0</v>
      </c>
      <c r="J41" s="23"/>
      <c r="K41" s="23"/>
    </row>
    <row r="42" spans="1:11">
      <c r="A42" s="15" t="s">
        <v>48</v>
      </c>
      <c r="B42" s="429">
        <f>'MOE in TANF Non-A Subcategories'!B42+'MOE SSP Non-A Subcategories'!B42</f>
        <v>9749750</v>
      </c>
      <c r="C42" s="429">
        <f>'MOE in TANF Non-A Subcategories'!C42+'MOE SSP Non-A Subcategories'!C42</f>
        <v>3307857</v>
      </c>
      <c r="D42" s="429">
        <f>'MOE in TANF Non-A Subcategories'!D42+'MOE SSP Non-A Subcategories'!D42</f>
        <v>1163959</v>
      </c>
      <c r="E42" s="357">
        <f>'MOE in TANF Non-A Subcategories'!E42+'MOE SSP Non-A Subcategories'!E42</f>
        <v>5277934</v>
      </c>
      <c r="F42" s="359">
        <f>'MOE in TANF Non-A Subcategories'!F42+'MOE SSP Non-A Subcategories'!F42</f>
        <v>49334</v>
      </c>
      <c r="G42" s="429">
        <f>'MOE in TANF Non-A Subcategories'!G42+'MOE SSP Non-A Subcategories'!G42</f>
        <v>0</v>
      </c>
      <c r="H42" s="429">
        <f>'MOE in TANF Non-A Subcategories'!H42+'MOE SSP Non-A Subcategories'!H42</f>
        <v>49334</v>
      </c>
      <c r="J42" s="23"/>
      <c r="K42" s="23"/>
    </row>
    <row r="43" spans="1:11">
      <c r="A43" s="15" t="s">
        <v>49</v>
      </c>
      <c r="B43" s="429">
        <f>'MOE in TANF Non-A Subcategories'!B43+'MOE SSP Non-A Subcategories'!B43</f>
        <v>5189518</v>
      </c>
      <c r="C43" s="429">
        <f>'MOE in TANF Non-A Subcategories'!C43+'MOE SSP Non-A Subcategories'!C43</f>
        <v>0</v>
      </c>
      <c r="D43" s="429">
        <f>'MOE in TANF Non-A Subcategories'!D43+'MOE SSP Non-A Subcategories'!D43</f>
        <v>0</v>
      </c>
      <c r="E43" s="357">
        <f>'MOE in TANF Non-A Subcategories'!E43+'MOE SSP Non-A Subcategories'!E43</f>
        <v>5189518</v>
      </c>
      <c r="F43" s="359">
        <f>'MOE in TANF Non-A Subcategories'!F43+'MOE SSP Non-A Subcategories'!F43</f>
        <v>600375</v>
      </c>
      <c r="G43" s="429">
        <f>'MOE in TANF Non-A Subcategories'!G43+'MOE SSP Non-A Subcategories'!G43</f>
        <v>0</v>
      </c>
      <c r="H43" s="429">
        <f>'MOE in TANF Non-A Subcategories'!H43+'MOE SSP Non-A Subcategories'!H43</f>
        <v>600375</v>
      </c>
      <c r="J43" s="23"/>
      <c r="K43" s="23"/>
    </row>
    <row r="44" spans="1:11">
      <c r="A44" s="15" t="s">
        <v>50</v>
      </c>
      <c r="B44" s="429">
        <f>'MOE in TANF Non-A Subcategories'!B44+'MOE SSP Non-A Subcategories'!B44</f>
        <v>0</v>
      </c>
      <c r="C44" s="429">
        <f>'MOE in TANF Non-A Subcategories'!C44+'MOE SSP Non-A Subcategories'!C44</f>
        <v>0</v>
      </c>
      <c r="D44" s="429">
        <f>'MOE in TANF Non-A Subcategories'!D44+'MOE SSP Non-A Subcategories'!D44</f>
        <v>0</v>
      </c>
      <c r="E44" s="357">
        <f>'MOE in TANF Non-A Subcategories'!E44+'MOE SSP Non-A Subcategories'!E44</f>
        <v>0</v>
      </c>
      <c r="F44" s="359">
        <f>'MOE in TANF Non-A Subcategories'!F44+'MOE SSP Non-A Subcategories'!F44</f>
        <v>0</v>
      </c>
      <c r="G44" s="429">
        <f>'MOE in TANF Non-A Subcategories'!G44+'MOE SSP Non-A Subcategories'!G44</f>
        <v>0</v>
      </c>
      <c r="H44" s="429">
        <f>'MOE in TANF Non-A Subcategories'!H44+'MOE SSP Non-A Subcategories'!H44</f>
        <v>0</v>
      </c>
      <c r="J44" s="23"/>
      <c r="K44" s="23"/>
    </row>
    <row r="45" spans="1:11">
      <c r="A45" s="15" t="s">
        <v>51</v>
      </c>
      <c r="B45" s="429">
        <f>'MOE in TANF Non-A Subcategories'!B45+'MOE SSP Non-A Subcategories'!B45</f>
        <v>0</v>
      </c>
      <c r="C45" s="429">
        <f>'MOE in TANF Non-A Subcategories'!C45+'MOE SSP Non-A Subcategories'!C45</f>
        <v>0</v>
      </c>
      <c r="D45" s="429">
        <f>'MOE in TANF Non-A Subcategories'!D45+'MOE SSP Non-A Subcategories'!D45</f>
        <v>0</v>
      </c>
      <c r="E45" s="357">
        <f>'MOE in TANF Non-A Subcategories'!E45+'MOE SSP Non-A Subcategories'!E45</f>
        <v>0</v>
      </c>
      <c r="F45" s="359">
        <f>'MOE in TANF Non-A Subcategories'!F45+'MOE SSP Non-A Subcategories'!F45</f>
        <v>0</v>
      </c>
      <c r="G45" s="429">
        <f>'MOE in TANF Non-A Subcategories'!G45+'MOE SSP Non-A Subcategories'!G45</f>
        <v>0</v>
      </c>
      <c r="H45" s="429">
        <f>'MOE in TANF Non-A Subcategories'!H45+'MOE SSP Non-A Subcategories'!H45</f>
        <v>0</v>
      </c>
      <c r="J45" s="23"/>
      <c r="K45" s="23"/>
    </row>
    <row r="46" spans="1:11">
      <c r="A46" s="15" t="s">
        <v>52</v>
      </c>
      <c r="B46" s="429">
        <f>'MOE in TANF Non-A Subcategories'!B46+'MOE SSP Non-A Subcategories'!B46</f>
        <v>1388816</v>
      </c>
      <c r="C46" s="429">
        <f>'MOE in TANF Non-A Subcategories'!C46+'MOE SSP Non-A Subcategories'!C46</f>
        <v>0</v>
      </c>
      <c r="D46" s="429">
        <f>'MOE in TANF Non-A Subcategories'!D46+'MOE SSP Non-A Subcategories'!D46</f>
        <v>0</v>
      </c>
      <c r="E46" s="357">
        <f>'MOE in TANF Non-A Subcategories'!E46+'MOE SSP Non-A Subcategories'!E46</f>
        <v>1388816</v>
      </c>
      <c r="F46" s="359">
        <f>'MOE in TANF Non-A Subcategories'!F46+'MOE SSP Non-A Subcategories'!F46</f>
        <v>47589</v>
      </c>
      <c r="G46" s="429">
        <f>'MOE in TANF Non-A Subcategories'!G46+'MOE SSP Non-A Subcategories'!G46</f>
        <v>0</v>
      </c>
      <c r="H46" s="429">
        <f>'MOE in TANF Non-A Subcategories'!H46+'MOE SSP Non-A Subcategories'!H46</f>
        <v>47589</v>
      </c>
      <c r="J46" s="23"/>
      <c r="K46" s="23"/>
    </row>
    <row r="47" spans="1:11">
      <c r="A47" s="15" t="s">
        <v>53</v>
      </c>
      <c r="B47" s="429">
        <f>'MOE in TANF Non-A Subcategories'!B47+'MOE SSP Non-A Subcategories'!B47</f>
        <v>25548054</v>
      </c>
      <c r="C47" s="429">
        <f>'MOE in TANF Non-A Subcategories'!C47+'MOE SSP Non-A Subcategories'!C47</f>
        <v>0</v>
      </c>
      <c r="D47" s="429">
        <f>'MOE in TANF Non-A Subcategories'!D47+'MOE SSP Non-A Subcategories'!D47</f>
        <v>0</v>
      </c>
      <c r="E47" s="357">
        <f>'MOE in TANF Non-A Subcategories'!E47+'MOE SSP Non-A Subcategories'!E47</f>
        <v>25548054</v>
      </c>
      <c r="F47" s="359">
        <f>'MOE in TANF Non-A Subcategories'!F47+'MOE SSP Non-A Subcategories'!F47</f>
        <v>0</v>
      </c>
      <c r="G47" s="429">
        <f>'MOE in TANF Non-A Subcategories'!G47+'MOE SSP Non-A Subcategories'!G47</f>
        <v>0</v>
      </c>
      <c r="H47" s="429">
        <f>'MOE in TANF Non-A Subcategories'!H47+'MOE SSP Non-A Subcategories'!H47</f>
        <v>0</v>
      </c>
      <c r="J47" s="23"/>
      <c r="K47" s="23"/>
    </row>
    <row r="48" spans="1:11">
      <c r="A48" s="15" t="s">
        <v>54</v>
      </c>
      <c r="B48" s="429">
        <f>'MOE in TANF Non-A Subcategories'!B48+'MOE SSP Non-A Subcategories'!B48</f>
        <v>7696239</v>
      </c>
      <c r="C48" s="429">
        <f>'MOE in TANF Non-A Subcategories'!C48+'MOE SSP Non-A Subcategories'!C48</f>
        <v>300072</v>
      </c>
      <c r="D48" s="429">
        <f>'MOE in TANF Non-A Subcategories'!D48+'MOE SSP Non-A Subcategories'!D48</f>
        <v>87346</v>
      </c>
      <c r="E48" s="357">
        <f>'MOE in TANF Non-A Subcategories'!E48+'MOE SSP Non-A Subcategories'!E48</f>
        <v>7308821</v>
      </c>
      <c r="F48" s="359">
        <f>'MOE in TANF Non-A Subcategories'!F48+'MOE SSP Non-A Subcategories'!F48</f>
        <v>319917</v>
      </c>
      <c r="G48" s="429">
        <f>'MOE in TANF Non-A Subcategories'!G48+'MOE SSP Non-A Subcategories'!G48</f>
        <v>11333</v>
      </c>
      <c r="H48" s="429">
        <f>'MOE in TANF Non-A Subcategories'!H48+'MOE SSP Non-A Subcategories'!H48</f>
        <v>308584</v>
      </c>
      <c r="J48" s="23"/>
      <c r="K48" s="23"/>
    </row>
    <row r="49" spans="1:11">
      <c r="A49" s="15" t="s">
        <v>55</v>
      </c>
      <c r="B49" s="429">
        <f>'MOE in TANF Non-A Subcategories'!B49+'MOE SSP Non-A Subcategories'!B49</f>
        <v>8988836</v>
      </c>
      <c r="C49" s="429">
        <f>'MOE in TANF Non-A Subcategories'!C49+'MOE SSP Non-A Subcategories'!C49</f>
        <v>0</v>
      </c>
      <c r="D49" s="429">
        <f>'MOE in TANF Non-A Subcategories'!D49+'MOE SSP Non-A Subcategories'!D49</f>
        <v>262762</v>
      </c>
      <c r="E49" s="357">
        <f>'MOE in TANF Non-A Subcategories'!E49+'MOE SSP Non-A Subcategories'!E49</f>
        <v>8726074</v>
      </c>
      <c r="F49" s="359">
        <f>'MOE in TANF Non-A Subcategories'!F49+'MOE SSP Non-A Subcategories'!F49</f>
        <v>0</v>
      </c>
      <c r="G49" s="429">
        <f>'MOE in TANF Non-A Subcategories'!G49+'MOE SSP Non-A Subcategories'!G49</f>
        <v>0</v>
      </c>
      <c r="H49" s="429">
        <f>'MOE in TANF Non-A Subcategories'!H49+'MOE SSP Non-A Subcategories'!H49</f>
        <v>0</v>
      </c>
      <c r="J49" s="23"/>
      <c r="K49" s="23"/>
    </row>
    <row r="50" spans="1:11">
      <c r="A50" s="15" t="s">
        <v>56</v>
      </c>
      <c r="B50" s="429">
        <f>'MOE in TANF Non-A Subcategories'!B50+'MOE SSP Non-A Subcategories'!B50</f>
        <v>76597</v>
      </c>
      <c r="C50" s="429">
        <f>'MOE in TANF Non-A Subcategories'!C50+'MOE SSP Non-A Subcategories'!C50</f>
        <v>0</v>
      </c>
      <c r="D50" s="429">
        <f>'MOE in TANF Non-A Subcategories'!D50+'MOE SSP Non-A Subcategories'!D50</f>
        <v>0</v>
      </c>
      <c r="E50" s="357">
        <f>'MOE in TANF Non-A Subcategories'!E50+'MOE SSP Non-A Subcategories'!E50</f>
        <v>76597</v>
      </c>
      <c r="F50" s="359">
        <f>'MOE in TANF Non-A Subcategories'!F50+'MOE SSP Non-A Subcategories'!F50</f>
        <v>0</v>
      </c>
      <c r="G50" s="429">
        <f>'MOE in TANF Non-A Subcategories'!G50+'MOE SSP Non-A Subcategories'!G50</f>
        <v>0</v>
      </c>
      <c r="H50" s="429">
        <f>'MOE in TANF Non-A Subcategories'!H50+'MOE SSP Non-A Subcategories'!H50</f>
        <v>0</v>
      </c>
      <c r="J50" s="23"/>
      <c r="K50" s="23"/>
    </row>
    <row r="51" spans="1:11">
      <c r="A51" s="15" t="s">
        <v>57</v>
      </c>
      <c r="B51" s="429">
        <f>'MOE in TANF Non-A Subcategories'!B51+'MOE SSP Non-A Subcategories'!B51</f>
        <v>30777812</v>
      </c>
      <c r="C51" s="429">
        <f>'MOE in TANF Non-A Subcategories'!C51+'MOE SSP Non-A Subcategories'!C51</f>
        <v>0</v>
      </c>
      <c r="D51" s="429">
        <f>'MOE in TANF Non-A Subcategories'!D51+'MOE SSP Non-A Subcategories'!D51</f>
        <v>1283</v>
      </c>
      <c r="E51" s="357">
        <f>'MOE in TANF Non-A Subcategories'!E51+'MOE SSP Non-A Subcategories'!E51</f>
        <v>30776529</v>
      </c>
      <c r="F51" s="359">
        <f>'MOE in TANF Non-A Subcategories'!F51+'MOE SSP Non-A Subcategories'!F51</f>
        <v>6761015</v>
      </c>
      <c r="G51" s="429">
        <f>'MOE in TANF Non-A Subcategories'!G51+'MOE SSP Non-A Subcategories'!G51</f>
        <v>0</v>
      </c>
      <c r="H51" s="429">
        <f>'MOE in TANF Non-A Subcategories'!H51+'MOE SSP Non-A Subcategories'!H51</f>
        <v>6761015</v>
      </c>
      <c r="J51" s="23"/>
      <c r="K51" s="23"/>
    </row>
    <row r="52" spans="1:11">
      <c r="A52" s="15" t="s">
        <v>58</v>
      </c>
      <c r="B52" s="429">
        <f>'MOE in TANF Non-A Subcategories'!B52+'MOE SSP Non-A Subcategories'!B52</f>
        <v>88296008</v>
      </c>
      <c r="C52" s="429">
        <f>'MOE in TANF Non-A Subcategories'!C52+'MOE SSP Non-A Subcategories'!C52</f>
        <v>70160</v>
      </c>
      <c r="D52" s="429">
        <f>'MOE in TANF Non-A Subcategories'!D52+'MOE SSP Non-A Subcategories'!D52</f>
        <v>63672077</v>
      </c>
      <c r="E52" s="357">
        <f>'MOE in TANF Non-A Subcategories'!E52+'MOE SSP Non-A Subcategories'!E52</f>
        <v>24553771</v>
      </c>
      <c r="F52" s="359">
        <f>'MOE in TANF Non-A Subcategories'!F52+'MOE SSP Non-A Subcategories'!F52</f>
        <v>9513</v>
      </c>
      <c r="G52" s="429">
        <f>'MOE in TANF Non-A Subcategories'!G52+'MOE SSP Non-A Subcategories'!G52</f>
        <v>0</v>
      </c>
      <c r="H52" s="429">
        <f>'MOE in TANF Non-A Subcategories'!H52+'MOE SSP Non-A Subcategories'!H52</f>
        <v>9513</v>
      </c>
      <c r="J52" s="23"/>
      <c r="K52" s="23"/>
    </row>
    <row r="53" spans="1:11">
      <c r="A53" s="15" t="s">
        <v>59</v>
      </c>
      <c r="B53" s="429">
        <f>'MOE in TANF Non-A Subcategories'!B53+'MOE SSP Non-A Subcategories'!B53</f>
        <v>0</v>
      </c>
      <c r="C53" s="429">
        <f>'MOE in TANF Non-A Subcategories'!C53+'MOE SSP Non-A Subcategories'!C53</f>
        <v>0</v>
      </c>
      <c r="D53" s="429">
        <f>'MOE in TANF Non-A Subcategories'!D53+'MOE SSP Non-A Subcategories'!D53</f>
        <v>0</v>
      </c>
      <c r="E53" s="357">
        <f>'MOE in TANF Non-A Subcategories'!E53+'MOE SSP Non-A Subcategories'!E53</f>
        <v>0</v>
      </c>
      <c r="F53" s="359">
        <f>'MOE in TANF Non-A Subcategories'!F53+'MOE SSP Non-A Subcategories'!F53</f>
        <v>0</v>
      </c>
      <c r="G53" s="429">
        <f>'MOE in TANF Non-A Subcategories'!G53+'MOE SSP Non-A Subcategories'!G53</f>
        <v>0</v>
      </c>
      <c r="H53" s="429">
        <f>'MOE in TANF Non-A Subcategories'!H53+'MOE SSP Non-A Subcategories'!H53</f>
        <v>0</v>
      </c>
      <c r="J53" s="23"/>
      <c r="K53" s="23"/>
    </row>
    <row r="54" spans="1:11">
      <c r="A54" s="15" t="s">
        <v>60</v>
      </c>
      <c r="B54" s="429">
        <f>'MOE in TANF Non-A Subcategories'!B54+'MOE SSP Non-A Subcategories'!B54</f>
        <v>28773090</v>
      </c>
      <c r="C54" s="429">
        <f>'MOE in TANF Non-A Subcategories'!C54+'MOE SSP Non-A Subcategories'!C54</f>
        <v>6955</v>
      </c>
      <c r="D54" s="429">
        <f>'MOE in TANF Non-A Subcategories'!D54+'MOE SSP Non-A Subcategories'!D54</f>
        <v>817126</v>
      </c>
      <c r="E54" s="357">
        <f>'MOE in TANF Non-A Subcategories'!E54+'MOE SSP Non-A Subcategories'!E54</f>
        <v>27949009</v>
      </c>
      <c r="F54" s="359">
        <f>'MOE in TANF Non-A Subcategories'!F54+'MOE SSP Non-A Subcategories'!F54</f>
        <v>3419332</v>
      </c>
      <c r="G54" s="429">
        <f>'MOE in TANF Non-A Subcategories'!G54+'MOE SSP Non-A Subcategories'!G54</f>
        <v>0</v>
      </c>
      <c r="H54" s="429">
        <f>'MOE in TANF Non-A Subcategories'!H54+'MOE SSP Non-A Subcategories'!H54</f>
        <v>3419332</v>
      </c>
      <c r="J54" s="23"/>
      <c r="K54" s="23"/>
    </row>
    <row r="55" spans="1:11">
      <c r="A55" s="15" t="s">
        <v>61</v>
      </c>
      <c r="B55" s="429">
        <f>'MOE in TANF Non-A Subcategories'!B55+'MOE SSP Non-A Subcategories'!B55</f>
        <v>15</v>
      </c>
      <c r="C55" s="429">
        <f>'MOE in TANF Non-A Subcategories'!C55+'MOE SSP Non-A Subcategories'!C55</f>
        <v>15</v>
      </c>
      <c r="D55" s="429">
        <f>'MOE in TANF Non-A Subcategories'!D55+'MOE SSP Non-A Subcategories'!D55</f>
        <v>0</v>
      </c>
      <c r="E55" s="357">
        <f>'MOE in TANF Non-A Subcategories'!E55+'MOE SSP Non-A Subcategories'!E55</f>
        <v>0</v>
      </c>
      <c r="F55" s="359">
        <f>'MOE in TANF Non-A Subcategories'!F55+'MOE SSP Non-A Subcategories'!F55</f>
        <v>0</v>
      </c>
      <c r="G55" s="429">
        <f>'MOE in TANF Non-A Subcategories'!G55+'MOE SSP Non-A Subcategories'!G55</f>
        <v>0</v>
      </c>
      <c r="H55" s="429">
        <f>'MOE in TANF Non-A Subcategories'!H55+'MOE SSP Non-A Subcategories'!H55</f>
        <v>0</v>
      </c>
      <c r="J55" s="23"/>
      <c r="K55" s="23"/>
    </row>
  </sheetData>
  <mergeCells count="4">
    <mergeCell ref="A2:A3"/>
    <mergeCell ref="A1:H1"/>
    <mergeCell ref="B2:E2"/>
    <mergeCell ref="F2:H2"/>
  </mergeCells>
  <phoneticPr fontId="11" type="noConversion"/>
  <pageMargins left="0.7" right="0.7" top="0.75" bottom="0.75" header="0.3" footer="0.3"/>
  <pageSetup scale="10" orientation="portrait" r:id="rId1"/>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J57"/>
  <sheetViews>
    <sheetView workbookViewId="0">
      <selection sqref="A1:H1"/>
    </sheetView>
  </sheetViews>
  <sheetFormatPr defaultColWidth="8.88671875" defaultRowHeight="14.4"/>
  <cols>
    <col min="1" max="1" width="20.6640625" bestFit="1" customWidth="1"/>
    <col min="2" max="2" width="16.109375" customWidth="1"/>
    <col min="3" max="3" width="16.109375" style="44" customWidth="1"/>
    <col min="4" max="4" width="16.109375" style="45" customWidth="1"/>
    <col min="5" max="8" width="16.109375" customWidth="1"/>
    <col min="10" max="10" width="19.44140625" customWidth="1"/>
    <col min="11" max="11" width="10" bestFit="1" customWidth="1"/>
  </cols>
  <sheetData>
    <row r="1" spans="1:10">
      <c r="A1" s="525" t="s">
        <v>214</v>
      </c>
      <c r="B1" s="526"/>
      <c r="C1" s="526"/>
      <c r="D1" s="526"/>
      <c r="E1" s="526"/>
      <c r="F1" s="526"/>
      <c r="G1" s="526"/>
      <c r="H1" s="509"/>
    </row>
    <row r="2" spans="1:10" ht="15" customHeight="1">
      <c r="A2" s="524" t="s">
        <v>10</v>
      </c>
      <c r="B2" s="527" t="s">
        <v>2</v>
      </c>
      <c r="C2" s="533" t="s">
        <v>84</v>
      </c>
      <c r="D2" s="533" t="s">
        <v>85</v>
      </c>
      <c r="E2" s="527" t="s">
        <v>3</v>
      </c>
      <c r="F2" s="527" t="s">
        <v>4</v>
      </c>
      <c r="G2" s="527" t="s">
        <v>6</v>
      </c>
      <c r="H2" s="530" t="s">
        <v>5</v>
      </c>
    </row>
    <row r="3" spans="1:10" ht="15" customHeight="1">
      <c r="A3" s="524"/>
      <c r="B3" s="528"/>
      <c r="C3" s="528"/>
      <c r="D3" s="528"/>
      <c r="E3" s="528"/>
      <c r="F3" s="528"/>
      <c r="G3" s="528"/>
      <c r="H3" s="531"/>
    </row>
    <row r="4" spans="1:10">
      <c r="A4" s="524"/>
      <c r="B4" s="528"/>
      <c r="C4" s="528"/>
      <c r="D4" s="528"/>
      <c r="E4" s="528"/>
      <c r="F4" s="528"/>
      <c r="G4" s="528"/>
      <c r="H4" s="531"/>
    </row>
    <row r="5" spans="1:10">
      <c r="A5" s="524"/>
      <c r="B5" s="529"/>
      <c r="C5" s="529"/>
      <c r="D5" s="529"/>
      <c r="E5" s="529"/>
      <c r="F5" s="529"/>
      <c r="G5" s="529"/>
      <c r="H5" s="532"/>
    </row>
    <row r="6" spans="1:10">
      <c r="A6" s="27" t="s">
        <v>77</v>
      </c>
      <c r="B6" s="296">
        <f>IF('Total State Expenditure Summary'!B4='MOE in TANF Summary'!B5+'MOE SSP Summary'!B5,'Total State Expenditure Summary'!B4,"ERROR")</f>
        <v>15323822040</v>
      </c>
      <c r="C6" s="296">
        <f>SUM(C7:C57)</f>
        <v>13757224766</v>
      </c>
      <c r="D6" s="296">
        <f>B6-C6</f>
        <v>1566597274</v>
      </c>
      <c r="E6" s="296">
        <f>SUM(E7:E57)</f>
        <v>11005779814</v>
      </c>
      <c r="F6" s="296">
        <f t="shared" ref="F6" si="0">B6-E6</f>
        <v>4318042226</v>
      </c>
      <c r="G6" s="346">
        <f>SUM(G7:G57)</f>
        <v>10317918580.75</v>
      </c>
      <c r="H6" s="296">
        <f>B6-G6</f>
        <v>5005903459.25</v>
      </c>
      <c r="J6" s="19"/>
    </row>
    <row r="7" spans="1:10">
      <c r="A7" s="43" t="s">
        <v>11</v>
      </c>
      <c r="B7" s="296">
        <f>IF('Total State Expenditure Summary'!B5='MOE in TANF Summary'!B6+'MOE SSP Summary'!B6,'Total State Expenditure Summary'!B5,"ERROR")</f>
        <v>105651972</v>
      </c>
      <c r="C7" s="296">
        <v>52285491</v>
      </c>
      <c r="D7" s="296">
        <f t="shared" ref="D7:D57" si="1">B7-C7</f>
        <v>53366481</v>
      </c>
      <c r="E7" s="296">
        <v>41828393</v>
      </c>
      <c r="F7" s="296">
        <f>B7-E7</f>
        <v>63823579</v>
      </c>
      <c r="G7" s="296">
        <v>39214118</v>
      </c>
      <c r="H7" s="296">
        <f>B7-G7</f>
        <v>66437854</v>
      </c>
      <c r="J7" s="19"/>
    </row>
    <row r="8" spans="1:10">
      <c r="A8" s="43" t="s">
        <v>12</v>
      </c>
      <c r="B8" s="296">
        <f>IF('Total State Expenditure Summary'!B6='MOE in TANF Summary'!B7+'MOE SSP Summary'!B7,'Total State Expenditure Summary'!B6,"ERROR")</f>
        <v>37088381</v>
      </c>
      <c r="C8" s="296">
        <v>46432569</v>
      </c>
      <c r="D8" s="296">
        <f t="shared" si="1"/>
        <v>-9344188</v>
      </c>
      <c r="E8" s="296">
        <v>37146055</v>
      </c>
      <c r="F8" s="296">
        <f t="shared" ref="F8:F57" si="2">B8-E8</f>
        <v>-57674</v>
      </c>
      <c r="G8" s="296">
        <v>34824427</v>
      </c>
      <c r="H8" s="296">
        <f t="shared" ref="H8:H57" si="3">B8-G8</f>
        <v>2263954</v>
      </c>
      <c r="J8" s="19"/>
    </row>
    <row r="9" spans="1:10">
      <c r="A9" s="43" t="s">
        <v>13</v>
      </c>
      <c r="B9" s="296">
        <f>IF('Total State Expenditure Summary'!B7='MOE in TANF Summary'!B8+'MOE SSP Summary'!B8,'Total State Expenditure Summary'!B7,"ERROR")</f>
        <v>132359685</v>
      </c>
      <c r="C9" s="296">
        <v>114012310</v>
      </c>
      <c r="D9" s="296">
        <f t="shared" si="1"/>
        <v>18347375</v>
      </c>
      <c r="E9" s="296">
        <v>91209848</v>
      </c>
      <c r="F9" s="296">
        <f t="shared" si="2"/>
        <v>41149837</v>
      </c>
      <c r="G9" s="296">
        <v>85509233</v>
      </c>
      <c r="H9" s="296">
        <f t="shared" si="3"/>
        <v>46850452</v>
      </c>
      <c r="J9" s="19"/>
    </row>
    <row r="10" spans="1:10">
      <c r="A10" s="43" t="s">
        <v>14</v>
      </c>
      <c r="B10" s="296">
        <f>IF('Total State Expenditure Summary'!B8='MOE in TANF Summary'!B9+'MOE SSP Summary'!B9,'Total State Expenditure Summary'!B8,"ERROR")</f>
        <v>93755027</v>
      </c>
      <c r="C10" s="296">
        <v>27785269</v>
      </c>
      <c r="D10" s="296">
        <f t="shared" si="1"/>
        <v>65969758</v>
      </c>
      <c r="E10" s="296">
        <v>22228215</v>
      </c>
      <c r="F10" s="296">
        <f t="shared" si="2"/>
        <v>71526812</v>
      </c>
      <c r="G10" s="296">
        <v>20838952</v>
      </c>
      <c r="H10" s="296">
        <f t="shared" si="3"/>
        <v>72916075</v>
      </c>
      <c r="J10" s="19"/>
    </row>
    <row r="11" spans="1:10">
      <c r="A11" s="43" t="s">
        <v>15</v>
      </c>
      <c r="B11" s="296">
        <f>IF('Total State Expenditure Summary'!B9='MOE in TANF Summary'!B10+'MOE SSP Summary'!B10,'Total State Expenditure Summary'!B9,"ERROR")</f>
        <v>3129938751</v>
      </c>
      <c r="C11" s="296">
        <v>3563379995</v>
      </c>
      <c r="D11" s="296">
        <f t="shared" si="1"/>
        <v>-433441244</v>
      </c>
      <c r="E11" s="296">
        <v>2850703996</v>
      </c>
      <c r="F11" s="296">
        <f t="shared" si="2"/>
        <v>279234755</v>
      </c>
      <c r="G11" s="296">
        <v>2672534996</v>
      </c>
      <c r="H11" s="296">
        <f t="shared" si="3"/>
        <v>457403755</v>
      </c>
      <c r="J11" s="19"/>
    </row>
    <row r="12" spans="1:10">
      <c r="A12" s="43" t="s">
        <v>16</v>
      </c>
      <c r="B12" s="296">
        <f>IF('Total State Expenditure Summary'!B10='MOE in TANF Summary'!B11+'MOE SSP Summary'!B11,'Total State Expenditure Summary'!B10,"ERROR")</f>
        <v>169106784</v>
      </c>
      <c r="C12" s="296">
        <v>110494527</v>
      </c>
      <c r="D12" s="296">
        <f t="shared" si="1"/>
        <v>58612257</v>
      </c>
      <c r="E12" s="296">
        <v>88395622</v>
      </c>
      <c r="F12" s="296">
        <f t="shared" si="2"/>
        <v>80711162</v>
      </c>
      <c r="G12" s="296">
        <v>82870895</v>
      </c>
      <c r="H12" s="296">
        <f t="shared" si="3"/>
        <v>86235889</v>
      </c>
      <c r="J12" s="19"/>
    </row>
    <row r="13" spans="1:10">
      <c r="A13" s="43" t="s">
        <v>17</v>
      </c>
      <c r="B13" s="296">
        <f>IF('Total State Expenditure Summary'!B11='MOE in TANF Summary'!B12+'MOE SSP Summary'!B12,'Total State Expenditure Summary'!B11,"ERROR")</f>
        <v>230354250</v>
      </c>
      <c r="C13" s="296">
        <v>244561409</v>
      </c>
      <c r="D13" s="296">
        <f t="shared" si="1"/>
        <v>-14207159</v>
      </c>
      <c r="E13" s="296">
        <v>195649127</v>
      </c>
      <c r="F13" s="296">
        <f t="shared" si="2"/>
        <v>34705123</v>
      </c>
      <c r="G13" s="296">
        <v>183421057</v>
      </c>
      <c r="H13" s="296">
        <f t="shared" si="3"/>
        <v>46933193</v>
      </c>
      <c r="J13" s="19"/>
    </row>
    <row r="14" spans="1:10">
      <c r="A14" s="43" t="s">
        <v>18</v>
      </c>
      <c r="B14" s="296">
        <f>IF('Total State Expenditure Summary'!B12='MOE in TANF Summary'!B13+'MOE SSP Summary'!B13,'Total State Expenditure Summary'!B12,"ERROR")</f>
        <v>59202736</v>
      </c>
      <c r="C14" s="296">
        <v>29028092</v>
      </c>
      <c r="D14" s="296">
        <f t="shared" si="1"/>
        <v>30174644</v>
      </c>
      <c r="E14" s="296">
        <v>23222474</v>
      </c>
      <c r="F14" s="296">
        <f t="shared" si="2"/>
        <v>35980262</v>
      </c>
      <c r="G14" s="296">
        <v>21771069</v>
      </c>
      <c r="H14" s="296">
        <f t="shared" si="3"/>
        <v>37431667</v>
      </c>
      <c r="J14" s="19"/>
    </row>
    <row r="15" spans="1:10">
      <c r="A15" s="43" t="s">
        <v>19</v>
      </c>
      <c r="B15" s="296">
        <f>IF('Total State Expenditure Summary'!B13='MOE in TANF Summary'!B14+'MOE SSP Summary'!B14,'Total State Expenditure Summary'!B13,"ERROR")</f>
        <v>184453024</v>
      </c>
      <c r="C15" s="296">
        <v>93931934</v>
      </c>
      <c r="D15" s="296">
        <f t="shared" si="1"/>
        <v>90521090</v>
      </c>
      <c r="E15" s="296">
        <v>75145547</v>
      </c>
      <c r="F15" s="296">
        <f t="shared" si="2"/>
        <v>109307477</v>
      </c>
      <c r="G15" s="296">
        <v>70448951</v>
      </c>
      <c r="H15" s="296">
        <f t="shared" si="3"/>
        <v>114004073</v>
      </c>
      <c r="J15" s="19"/>
    </row>
    <row r="16" spans="1:10">
      <c r="A16" s="43" t="s">
        <v>20</v>
      </c>
      <c r="B16" s="296">
        <f>IF('Total State Expenditure Summary'!B14='MOE in TANF Summary'!B15+'MOE SSP Summary'!B15,'Total State Expenditure Summary'!B14,"ERROR")</f>
        <v>438315444</v>
      </c>
      <c r="C16" s="296">
        <v>491151302</v>
      </c>
      <c r="D16" s="296">
        <f t="shared" si="1"/>
        <v>-52835858</v>
      </c>
      <c r="E16" s="296">
        <v>392921042</v>
      </c>
      <c r="F16" s="296">
        <f t="shared" si="2"/>
        <v>45394402</v>
      </c>
      <c r="G16" s="296">
        <v>368363477</v>
      </c>
      <c r="H16" s="296">
        <f t="shared" si="3"/>
        <v>69951967</v>
      </c>
      <c r="J16" s="19"/>
    </row>
    <row r="17" spans="1:10">
      <c r="A17" s="43" t="s">
        <v>21</v>
      </c>
      <c r="B17" s="296">
        <f>IF('Total State Expenditure Summary'!B15='MOE in TANF Summary'!B16+'MOE SSP Summary'!B16,'Total State Expenditure Summary'!B15,"ERROR")</f>
        <v>173368528</v>
      </c>
      <c r="C17" s="296">
        <v>231158036</v>
      </c>
      <c r="D17" s="296">
        <f t="shared" si="1"/>
        <v>-57789508</v>
      </c>
      <c r="E17" s="296">
        <v>184926429</v>
      </c>
      <c r="F17" s="296">
        <f t="shared" si="2"/>
        <v>-11557901</v>
      </c>
      <c r="G17" s="296">
        <v>173368527</v>
      </c>
      <c r="H17" s="296">
        <f t="shared" si="3"/>
        <v>1</v>
      </c>
      <c r="J17" s="19"/>
    </row>
    <row r="18" spans="1:10">
      <c r="A18" s="43" t="s">
        <v>22</v>
      </c>
      <c r="B18" s="296">
        <f>IF('Total State Expenditure Summary'!B16='MOE in TANF Summary'!B17+'MOE SSP Summary'!B17,'Total State Expenditure Summary'!B16,"ERROR")</f>
        <v>180622433</v>
      </c>
      <c r="C18" s="296">
        <v>94866459</v>
      </c>
      <c r="D18" s="296">
        <f t="shared" si="1"/>
        <v>85755974</v>
      </c>
      <c r="E18" s="296">
        <v>75893167</v>
      </c>
      <c r="F18" s="296">
        <f t="shared" si="2"/>
        <v>104729266</v>
      </c>
      <c r="G18" s="296">
        <v>71149844</v>
      </c>
      <c r="H18" s="296">
        <f t="shared" si="3"/>
        <v>109472589</v>
      </c>
      <c r="J18" s="19"/>
    </row>
    <row r="19" spans="1:10">
      <c r="A19" s="43" t="s">
        <v>23</v>
      </c>
      <c r="B19" s="296">
        <f>IF('Total State Expenditure Summary'!B17='MOE in TANF Summary'!B18+'MOE SSP Summary'!B18,'Total State Expenditure Summary'!B17,"ERROR")</f>
        <v>14484633</v>
      </c>
      <c r="C19" s="296">
        <v>17367172</v>
      </c>
      <c r="D19" s="296">
        <f t="shared" si="1"/>
        <v>-2882539</v>
      </c>
      <c r="E19" s="296">
        <v>13893738</v>
      </c>
      <c r="F19" s="296">
        <f t="shared" si="2"/>
        <v>590895</v>
      </c>
      <c r="G19" s="296">
        <v>13025379</v>
      </c>
      <c r="H19" s="296">
        <f t="shared" si="3"/>
        <v>1459254</v>
      </c>
      <c r="J19" s="19"/>
    </row>
    <row r="20" spans="1:10">
      <c r="A20" s="43" t="s">
        <v>24</v>
      </c>
      <c r="B20" s="296">
        <f>IF('Total State Expenditure Summary'!B18='MOE in TANF Summary'!B19+'MOE SSP Summary'!B19,'Total State Expenditure Summary'!B18,"ERROR")</f>
        <v>637374514</v>
      </c>
      <c r="C20" s="296">
        <v>573450924</v>
      </c>
      <c r="D20" s="296">
        <f t="shared" si="1"/>
        <v>63923590</v>
      </c>
      <c r="E20" s="296">
        <v>458760739</v>
      </c>
      <c r="F20" s="296">
        <f t="shared" si="2"/>
        <v>178613775</v>
      </c>
      <c r="G20" s="296">
        <v>430088193</v>
      </c>
      <c r="H20" s="296">
        <f t="shared" si="3"/>
        <v>207286321</v>
      </c>
      <c r="J20" s="19"/>
    </row>
    <row r="21" spans="1:10">
      <c r="A21" s="43" t="s">
        <v>25</v>
      </c>
      <c r="B21" s="296">
        <f>IF('Total State Expenditure Summary'!B19='MOE in TANF Summary'!B20+'MOE SSP Summary'!B20,'Total State Expenditure Summary'!B19,"ERROR")</f>
        <v>121093891</v>
      </c>
      <c r="C21" s="296">
        <v>151367364</v>
      </c>
      <c r="D21" s="296">
        <f t="shared" si="1"/>
        <v>-30273473</v>
      </c>
      <c r="E21" s="296">
        <v>121093891</v>
      </c>
      <c r="F21" s="296">
        <f t="shared" si="2"/>
        <v>0</v>
      </c>
      <c r="G21" s="296">
        <v>113525523</v>
      </c>
      <c r="H21" s="296">
        <f t="shared" si="3"/>
        <v>7568368</v>
      </c>
      <c r="J21" s="19"/>
    </row>
    <row r="22" spans="1:10">
      <c r="A22" s="43" t="s">
        <v>26</v>
      </c>
      <c r="B22" s="296">
        <f>IF('Total State Expenditure Summary'!B20='MOE in TANF Summary'!B21+'MOE SSP Summary'!B21,'Total State Expenditure Summary'!B20,"ERROR")</f>
        <v>100195718</v>
      </c>
      <c r="C22" s="296">
        <v>82307033</v>
      </c>
      <c r="D22" s="296">
        <f t="shared" si="1"/>
        <v>17888685</v>
      </c>
      <c r="E22" s="296">
        <v>65845626</v>
      </c>
      <c r="F22" s="296">
        <f t="shared" si="2"/>
        <v>34350092</v>
      </c>
      <c r="G22" s="296">
        <v>61730275</v>
      </c>
      <c r="H22" s="296">
        <f t="shared" si="3"/>
        <v>38465443</v>
      </c>
      <c r="J22" s="19"/>
    </row>
    <row r="23" spans="1:10">
      <c r="A23" s="43" t="s">
        <v>27</v>
      </c>
      <c r="B23" s="296">
        <f>IF('Total State Expenditure Summary'!B21='MOE in TANF Summary'!B22+'MOE SSP Summary'!B22,'Total State Expenditure Summary'!B21,"ERROR")</f>
        <v>65945199</v>
      </c>
      <c r="C23" s="296">
        <v>82332787</v>
      </c>
      <c r="D23" s="296">
        <f t="shared" si="1"/>
        <v>-16387588</v>
      </c>
      <c r="E23" s="296">
        <v>65866230</v>
      </c>
      <c r="F23" s="296">
        <f t="shared" si="2"/>
        <v>78969</v>
      </c>
      <c r="G23" s="296">
        <v>61749590</v>
      </c>
      <c r="H23" s="296">
        <f t="shared" si="3"/>
        <v>4195609</v>
      </c>
      <c r="J23" s="19"/>
    </row>
    <row r="24" spans="1:10">
      <c r="A24" s="43" t="s">
        <v>28</v>
      </c>
      <c r="B24" s="296">
        <f>IF('Total State Expenditure Summary'!B22='MOE in TANF Summary'!B23+'MOE SSP Summary'!B23,'Total State Expenditure Summary'!B22,"ERROR")</f>
        <v>78103498</v>
      </c>
      <c r="C24" s="296">
        <v>89891250</v>
      </c>
      <c r="D24" s="296">
        <f t="shared" si="1"/>
        <v>-11787752</v>
      </c>
      <c r="E24" s="296">
        <v>71913000</v>
      </c>
      <c r="F24" s="296">
        <f t="shared" si="2"/>
        <v>6190498</v>
      </c>
      <c r="G24" s="296">
        <v>67418438</v>
      </c>
      <c r="H24" s="296">
        <f t="shared" si="3"/>
        <v>10685060</v>
      </c>
      <c r="J24" s="19"/>
    </row>
    <row r="25" spans="1:10">
      <c r="A25" s="43" t="s">
        <v>29</v>
      </c>
      <c r="B25" s="296">
        <f>IF('Total State Expenditure Summary'!B23='MOE in TANF Summary'!B24+'MOE SSP Summary'!B24,'Total State Expenditure Summary'!B23,"ERROR")</f>
        <v>55415288</v>
      </c>
      <c r="C25" s="296">
        <v>73886837</v>
      </c>
      <c r="D25" s="296">
        <f t="shared" si="1"/>
        <v>-18471549</v>
      </c>
      <c r="E25" s="296">
        <v>59109470</v>
      </c>
      <c r="F25" s="296">
        <f t="shared" si="2"/>
        <v>-3694182</v>
      </c>
      <c r="G25" s="296">
        <v>55415128</v>
      </c>
      <c r="H25" s="296">
        <f t="shared" si="3"/>
        <v>160</v>
      </c>
      <c r="J25" s="19"/>
    </row>
    <row r="26" spans="1:10">
      <c r="A26" s="43" t="s">
        <v>30</v>
      </c>
      <c r="B26" s="296">
        <f>IF('Total State Expenditure Summary'!B24='MOE in TANF Summary'!B25+'MOE SSP Summary'!B25,'Total State Expenditure Summary'!B24,"ERROR")</f>
        <v>40296038</v>
      </c>
      <c r="C26" s="296">
        <v>50031924</v>
      </c>
      <c r="D26" s="296">
        <f t="shared" si="1"/>
        <v>-9735886</v>
      </c>
      <c r="E26" s="296">
        <v>40025539</v>
      </c>
      <c r="F26" s="296">
        <f t="shared" si="2"/>
        <v>270499</v>
      </c>
      <c r="G26" s="296">
        <v>37523943</v>
      </c>
      <c r="H26" s="296">
        <f t="shared" si="3"/>
        <v>2772095</v>
      </c>
      <c r="J26" s="19"/>
    </row>
    <row r="27" spans="1:10">
      <c r="A27" s="43" t="s">
        <v>31</v>
      </c>
      <c r="B27" s="296">
        <f>IF('Total State Expenditure Summary'!B25='MOE in TANF Summary'!B26+'MOE SSP Summary'!B26,'Total State Expenditure Summary'!B25,"ERROR")</f>
        <v>339581418</v>
      </c>
      <c r="C27" s="296">
        <v>235953925</v>
      </c>
      <c r="D27" s="296">
        <f>B27-C27</f>
        <v>103627493</v>
      </c>
      <c r="E27" s="296">
        <v>188763140</v>
      </c>
      <c r="F27" s="296">
        <f t="shared" si="2"/>
        <v>150818278</v>
      </c>
      <c r="G27" s="296">
        <v>176965443.75</v>
      </c>
      <c r="H27" s="296">
        <f t="shared" si="3"/>
        <v>162615974.25</v>
      </c>
      <c r="J27" s="19"/>
    </row>
    <row r="28" spans="1:10">
      <c r="A28" s="43" t="s">
        <v>32</v>
      </c>
      <c r="B28" s="296">
        <f>IF('Total State Expenditure Summary'!B26='MOE in TANF Summary'!B27+'MOE SSP Summary'!B27,'Total State Expenditure Summary'!B26,"ERROR")</f>
        <v>594939273</v>
      </c>
      <c r="C28" s="296">
        <v>478596697</v>
      </c>
      <c r="D28" s="296">
        <f t="shared" si="1"/>
        <v>116342576</v>
      </c>
      <c r="E28" s="296">
        <v>382877358</v>
      </c>
      <c r="F28" s="296">
        <f t="shared" si="2"/>
        <v>212061915</v>
      </c>
      <c r="G28" s="296">
        <v>358947523</v>
      </c>
      <c r="H28" s="296">
        <f t="shared" si="3"/>
        <v>235991750</v>
      </c>
      <c r="J28" s="19"/>
    </row>
    <row r="29" spans="1:10">
      <c r="A29" s="43" t="s">
        <v>33</v>
      </c>
      <c r="B29" s="296">
        <f>IF('Total State Expenditure Summary'!B27='MOE in TANF Summary'!B28+'MOE SSP Summary'!B28,'Total State Expenditure Summary'!B27,"ERROR")</f>
        <v>616806907</v>
      </c>
      <c r="C29" s="296">
        <v>624691167</v>
      </c>
      <c r="D29" s="296">
        <f t="shared" si="1"/>
        <v>-7884260</v>
      </c>
      <c r="E29" s="296">
        <v>499752934</v>
      </c>
      <c r="F29" s="296">
        <f t="shared" si="2"/>
        <v>117053973</v>
      </c>
      <c r="G29" s="296">
        <v>468518375</v>
      </c>
      <c r="H29" s="296">
        <f t="shared" si="3"/>
        <v>148288532</v>
      </c>
      <c r="J29" s="19"/>
    </row>
    <row r="30" spans="1:10">
      <c r="A30" s="43" t="s">
        <v>34</v>
      </c>
      <c r="B30" s="296">
        <f>IF('Total State Expenditure Summary'!B28='MOE in TANF Summary'!B29+'MOE SSP Summary'!B29,'Total State Expenditure Summary'!B28,"ERROR")</f>
        <v>256709798</v>
      </c>
      <c r="C30" s="296">
        <v>235590527</v>
      </c>
      <c r="D30" s="296">
        <f t="shared" si="1"/>
        <v>21119271</v>
      </c>
      <c r="E30" s="296">
        <v>188472422</v>
      </c>
      <c r="F30" s="296">
        <f t="shared" si="2"/>
        <v>68237376</v>
      </c>
      <c r="G30" s="296">
        <v>176692895</v>
      </c>
      <c r="H30" s="296">
        <f t="shared" si="3"/>
        <v>80016903</v>
      </c>
      <c r="J30" s="19"/>
    </row>
    <row r="31" spans="1:10">
      <c r="A31" s="43" t="s">
        <v>35</v>
      </c>
      <c r="B31" s="296">
        <f>IF('Total State Expenditure Summary'!B29='MOE in TANF Summary'!B30+'MOE SSP Summary'!B30,'Total State Expenditure Summary'!B29,"ERROR")</f>
        <v>21724308</v>
      </c>
      <c r="C31" s="296">
        <v>28965744</v>
      </c>
      <c r="D31" s="296">
        <f t="shared" si="1"/>
        <v>-7241436</v>
      </c>
      <c r="E31" s="296">
        <v>23172595</v>
      </c>
      <c r="F31" s="296">
        <f t="shared" si="2"/>
        <v>-1448287</v>
      </c>
      <c r="G31" s="296">
        <v>21724308</v>
      </c>
      <c r="H31" s="296">
        <f t="shared" si="3"/>
        <v>0</v>
      </c>
      <c r="J31" s="19"/>
    </row>
    <row r="32" spans="1:10">
      <c r="A32" s="43" t="s">
        <v>36</v>
      </c>
      <c r="B32" s="296">
        <f>IF('Total State Expenditure Summary'!B30='MOE in TANF Summary'!B31+'MOE SSP Summary'!B31,'Total State Expenditure Summary'!B30,"ERROR")</f>
        <v>165541781</v>
      </c>
      <c r="C32" s="296">
        <v>160161033</v>
      </c>
      <c r="D32" s="296">
        <f t="shared" si="1"/>
        <v>5380748</v>
      </c>
      <c r="E32" s="296">
        <v>128128826</v>
      </c>
      <c r="F32" s="296">
        <f t="shared" si="2"/>
        <v>37412955</v>
      </c>
      <c r="G32" s="296">
        <v>120120775</v>
      </c>
      <c r="H32" s="296">
        <f t="shared" si="3"/>
        <v>45421006</v>
      </c>
      <c r="J32" s="19"/>
    </row>
    <row r="33" spans="1:10">
      <c r="A33" s="43" t="s">
        <v>37</v>
      </c>
      <c r="B33" s="296">
        <f>IF('Total State Expenditure Summary'!B31='MOE in TANF Summary'!B32+'MOE SSP Summary'!B32,'Total State Expenditure Summary'!B31,"ERROR")</f>
        <v>13491225</v>
      </c>
      <c r="C33" s="296">
        <v>17505466</v>
      </c>
      <c r="D33" s="296">
        <f t="shared" si="1"/>
        <v>-4014241</v>
      </c>
      <c r="E33" s="296">
        <v>14004373</v>
      </c>
      <c r="F33" s="296">
        <f t="shared" si="2"/>
        <v>-513148</v>
      </c>
      <c r="G33" s="296">
        <v>13129100</v>
      </c>
      <c r="H33" s="296">
        <f t="shared" si="3"/>
        <v>362125</v>
      </c>
      <c r="J33" s="19"/>
    </row>
    <row r="34" spans="1:10">
      <c r="A34" s="43" t="s">
        <v>38</v>
      </c>
      <c r="B34" s="296">
        <f>IF('Total State Expenditure Summary'!B32='MOE in TANF Summary'!B33+'MOE SSP Summary'!B33,'Total State Expenditure Summary'!B32,"ERROR")</f>
        <v>55539761</v>
      </c>
      <c r="C34" s="296">
        <v>37833820</v>
      </c>
      <c r="D34" s="296">
        <f t="shared" si="1"/>
        <v>17705941</v>
      </c>
      <c r="E34" s="296">
        <v>30267056</v>
      </c>
      <c r="F34" s="296">
        <f t="shared" si="2"/>
        <v>25272705</v>
      </c>
      <c r="G34" s="296">
        <v>28375365</v>
      </c>
      <c r="H34" s="296">
        <f t="shared" si="3"/>
        <v>27164396</v>
      </c>
      <c r="J34" s="19"/>
    </row>
    <row r="35" spans="1:10">
      <c r="A35" s="43" t="s">
        <v>39</v>
      </c>
      <c r="B35" s="296">
        <f>IF('Total State Expenditure Summary'!B33='MOE in TANF Summary'!B34+'MOE SSP Summary'!B34,'Total State Expenditure Summary'!B33,"ERROR")</f>
        <v>43835054</v>
      </c>
      <c r="C35" s="296">
        <v>33931649</v>
      </c>
      <c r="D35" s="296">
        <f t="shared" si="1"/>
        <v>9903405</v>
      </c>
      <c r="E35" s="296">
        <v>27145319</v>
      </c>
      <c r="F35" s="296">
        <f t="shared" si="2"/>
        <v>16689735</v>
      </c>
      <c r="G35" s="296">
        <v>25448737</v>
      </c>
      <c r="H35" s="296">
        <f t="shared" si="3"/>
        <v>18386317</v>
      </c>
      <c r="J35" s="19"/>
    </row>
    <row r="36" spans="1:10">
      <c r="A36" s="43" t="s">
        <v>40</v>
      </c>
      <c r="B36" s="296">
        <f>IF('Total State Expenditure Summary'!B34='MOE in TANF Summary'!B35+'MOE SSP Summary'!B35,'Total State Expenditure Summary'!B34,"ERROR")</f>
        <v>39102134</v>
      </c>
      <c r="C36" s="296">
        <v>42820004</v>
      </c>
      <c r="D36" s="296">
        <f t="shared" si="1"/>
        <v>-3717870</v>
      </c>
      <c r="E36" s="296">
        <v>34256003</v>
      </c>
      <c r="F36" s="296">
        <f t="shared" si="2"/>
        <v>4846131</v>
      </c>
      <c r="G36" s="296">
        <v>32115003</v>
      </c>
      <c r="H36" s="296">
        <f t="shared" si="3"/>
        <v>6987131</v>
      </c>
      <c r="J36" s="19"/>
    </row>
    <row r="37" spans="1:10">
      <c r="A37" s="43" t="s">
        <v>41</v>
      </c>
      <c r="B37" s="296">
        <f>IF('Total State Expenditure Summary'!B35='MOE in TANF Summary'!B36+'MOE SSP Summary'!B36,'Total State Expenditure Summary'!B35,"ERROR")</f>
        <v>862895953</v>
      </c>
      <c r="C37" s="296">
        <v>400213342</v>
      </c>
      <c r="D37" s="296">
        <f t="shared" si="1"/>
        <v>462682611</v>
      </c>
      <c r="E37" s="296">
        <v>320170674</v>
      </c>
      <c r="F37" s="296">
        <f t="shared" si="2"/>
        <v>542725279</v>
      </c>
      <c r="G37" s="296">
        <v>300160007</v>
      </c>
      <c r="H37" s="296">
        <f t="shared" si="3"/>
        <v>562735946</v>
      </c>
      <c r="J37" s="19"/>
    </row>
    <row r="38" spans="1:10">
      <c r="A38" s="43" t="s">
        <v>42</v>
      </c>
      <c r="B38" s="296">
        <f>IF('Total State Expenditure Summary'!B36='MOE in TANF Summary'!B37+'MOE SSP Summary'!B37,'Total State Expenditure Summary'!B36,"ERROR")</f>
        <v>118288753</v>
      </c>
      <c r="C38" s="296">
        <v>43664402</v>
      </c>
      <c r="D38" s="296">
        <f t="shared" si="1"/>
        <v>74624351</v>
      </c>
      <c r="E38" s="296">
        <v>34931522</v>
      </c>
      <c r="F38" s="296">
        <f t="shared" si="2"/>
        <v>83357231</v>
      </c>
      <c r="G38" s="296">
        <v>32748302</v>
      </c>
      <c r="H38" s="296">
        <f t="shared" si="3"/>
        <v>85540451</v>
      </c>
      <c r="J38" s="19"/>
    </row>
    <row r="39" spans="1:10">
      <c r="A39" s="43" t="s">
        <v>43</v>
      </c>
      <c r="B39" s="296">
        <f>IF('Total State Expenditure Summary'!B37='MOE in TANF Summary'!B38+'MOE SSP Summary'!B38,'Total State Expenditure Summary'!B37,"ERROR")</f>
        <v>2859021977</v>
      </c>
      <c r="C39" s="296">
        <v>2291437926</v>
      </c>
      <c r="D39" s="296">
        <f t="shared" si="1"/>
        <v>567584051</v>
      </c>
      <c r="E39" s="296">
        <v>1833150341</v>
      </c>
      <c r="F39" s="296">
        <f t="shared" si="2"/>
        <v>1025871636</v>
      </c>
      <c r="G39" s="296">
        <v>1718578445</v>
      </c>
      <c r="H39" s="296">
        <f t="shared" si="3"/>
        <v>1140443532</v>
      </c>
      <c r="J39" s="19"/>
    </row>
    <row r="40" spans="1:10">
      <c r="A40" s="43" t="s">
        <v>44</v>
      </c>
      <c r="B40" s="296">
        <f>IF('Total State Expenditure Summary'!B38='MOE in TANF Summary'!B39+'MOE SSP Summary'!B39,'Total State Expenditure Summary'!B38,"ERROR")</f>
        <v>289579387</v>
      </c>
      <c r="C40" s="296">
        <v>205567684</v>
      </c>
      <c r="D40" s="296">
        <f t="shared" si="1"/>
        <v>84011703</v>
      </c>
      <c r="E40" s="296">
        <v>164454147</v>
      </c>
      <c r="F40" s="296">
        <f t="shared" si="2"/>
        <v>125125240</v>
      </c>
      <c r="G40" s="296">
        <v>154175763</v>
      </c>
      <c r="H40" s="296">
        <f t="shared" si="3"/>
        <v>135403624</v>
      </c>
      <c r="J40" s="19"/>
    </row>
    <row r="41" spans="1:10">
      <c r="A41" s="43" t="s">
        <v>45</v>
      </c>
      <c r="B41" s="296">
        <f>IF('Total State Expenditure Summary'!B39='MOE in TANF Summary'!B40+'MOE SSP Summary'!B40,'Total State Expenditure Summary'!B39,"ERROR")</f>
        <v>9069286</v>
      </c>
      <c r="C41" s="296">
        <v>12092381</v>
      </c>
      <c r="D41" s="296">
        <f t="shared" si="1"/>
        <v>-3023095</v>
      </c>
      <c r="E41" s="296">
        <v>9673905</v>
      </c>
      <c r="F41" s="296">
        <f t="shared" si="2"/>
        <v>-604619</v>
      </c>
      <c r="G41" s="296">
        <v>9069286</v>
      </c>
      <c r="H41" s="296">
        <f t="shared" si="3"/>
        <v>0</v>
      </c>
      <c r="J41" s="19"/>
    </row>
    <row r="42" spans="1:10">
      <c r="A42" s="43" t="s">
        <v>46</v>
      </c>
      <c r="B42" s="296">
        <f>IF('Total State Expenditure Summary'!B40='MOE in TANF Summary'!B41+'MOE SSP Summary'!B41,'Total State Expenditure Summary'!B40,"ERROR")</f>
        <v>439121237</v>
      </c>
      <c r="C42" s="296">
        <v>521108327</v>
      </c>
      <c r="D42" s="296">
        <f t="shared" si="1"/>
        <v>-81987090</v>
      </c>
      <c r="E42" s="296">
        <v>416886662</v>
      </c>
      <c r="F42" s="296">
        <f t="shared" si="2"/>
        <v>22234575</v>
      </c>
      <c r="G42" s="296">
        <v>390831245</v>
      </c>
      <c r="H42" s="296">
        <f t="shared" si="3"/>
        <v>48289992</v>
      </c>
      <c r="J42" s="19"/>
    </row>
    <row r="43" spans="1:10">
      <c r="A43" s="43" t="s">
        <v>47</v>
      </c>
      <c r="B43" s="296">
        <f>IF('Total State Expenditure Summary'!B41='MOE in TANF Summary'!B42+'MOE SSP Summary'!B42,'Total State Expenditure Summary'!B41,"ERROR")</f>
        <v>60119714</v>
      </c>
      <c r="C43" s="296">
        <v>80159619</v>
      </c>
      <c r="D43" s="296">
        <f t="shared" si="1"/>
        <v>-20039905</v>
      </c>
      <c r="E43" s="296">
        <v>64127695</v>
      </c>
      <c r="F43" s="296">
        <f t="shared" si="2"/>
        <v>-4007981</v>
      </c>
      <c r="G43" s="296">
        <v>60119714</v>
      </c>
      <c r="H43" s="296">
        <f t="shared" si="3"/>
        <v>0</v>
      </c>
      <c r="J43" s="19"/>
    </row>
    <row r="44" spans="1:10">
      <c r="A44" s="43" t="s">
        <v>48</v>
      </c>
      <c r="B44" s="296">
        <f>IF('Total State Expenditure Summary'!B42='MOE in TANF Summary'!B43+'MOE SSP Summary'!B43,'Total State Expenditure Summary'!B42,"ERROR")</f>
        <v>140110803</v>
      </c>
      <c r="C44" s="296">
        <v>122181732</v>
      </c>
      <c r="D44" s="296">
        <f t="shared" si="1"/>
        <v>17929071</v>
      </c>
      <c r="E44" s="296">
        <v>97745386</v>
      </c>
      <c r="F44" s="296">
        <f t="shared" si="2"/>
        <v>42365417</v>
      </c>
      <c r="G44" s="296">
        <v>91636299</v>
      </c>
      <c r="H44" s="296">
        <f t="shared" si="3"/>
        <v>48474504</v>
      </c>
      <c r="J44" s="19"/>
    </row>
    <row r="45" spans="1:10">
      <c r="A45" s="43" t="s">
        <v>49</v>
      </c>
      <c r="B45" s="296">
        <f>IF('Total State Expenditure Summary'!B43='MOE in TANF Summary'!B44+'MOE SSP Summary'!B44,'Total State Expenditure Summary'!B43,"ERROR")</f>
        <v>407988771</v>
      </c>
      <c r="C45" s="296">
        <v>542834133</v>
      </c>
      <c r="D45" s="296">
        <f t="shared" si="1"/>
        <v>-134845362</v>
      </c>
      <c r="E45" s="296">
        <v>434267306</v>
      </c>
      <c r="F45" s="296">
        <f t="shared" si="2"/>
        <v>-26278535</v>
      </c>
      <c r="G45" s="296">
        <v>407125600</v>
      </c>
      <c r="H45" s="296">
        <f t="shared" si="3"/>
        <v>863171</v>
      </c>
      <c r="J45" s="19"/>
    </row>
    <row r="46" spans="1:10">
      <c r="A46" s="43" t="s">
        <v>50</v>
      </c>
      <c r="B46" s="296">
        <f>IF('Total State Expenditure Summary'!B44='MOE in TANF Summary'!B45+'MOE SSP Summary'!B45,'Total State Expenditure Summary'!B44,"ERROR")</f>
        <v>93108423</v>
      </c>
      <c r="C46" s="296">
        <v>80489394</v>
      </c>
      <c r="D46" s="296">
        <f t="shared" si="1"/>
        <v>12619029</v>
      </c>
      <c r="E46" s="296">
        <v>64391515</v>
      </c>
      <c r="F46" s="296">
        <f t="shared" si="2"/>
        <v>28716908</v>
      </c>
      <c r="G46" s="296">
        <v>60367046</v>
      </c>
      <c r="H46" s="296">
        <f t="shared" si="3"/>
        <v>32741377</v>
      </c>
      <c r="J46" s="19"/>
    </row>
    <row r="47" spans="1:10">
      <c r="A47" s="43" t="s">
        <v>51</v>
      </c>
      <c r="B47" s="296">
        <f>IF('Total State Expenditure Summary'!B45='MOE in TANF Summary'!B46+'MOE SSP Summary'!B46,'Total State Expenditure Summary'!B45,"ERROR")</f>
        <v>182976671</v>
      </c>
      <c r="C47" s="296">
        <v>47902320</v>
      </c>
      <c r="D47" s="296">
        <f t="shared" si="1"/>
        <v>135074351</v>
      </c>
      <c r="E47" s="296">
        <v>38321856</v>
      </c>
      <c r="F47" s="296">
        <f t="shared" si="2"/>
        <v>144654815</v>
      </c>
      <c r="G47" s="296">
        <v>35926740</v>
      </c>
      <c r="H47" s="296">
        <f t="shared" si="3"/>
        <v>147049931</v>
      </c>
      <c r="J47" s="19"/>
    </row>
    <row r="48" spans="1:10">
      <c r="A48" s="43" t="s">
        <v>52</v>
      </c>
      <c r="B48" s="296">
        <f>IF('Total State Expenditure Summary'!B46='MOE in TANF Summary'!B47+'MOE SSP Summary'!B47,'Total State Expenditure Summary'!B46,"ERROR")</f>
        <v>8540000</v>
      </c>
      <c r="C48" s="296">
        <v>11371029</v>
      </c>
      <c r="D48" s="296">
        <f t="shared" si="1"/>
        <v>-2831029</v>
      </c>
      <c r="E48" s="296">
        <v>9096823</v>
      </c>
      <c r="F48" s="296">
        <f t="shared" si="2"/>
        <v>-556823</v>
      </c>
      <c r="G48" s="296">
        <v>8528272</v>
      </c>
      <c r="H48" s="296">
        <f t="shared" si="3"/>
        <v>11728</v>
      </c>
      <c r="J48" s="19"/>
    </row>
    <row r="49" spans="1:10">
      <c r="A49" s="43" t="s">
        <v>53</v>
      </c>
      <c r="B49" s="296">
        <f>IF('Total State Expenditure Summary'!B47='MOE in TANF Summary'!B48+'MOE SSP Summary'!B48,'Total State Expenditure Summary'!B47,"ERROR")</f>
        <v>149931720</v>
      </c>
      <c r="C49" s="296">
        <v>110413171</v>
      </c>
      <c r="D49" s="296">
        <f t="shared" si="1"/>
        <v>39518549</v>
      </c>
      <c r="E49" s="296">
        <v>88330537</v>
      </c>
      <c r="F49" s="296">
        <f t="shared" si="2"/>
        <v>61601183</v>
      </c>
      <c r="G49" s="296">
        <v>82809878</v>
      </c>
      <c r="H49" s="296">
        <f t="shared" si="3"/>
        <v>67121842</v>
      </c>
      <c r="J49" s="19"/>
    </row>
    <row r="50" spans="1:10">
      <c r="A50" s="43" t="s">
        <v>54</v>
      </c>
      <c r="B50" s="296">
        <f>IF('Total State Expenditure Summary'!B48='MOE in TANF Summary'!B49+'MOE SSP Summary'!B49,'Total State Expenditure Summary'!B48,"ERROR")</f>
        <v>389599388</v>
      </c>
      <c r="C50" s="296">
        <v>314301005</v>
      </c>
      <c r="D50" s="296">
        <f t="shared" si="1"/>
        <v>75298383</v>
      </c>
      <c r="E50" s="296">
        <v>251440804</v>
      </c>
      <c r="F50" s="296">
        <f t="shared" si="2"/>
        <v>138158584</v>
      </c>
      <c r="G50" s="296">
        <v>235725754</v>
      </c>
      <c r="H50" s="296">
        <f t="shared" si="3"/>
        <v>153873634</v>
      </c>
      <c r="J50" s="19"/>
    </row>
    <row r="51" spans="1:10">
      <c r="A51" s="43" t="s">
        <v>55</v>
      </c>
      <c r="B51" s="296">
        <f>IF('Total State Expenditure Summary'!B49='MOE in TANF Summary'!B50+'MOE SSP Summary'!B50,'Total State Expenditure Summary'!B49,"ERROR")</f>
        <v>24889035</v>
      </c>
      <c r="C51" s="296">
        <v>33185380</v>
      </c>
      <c r="D51" s="296">
        <f t="shared" si="1"/>
        <v>-8296345</v>
      </c>
      <c r="E51" s="296">
        <v>26548304</v>
      </c>
      <c r="F51" s="296">
        <f t="shared" si="2"/>
        <v>-1659269</v>
      </c>
      <c r="G51" s="296">
        <v>24889035</v>
      </c>
      <c r="H51" s="296">
        <f t="shared" si="3"/>
        <v>0</v>
      </c>
      <c r="J51" s="19"/>
    </row>
    <row r="52" spans="1:10">
      <c r="A52" s="43" t="s">
        <v>56</v>
      </c>
      <c r="B52" s="296">
        <f>IF('Total State Expenditure Summary'!B50='MOE in TANF Summary'!B51+'MOE SSP Summary'!B51,'Total State Expenditure Summary'!B50,"ERROR")</f>
        <v>45162006</v>
      </c>
      <c r="C52" s="296">
        <v>34066533</v>
      </c>
      <c r="D52" s="296">
        <f t="shared" si="1"/>
        <v>11095473</v>
      </c>
      <c r="E52" s="296">
        <v>27253226</v>
      </c>
      <c r="F52" s="296">
        <f t="shared" si="2"/>
        <v>17908780</v>
      </c>
      <c r="G52" s="296">
        <v>25549900</v>
      </c>
      <c r="H52" s="296">
        <f t="shared" si="3"/>
        <v>19612106</v>
      </c>
      <c r="J52" s="19"/>
    </row>
    <row r="53" spans="1:10">
      <c r="A53" s="43" t="s">
        <v>57</v>
      </c>
      <c r="B53" s="296">
        <f>IF('Total State Expenditure Summary'!B51='MOE in TANF Summary'!B52+'MOE SSP Summary'!B52,'Total State Expenditure Summary'!B51,"ERROR")</f>
        <v>145289620</v>
      </c>
      <c r="C53" s="296">
        <v>170897560</v>
      </c>
      <c r="D53" s="296">
        <f t="shared" si="1"/>
        <v>-25607940</v>
      </c>
      <c r="E53" s="296">
        <v>136718048</v>
      </c>
      <c r="F53" s="296">
        <f t="shared" si="2"/>
        <v>8571572</v>
      </c>
      <c r="G53" s="296">
        <v>128173170</v>
      </c>
      <c r="H53" s="296">
        <f t="shared" si="3"/>
        <v>17116450</v>
      </c>
      <c r="J53" s="19"/>
    </row>
    <row r="54" spans="1:10">
      <c r="A54" s="43" t="s">
        <v>58</v>
      </c>
      <c r="B54" s="296">
        <f>IF('Total State Expenditure Summary'!B52='MOE in TANF Summary'!B53+'MOE SSP Summary'!B53,'Total State Expenditure Summary'!B52,"ERROR")</f>
        <v>551697290</v>
      </c>
      <c r="C54" s="296">
        <v>341407360</v>
      </c>
      <c r="D54" s="296">
        <f t="shared" si="1"/>
        <v>210289930</v>
      </c>
      <c r="E54" s="296">
        <v>273125888</v>
      </c>
      <c r="F54" s="296">
        <f t="shared" si="2"/>
        <v>278571402</v>
      </c>
      <c r="G54" s="296">
        <v>256055520</v>
      </c>
      <c r="H54" s="296">
        <f t="shared" si="3"/>
        <v>295641770</v>
      </c>
      <c r="J54" s="19"/>
    </row>
    <row r="55" spans="1:10">
      <c r="A55" s="43" t="s">
        <v>59</v>
      </c>
      <c r="B55" s="296">
        <f>IF('Total State Expenditure Summary'!B53='MOE in TANF Summary'!B54+'MOE SSP Summary'!B54,'Total State Expenditure Summary'!B53,"ERROR")</f>
        <v>34446446</v>
      </c>
      <c r="C55" s="296">
        <v>43058053</v>
      </c>
      <c r="D55" s="296">
        <f t="shared" si="1"/>
        <v>-8611607</v>
      </c>
      <c r="E55" s="296">
        <v>34446442</v>
      </c>
      <c r="F55" s="296">
        <f t="shared" si="2"/>
        <v>4</v>
      </c>
      <c r="G55" s="296">
        <v>32293540</v>
      </c>
      <c r="H55" s="296">
        <f t="shared" si="3"/>
        <v>2152906</v>
      </c>
      <c r="J55" s="19"/>
    </row>
    <row r="56" spans="1:10">
      <c r="A56" s="43" t="s">
        <v>60</v>
      </c>
      <c r="B56" s="296">
        <f>IF('Total State Expenditure Summary'!B54='MOE in TANF Summary'!B55+'MOE SSP Summary'!B55,'Total State Expenditure Summary'!B54,"ERROR")</f>
        <v>305584372</v>
      </c>
      <c r="C56" s="296">
        <v>223022273</v>
      </c>
      <c r="D56" s="296">
        <f t="shared" si="1"/>
        <v>82562099</v>
      </c>
      <c r="E56" s="296">
        <v>178417818</v>
      </c>
      <c r="F56" s="296">
        <f t="shared" si="2"/>
        <v>127166554</v>
      </c>
      <c r="G56" s="296">
        <v>167266705</v>
      </c>
      <c r="H56" s="296">
        <f t="shared" si="3"/>
        <v>138317667</v>
      </c>
      <c r="J56" s="19"/>
    </row>
    <row r="57" spans="1:10">
      <c r="A57" s="43" t="s">
        <v>61</v>
      </c>
      <c r="B57" s="296">
        <f>IF('Total State Expenditure Summary'!B55='MOE in TANF Summary'!B56+'MOE SSP Summary'!B56,'Total State Expenditure Summary'!B55,"ERROR")</f>
        <v>12003735</v>
      </c>
      <c r="C57" s="296">
        <v>12078426</v>
      </c>
      <c r="D57" s="296">
        <f t="shared" si="1"/>
        <v>-74691</v>
      </c>
      <c r="E57" s="296">
        <v>9662741</v>
      </c>
      <c r="F57" s="296">
        <f t="shared" si="2"/>
        <v>2340994</v>
      </c>
      <c r="G57" s="296">
        <v>9058820</v>
      </c>
      <c r="H57" s="296">
        <f t="shared" si="3"/>
        <v>2944915</v>
      </c>
      <c r="J57" s="19"/>
    </row>
  </sheetData>
  <mergeCells count="9">
    <mergeCell ref="A2:A5"/>
    <mergeCell ref="A1:H1"/>
    <mergeCell ref="B2:B5"/>
    <mergeCell ref="E2:E5"/>
    <mergeCell ref="F2:F5"/>
    <mergeCell ref="G2:G5"/>
    <mergeCell ref="H2:H5"/>
    <mergeCell ref="C2:C5"/>
    <mergeCell ref="D2:D5"/>
  </mergeCells>
  <phoneticPr fontId="11" type="noConversion"/>
  <conditionalFormatting sqref="B6:C57 G6:H57">
    <cfRule type="cellIs" dxfId="3" priority="1" operator="lessThan">
      <formula>0</formula>
    </cfRule>
  </conditionalFormatting>
  <pageMargins left="0.7" right="0.7" top="0.75" bottom="0.75" header="0.3" footer="0.3"/>
  <pageSetup scale="1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
  <sheetViews>
    <sheetView topLeftCell="D1" workbookViewId="0"/>
  </sheetViews>
  <sheetFormatPr defaultRowHeight="14.4"/>
  <sheetData/>
  <pageMargins left="0.7" right="0.7" top="0.75" bottom="0.75" header="0.3" footer="0.3"/>
  <pageSetup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252</v>
      </c>
      <c r="B1" s="468"/>
      <c r="C1" s="468"/>
      <c r="D1" s="468"/>
      <c r="E1" s="534"/>
    </row>
    <row r="2" spans="1:5" ht="31.2" thickBot="1">
      <c r="A2" s="106" t="s">
        <v>104</v>
      </c>
      <c r="B2" s="107" t="s">
        <v>105</v>
      </c>
      <c r="C2" s="108" t="s">
        <v>106</v>
      </c>
      <c r="D2" s="109" t="s">
        <v>107</v>
      </c>
      <c r="E2" s="110" t="s">
        <v>108</v>
      </c>
    </row>
    <row r="3" spans="1:5" ht="22.8">
      <c r="A3" s="111" t="s">
        <v>74</v>
      </c>
      <c r="B3" s="418">
        <f>IF(SUM(B4:B7)='Federal Assistance'!B6,'Federal Assistance'!B6,"ERROR")</f>
        <v>41119188</v>
      </c>
      <c r="C3" s="418">
        <f>IF(SUM(C4:C6)='State Assistance'!B6,'State Assistance'!B6,"ERROR")</f>
        <v>2310664</v>
      </c>
      <c r="D3" s="412">
        <f>B3+C3</f>
        <v>43429852</v>
      </c>
      <c r="E3" s="443">
        <f>D3/($D26)</f>
        <v>0.22996281568553595</v>
      </c>
    </row>
    <row r="4" spans="1:5">
      <c r="A4" s="112" t="s">
        <v>62</v>
      </c>
      <c r="B4" s="417">
        <f>'Federal Assistance'!C6</f>
        <v>39734089</v>
      </c>
      <c r="C4" s="439">
        <f>'State Assistance'!C$6</f>
        <v>0</v>
      </c>
      <c r="D4" s="454">
        <f>B4+C4</f>
        <v>39734089</v>
      </c>
      <c r="E4" s="444">
        <f>D4/($D26)</f>
        <v>0.21039360173595989</v>
      </c>
    </row>
    <row r="5" spans="1:5">
      <c r="A5" s="112" t="s">
        <v>63</v>
      </c>
      <c r="B5" s="417">
        <f>'Federal Assistance'!D6</f>
        <v>0</v>
      </c>
      <c r="C5" s="439">
        <f>'State Assistance'!D$6</f>
        <v>38453</v>
      </c>
      <c r="D5" s="454">
        <f t="shared" ref="D5:D7" si="0">B5+C5</f>
        <v>38453</v>
      </c>
      <c r="E5" s="444">
        <f>D5/($D26)</f>
        <v>2.0361018387895759E-4</v>
      </c>
    </row>
    <row r="6" spans="1:5" ht="16.8">
      <c r="A6" s="112" t="s">
        <v>75</v>
      </c>
      <c r="B6" s="417">
        <f>'Federal Assistance'!E6</f>
        <v>1385099</v>
      </c>
      <c r="C6" s="439">
        <f>'State Assistance'!E$6</f>
        <v>2272211</v>
      </c>
      <c r="D6" s="454">
        <f t="shared" si="0"/>
        <v>3657310</v>
      </c>
      <c r="E6" s="444">
        <f>D6/($D26)</f>
        <v>1.9365603765697095E-2</v>
      </c>
    </row>
    <row r="7" spans="1:5">
      <c r="A7" s="112" t="s">
        <v>76</v>
      </c>
      <c r="B7" s="417">
        <f>'Federal Assistance'!F6</f>
        <v>0</v>
      </c>
      <c r="C7" s="113"/>
      <c r="D7" s="455">
        <f t="shared" si="0"/>
        <v>0</v>
      </c>
      <c r="E7" s="444">
        <f>D7/($D26)</f>
        <v>0</v>
      </c>
    </row>
    <row r="8" spans="1:5" ht="22.8">
      <c r="A8" s="114" t="s">
        <v>65</v>
      </c>
      <c r="B8" s="404">
        <f>IF(SUM(B9:B21)='Federal Non-Assistance'!B6,'Federal Non-Assistance'!B6,"ERROR")</f>
        <v>32753296</v>
      </c>
      <c r="C8" s="413">
        <f>IF(SUM(C9:C21)='State Non-Assistance'!B6,'State Non-Assistance'!B6,"ERROR")</f>
        <v>103341308</v>
      </c>
      <c r="D8" s="456">
        <f>B8+C8</f>
        <v>136094604</v>
      </c>
      <c r="E8" s="445">
        <f>D8/($D26)</f>
        <v>0.7206264100427513</v>
      </c>
    </row>
    <row r="9" spans="1:5" ht="16.8">
      <c r="A9" s="112" t="s">
        <v>78</v>
      </c>
      <c r="B9" s="405">
        <f>'Federal Non-Assistance'!C6</f>
        <v>13999144</v>
      </c>
      <c r="C9" s="440">
        <f>'State Non-Assistance'!C$6</f>
        <v>7516219</v>
      </c>
      <c r="D9" s="454">
        <f t="shared" ref="D9:D21" si="1">B9+C9</f>
        <v>21515363</v>
      </c>
      <c r="E9" s="444">
        <f>D9/($D26)</f>
        <v>0.11392471371941124</v>
      </c>
    </row>
    <row r="10" spans="1:5">
      <c r="A10" s="112" t="s">
        <v>63</v>
      </c>
      <c r="B10" s="405">
        <f>'Federal Non-Assistance'!D6</f>
        <v>0</v>
      </c>
      <c r="C10" s="440">
        <f>'State Non-Assistance'!D$6</f>
        <v>5478681</v>
      </c>
      <c r="D10" s="454">
        <f t="shared" si="1"/>
        <v>5478681</v>
      </c>
      <c r="E10" s="444">
        <f>D10/($D26)</f>
        <v>2.9009836575147614E-2</v>
      </c>
    </row>
    <row r="11" spans="1:5">
      <c r="A11" s="112" t="s">
        <v>64</v>
      </c>
      <c r="B11" s="405">
        <f>'Federal Non-Assistance'!E6</f>
        <v>531001</v>
      </c>
      <c r="C11" s="440">
        <f>'State Non-Assistance'!E$6</f>
        <v>0</v>
      </c>
      <c r="D11" s="454">
        <f t="shared" si="1"/>
        <v>531001</v>
      </c>
      <c r="E11" s="444">
        <f>D11/($D26)</f>
        <v>2.8116716836114309E-3</v>
      </c>
    </row>
    <row r="12" spans="1:5" ht="16.8">
      <c r="A12" s="112" t="s">
        <v>79</v>
      </c>
      <c r="B12" s="405">
        <f>'Federal Non-Assistance'!F6</f>
        <v>0</v>
      </c>
      <c r="C12" s="440">
        <f>'State Non-Assistance'!F$6</f>
        <v>0</v>
      </c>
      <c r="D12" s="454">
        <f t="shared" si="1"/>
        <v>0</v>
      </c>
      <c r="E12" s="444">
        <f>D12/($D26)</f>
        <v>0</v>
      </c>
    </row>
    <row r="13" spans="1:5">
      <c r="A13" s="112" t="s">
        <v>67</v>
      </c>
      <c r="B13" s="405">
        <f>'Federal Non-Assistance'!G6</f>
        <v>0</v>
      </c>
      <c r="C13" s="440">
        <f>'State Non-Assistance'!G$6</f>
        <v>0</v>
      </c>
      <c r="D13" s="454">
        <f t="shared" si="1"/>
        <v>0</v>
      </c>
      <c r="E13" s="444">
        <f>D13/($D26)</f>
        <v>0</v>
      </c>
    </row>
    <row r="14" spans="1:5" ht="16.8">
      <c r="A14" s="112" t="s">
        <v>80</v>
      </c>
      <c r="B14" s="405">
        <f>'Federal Non-Assistance'!H6</f>
        <v>0</v>
      </c>
      <c r="C14" s="440">
        <f>'State Non-Assistance'!H$6</f>
        <v>0</v>
      </c>
      <c r="D14" s="454">
        <f t="shared" si="1"/>
        <v>0</v>
      </c>
      <c r="E14" s="444">
        <f>D14/($D26)</f>
        <v>0</v>
      </c>
    </row>
    <row r="15" spans="1:5" ht="16.8">
      <c r="A15" s="112" t="s">
        <v>81</v>
      </c>
      <c r="B15" s="405">
        <f>'Federal Non-Assistance'!I6</f>
        <v>0</v>
      </c>
      <c r="C15" s="440">
        <f>'State Non-Assistance'!I$6</f>
        <v>28248278</v>
      </c>
      <c r="D15" s="454">
        <f t="shared" si="1"/>
        <v>28248278</v>
      </c>
      <c r="E15" s="444">
        <f>D15/($D26)</f>
        <v>0.14957576984484727</v>
      </c>
    </row>
    <row r="16" spans="1:5" ht="16.8">
      <c r="A16" s="112" t="s">
        <v>82</v>
      </c>
      <c r="B16" s="405">
        <f>'Federal Non-Assistance'!J6</f>
        <v>983138</v>
      </c>
      <c r="C16" s="440">
        <f>'State Non-Assistance'!J$6</f>
        <v>508210</v>
      </c>
      <c r="D16" s="454">
        <f t="shared" si="1"/>
        <v>1491348</v>
      </c>
      <c r="E16" s="444">
        <f>D16/($D26)</f>
        <v>7.8967477311917313E-3</v>
      </c>
    </row>
    <row r="17" spans="1:5" ht="16.8">
      <c r="A17" s="112" t="s">
        <v>109</v>
      </c>
      <c r="B17" s="405">
        <f>'Federal Non-Assistance'!K6</f>
        <v>289164</v>
      </c>
      <c r="C17" s="440">
        <f>'State Non-Assistance'!K$6</f>
        <v>65575</v>
      </c>
      <c r="D17" s="454">
        <f t="shared" si="1"/>
        <v>354739</v>
      </c>
      <c r="E17" s="444">
        <f>D17/($D26)</f>
        <v>1.8783572938142026E-3</v>
      </c>
    </row>
    <row r="18" spans="1:5">
      <c r="A18" s="112" t="s">
        <v>88</v>
      </c>
      <c r="B18" s="405">
        <f>'Federal Non-Assistance'!L6</f>
        <v>-682622</v>
      </c>
      <c r="C18" s="440">
        <f>'State Non-Assistance'!L$6</f>
        <v>7954611</v>
      </c>
      <c r="D18" s="454">
        <f t="shared" si="1"/>
        <v>7271989</v>
      </c>
      <c r="E18" s="444">
        <f>D18/($D26)</f>
        <v>3.8505474669226249E-2</v>
      </c>
    </row>
    <row r="19" spans="1:5">
      <c r="A19" s="112" t="s">
        <v>68</v>
      </c>
      <c r="B19" s="405">
        <f>'Federal Non-Assistance'!M6</f>
        <v>742497</v>
      </c>
      <c r="C19" s="440">
        <f>'State Non-Assistance'!M$6</f>
        <v>288918</v>
      </c>
      <c r="D19" s="454">
        <f t="shared" si="1"/>
        <v>1031415</v>
      </c>
      <c r="E19" s="444">
        <f>D19/($D26)</f>
        <v>5.4613839701847721E-3</v>
      </c>
    </row>
    <row r="20" spans="1:5" ht="16.8">
      <c r="A20" s="112" t="s">
        <v>110</v>
      </c>
      <c r="B20" s="405">
        <f>'Federal Non-Assistance'!N6</f>
        <v>0</v>
      </c>
      <c r="C20" s="115"/>
      <c r="D20" s="454">
        <f t="shared" si="1"/>
        <v>0</v>
      </c>
      <c r="E20" s="444">
        <f>D20/($D26)</f>
        <v>0</v>
      </c>
    </row>
    <row r="21" spans="1:5">
      <c r="A21" s="112" t="s">
        <v>69</v>
      </c>
      <c r="B21" s="405">
        <f>'Federal Non-Assistance'!O6</f>
        <v>16890974</v>
      </c>
      <c r="C21" s="440">
        <f>'State Non-Assistance'!O$6</f>
        <v>53280816</v>
      </c>
      <c r="D21" s="454">
        <f t="shared" si="1"/>
        <v>70171790</v>
      </c>
      <c r="E21" s="444">
        <f>D21/($D26)</f>
        <v>0.37156245455531678</v>
      </c>
    </row>
    <row r="22" spans="1:5" ht="40.200000000000003" thickBot="1">
      <c r="A22" s="116" t="s">
        <v>0</v>
      </c>
      <c r="B22" s="406">
        <f>B3+B8</f>
        <v>73872484</v>
      </c>
      <c r="C22" s="441">
        <f>C3+C8</f>
        <v>105651972</v>
      </c>
      <c r="D22" s="406">
        <f>B22+C22</f>
        <v>179524456</v>
      </c>
      <c r="E22" s="446">
        <f>D22/($D26)</f>
        <v>0.9505892257282873</v>
      </c>
    </row>
    <row r="23" spans="1:5" ht="34.200000000000003">
      <c r="A23" s="114" t="s">
        <v>111</v>
      </c>
      <c r="B23" s="449">
        <f>'Summary Federal Funds'!E6</f>
        <v>0</v>
      </c>
      <c r="C23" s="117"/>
      <c r="D23" s="456">
        <f>B23</f>
        <v>0</v>
      </c>
      <c r="E23" s="443">
        <f>D23/($D26)</f>
        <v>0</v>
      </c>
    </row>
    <row r="24" spans="1:5" ht="34.200000000000003">
      <c r="A24" s="114" t="s">
        <v>112</v>
      </c>
      <c r="B24" s="450">
        <f>'Summary Federal Funds'!F6</f>
        <v>9331520</v>
      </c>
      <c r="C24" s="118"/>
      <c r="D24" s="456">
        <f>B24</f>
        <v>9331520</v>
      </c>
      <c r="E24" s="445">
        <f>D24/($D26)</f>
        <v>4.9410774271712747E-2</v>
      </c>
    </row>
    <row r="25" spans="1:5" ht="39" customHeight="1" thickBot="1">
      <c r="A25" s="119" t="s">
        <v>113</v>
      </c>
      <c r="B25" s="451">
        <f>B23+B24</f>
        <v>9331520</v>
      </c>
      <c r="C25" s="120"/>
      <c r="D25" s="451">
        <f>B25</f>
        <v>9331520</v>
      </c>
      <c r="E25" s="447">
        <f>D25/($D26)</f>
        <v>4.9410774271712747E-2</v>
      </c>
    </row>
    <row r="26" spans="1:5" ht="32.4" thickTop="1" thickBot="1">
      <c r="A26" s="121" t="s">
        <v>114</v>
      </c>
      <c r="B26" s="408">
        <f>B22+B25</f>
        <v>83204004</v>
      </c>
      <c r="C26" s="442">
        <f>C22</f>
        <v>105651972</v>
      </c>
      <c r="D26" s="408">
        <f>B26+C26</f>
        <v>188855976</v>
      </c>
      <c r="E26" s="448">
        <f>IF(D26/($D26)=SUM(E25,E22),SUM(E22,E25),"ERROR")</f>
        <v>1</v>
      </c>
    </row>
    <row r="27" spans="1:5" ht="31.8" thickBot="1">
      <c r="A27" s="239" t="s">
        <v>95</v>
      </c>
      <c r="B27" s="452">
        <f>'Summary Federal Funds'!I6</f>
        <v>2944110</v>
      </c>
      <c r="C27" s="123"/>
      <c r="D27" s="457">
        <f>B27</f>
        <v>2944110</v>
      </c>
      <c r="E27" s="124"/>
    </row>
    <row r="28" spans="1:5" ht="31.2">
      <c r="A28" s="240" t="s">
        <v>96</v>
      </c>
      <c r="B28" s="453">
        <f>'Summary Federal Funds'!J6</f>
        <v>30694199</v>
      </c>
      <c r="C28" s="126"/>
      <c r="D28" s="458">
        <f>B28</f>
        <v>30694199</v>
      </c>
      <c r="E28" s="127"/>
    </row>
  </sheetData>
  <mergeCells count="1">
    <mergeCell ref="A1:E1"/>
  </mergeCells>
  <pageMargins left="0.7" right="0.7" top="0.75" bottom="0.75" header="0.3" footer="0.3"/>
  <pageSetup scale="8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
    </sheetView>
  </sheetViews>
  <sheetFormatPr defaultRowHeight="14.4"/>
  <cols>
    <col min="1" max="1" width="22.6640625" customWidth="1"/>
    <col min="2" max="5" width="32.6640625" customWidth="1"/>
  </cols>
  <sheetData>
    <row r="1" spans="1:5" ht="18" thickBot="1">
      <c r="A1" s="467" t="s">
        <v>253</v>
      </c>
      <c r="B1" s="468"/>
      <c r="C1" s="468"/>
      <c r="D1" s="468"/>
      <c r="E1" s="534"/>
    </row>
    <row r="2" spans="1:5" ht="31.2" thickBot="1">
      <c r="A2" s="106" t="s">
        <v>104</v>
      </c>
      <c r="B2" s="107" t="s">
        <v>105</v>
      </c>
      <c r="C2" s="108" t="s">
        <v>106</v>
      </c>
      <c r="D2" s="109" t="s">
        <v>107</v>
      </c>
      <c r="E2" s="110" t="s">
        <v>108</v>
      </c>
    </row>
    <row r="3" spans="1:5" ht="22.8">
      <c r="A3" s="111" t="s">
        <v>74</v>
      </c>
      <c r="B3" s="418">
        <f>IF(SUM(B4:B7)='Federal Assistance'!B7,'Federal Assistance'!B7,"ERROR")</f>
        <v>3479575</v>
      </c>
      <c r="C3" s="418">
        <f>IF(SUM(C4:C6)='State Assistance'!B7,'State Assistance'!B7,"ERROR")</f>
        <v>35227435</v>
      </c>
      <c r="D3" s="412">
        <f>B3+C3</f>
        <v>38707010</v>
      </c>
      <c r="E3" s="443">
        <f>D3/($D26)</f>
        <v>0.44773981676738273</v>
      </c>
    </row>
    <row r="4" spans="1:5">
      <c r="A4" s="112" t="s">
        <v>62</v>
      </c>
      <c r="B4" s="417">
        <f>'Federal Assistance'!C7</f>
        <v>8105336</v>
      </c>
      <c r="C4" s="439">
        <f>'State Assistance'!C7</f>
        <v>31682624</v>
      </c>
      <c r="D4" s="454">
        <f>B4+C4</f>
        <v>39787960</v>
      </c>
      <c r="E4" s="444">
        <f>D4/($D26)</f>
        <v>0.46024360755191251</v>
      </c>
    </row>
    <row r="5" spans="1:5">
      <c r="A5" s="112" t="s">
        <v>63</v>
      </c>
      <c r="B5" s="417">
        <f>'Federal Assistance'!D7</f>
        <v>-5685635</v>
      </c>
      <c r="C5" s="439">
        <f>'State Assistance'!D7</f>
        <v>3544811</v>
      </c>
      <c r="D5" s="455">
        <f t="shared" ref="D5:D7" si="0">B5+C5</f>
        <v>-2140824</v>
      </c>
      <c r="E5" s="444">
        <f>D5/($D26)</f>
        <v>-2.4763786856469034E-2</v>
      </c>
    </row>
    <row r="6" spans="1:5" ht="16.8">
      <c r="A6" s="112" t="s">
        <v>75</v>
      </c>
      <c r="B6" s="417">
        <f>'Federal Assistance'!E7</f>
        <v>1059874</v>
      </c>
      <c r="C6" s="439">
        <f>'State Assistance'!E7</f>
        <v>0</v>
      </c>
      <c r="D6" s="454">
        <f t="shared" si="0"/>
        <v>1059874</v>
      </c>
      <c r="E6" s="444">
        <f>D6/($D26)</f>
        <v>1.2259996071939243E-2</v>
      </c>
    </row>
    <row r="7" spans="1:5">
      <c r="A7" s="112" t="s">
        <v>76</v>
      </c>
      <c r="B7" s="417">
        <f>'Federal Assistance'!F7</f>
        <v>0</v>
      </c>
      <c r="C7" s="113"/>
      <c r="D7" s="455">
        <f t="shared" si="0"/>
        <v>0</v>
      </c>
      <c r="E7" s="444">
        <f>D7/($D26)</f>
        <v>0</v>
      </c>
    </row>
    <row r="8" spans="1:5" ht="22.8">
      <c r="A8" s="114" t="s">
        <v>65</v>
      </c>
      <c r="B8" s="404">
        <f>IF(SUM(B9:B21)='Federal Non-Assistance'!B7,'Federal Non-Assistance'!B7,"ERROR")</f>
        <v>35381527</v>
      </c>
      <c r="C8" s="413">
        <f>IF(SUM(C9:C21)='State Non-Assistance'!B7,'State Non-Assistance'!B7,"ERROR")</f>
        <v>1860946</v>
      </c>
      <c r="D8" s="456">
        <f>B8+C8</f>
        <v>37242473</v>
      </c>
      <c r="E8" s="445">
        <f>D8/($D26)</f>
        <v>0.43079891825755073</v>
      </c>
    </row>
    <row r="9" spans="1:5" ht="16.8">
      <c r="A9" s="112" t="s">
        <v>78</v>
      </c>
      <c r="B9" s="405">
        <f>'Federal Non-Assistance'!C7</f>
        <v>12530208</v>
      </c>
      <c r="C9" s="440">
        <f>'State Non-Assistance'!C7</f>
        <v>0</v>
      </c>
      <c r="D9" s="454">
        <f t="shared" ref="D9:D21" si="1">B9+C9</f>
        <v>12530208</v>
      </c>
      <c r="E9" s="444">
        <f>D9/($D26)</f>
        <v>0.14494204109222575</v>
      </c>
    </row>
    <row r="10" spans="1:5">
      <c r="A10" s="112" t="s">
        <v>63</v>
      </c>
      <c r="B10" s="405">
        <f>'Federal Non-Assistance'!D7</f>
        <v>19456606</v>
      </c>
      <c r="C10" s="440">
        <f>'State Non-Assistance'!D7</f>
        <v>0</v>
      </c>
      <c r="D10" s="454">
        <f t="shared" si="1"/>
        <v>19456606</v>
      </c>
      <c r="E10" s="444">
        <f>D10/($D26)</f>
        <v>0.22506251982147832</v>
      </c>
    </row>
    <row r="11" spans="1:5">
      <c r="A11" s="112" t="s">
        <v>64</v>
      </c>
      <c r="B11" s="405">
        <f>'Federal Non-Assistance'!E7</f>
        <v>149164</v>
      </c>
      <c r="C11" s="440">
        <f>'State Non-Assistance'!E7</f>
        <v>0</v>
      </c>
      <c r="D11" s="454">
        <f t="shared" si="1"/>
        <v>149164</v>
      </c>
      <c r="E11" s="444">
        <f>D11/($D26)</f>
        <v>1.7254409996610403E-3</v>
      </c>
    </row>
    <row r="12" spans="1:5" ht="16.8">
      <c r="A12" s="112" t="s">
        <v>79</v>
      </c>
      <c r="B12" s="405">
        <f>'Federal Non-Assistance'!F7</f>
        <v>0</v>
      </c>
      <c r="C12" s="440">
        <f>'State Non-Assistance'!F7</f>
        <v>0</v>
      </c>
      <c r="D12" s="454">
        <f t="shared" si="1"/>
        <v>0</v>
      </c>
      <c r="E12" s="444">
        <f>D12/($D26)</f>
        <v>0</v>
      </c>
    </row>
    <row r="13" spans="1:5">
      <c r="A13" s="112" t="s">
        <v>67</v>
      </c>
      <c r="B13" s="405">
        <f>'Federal Non-Assistance'!G7</f>
        <v>0</v>
      </c>
      <c r="C13" s="440">
        <f>'State Non-Assistance'!G7</f>
        <v>0</v>
      </c>
      <c r="D13" s="454">
        <f t="shared" si="1"/>
        <v>0</v>
      </c>
      <c r="E13" s="444">
        <f>D13/($D26)</f>
        <v>0</v>
      </c>
    </row>
    <row r="14" spans="1:5" ht="16.8">
      <c r="A14" s="112" t="s">
        <v>80</v>
      </c>
      <c r="B14" s="405">
        <f>'Federal Non-Assistance'!H7</f>
        <v>0</v>
      </c>
      <c r="C14" s="440">
        <f>'State Non-Assistance'!H7</f>
        <v>0</v>
      </c>
      <c r="D14" s="454">
        <f t="shared" si="1"/>
        <v>0</v>
      </c>
      <c r="E14" s="444">
        <f>D14/($D26)</f>
        <v>0</v>
      </c>
    </row>
    <row r="15" spans="1:5" ht="16.8">
      <c r="A15" s="112" t="s">
        <v>81</v>
      </c>
      <c r="B15" s="405">
        <f>'Federal Non-Assistance'!I7</f>
        <v>0</v>
      </c>
      <c r="C15" s="440">
        <f>'State Non-Assistance'!I7</f>
        <v>0</v>
      </c>
      <c r="D15" s="454">
        <f t="shared" si="1"/>
        <v>0</v>
      </c>
      <c r="E15" s="444">
        <f>D15/($D26)</f>
        <v>0</v>
      </c>
    </row>
    <row r="16" spans="1:5" ht="16.8">
      <c r="A16" s="112" t="s">
        <v>82</v>
      </c>
      <c r="B16" s="405">
        <f>'Federal Non-Assistance'!J7</f>
        <v>374222</v>
      </c>
      <c r="C16" s="440">
        <f>'State Non-Assistance'!J7</f>
        <v>0</v>
      </c>
      <c r="D16" s="454">
        <f t="shared" si="1"/>
        <v>374222</v>
      </c>
      <c r="E16" s="444">
        <f>D16/($D26)</f>
        <v>4.3287789397921331E-3</v>
      </c>
    </row>
    <row r="17" spans="1:5" ht="16.8">
      <c r="A17" s="112" t="s">
        <v>109</v>
      </c>
      <c r="B17" s="405">
        <f>'Federal Non-Assistance'!K7</f>
        <v>0</v>
      </c>
      <c r="C17" s="440">
        <f>'State Non-Assistance'!K7</f>
        <v>0</v>
      </c>
      <c r="D17" s="454">
        <f t="shared" si="1"/>
        <v>0</v>
      </c>
      <c r="E17" s="444">
        <f>D17/($D26)</f>
        <v>0</v>
      </c>
    </row>
    <row r="18" spans="1:5">
      <c r="A18" s="112" t="s">
        <v>88</v>
      </c>
      <c r="B18" s="405">
        <f>'Federal Non-Assistance'!L7</f>
        <v>2536550</v>
      </c>
      <c r="C18" s="440">
        <f>'State Non-Assistance'!L7</f>
        <v>1746313</v>
      </c>
      <c r="D18" s="454">
        <f t="shared" si="1"/>
        <v>4282863</v>
      </c>
      <c r="E18" s="444">
        <f>D18/($D26)</f>
        <v>4.9541628114902266E-2</v>
      </c>
    </row>
    <row r="19" spans="1:5">
      <c r="A19" s="112" t="s">
        <v>68</v>
      </c>
      <c r="B19" s="405">
        <f>'Federal Non-Assistance'!M7</f>
        <v>334777</v>
      </c>
      <c r="C19" s="440">
        <f>'State Non-Assistance'!M7</f>
        <v>114633</v>
      </c>
      <c r="D19" s="454">
        <f t="shared" si="1"/>
        <v>449410</v>
      </c>
      <c r="E19" s="444">
        <f>D19/($D26)</f>
        <v>5.1985092894912179E-3</v>
      </c>
    </row>
    <row r="20" spans="1:5" ht="16.8">
      <c r="A20" s="112" t="s">
        <v>110</v>
      </c>
      <c r="B20" s="405">
        <f>'Federal Non-Assistance'!N7</f>
        <v>0</v>
      </c>
      <c r="C20" s="115"/>
      <c r="D20" s="454">
        <f t="shared" si="1"/>
        <v>0</v>
      </c>
      <c r="E20" s="444">
        <f>D20/($D26)</f>
        <v>0</v>
      </c>
    </row>
    <row r="21" spans="1:5">
      <c r="A21" s="112" t="s">
        <v>69</v>
      </c>
      <c r="B21" s="405">
        <f>'Federal Non-Assistance'!O7</f>
        <v>0</v>
      </c>
      <c r="C21" s="440">
        <f>'State Non-Assistance'!O7</f>
        <v>0</v>
      </c>
      <c r="D21" s="454">
        <f t="shared" si="1"/>
        <v>0</v>
      </c>
      <c r="E21" s="444">
        <f>D21/($D26)</f>
        <v>0</v>
      </c>
    </row>
    <row r="22" spans="1:5" ht="40.200000000000003" thickBot="1">
      <c r="A22" s="116" t="s">
        <v>0</v>
      </c>
      <c r="B22" s="406">
        <f>B3+B8</f>
        <v>38861102</v>
      </c>
      <c r="C22" s="441">
        <f>C3+C8</f>
        <v>37088381</v>
      </c>
      <c r="D22" s="406">
        <f>B22+C22</f>
        <v>75949483</v>
      </c>
      <c r="E22" s="446">
        <f>D22/($D26)</f>
        <v>0.87853873502493351</v>
      </c>
    </row>
    <row r="23" spans="1:5" ht="34.200000000000003">
      <c r="A23" s="114" t="s">
        <v>111</v>
      </c>
      <c r="B23" s="449">
        <f>'Summary Federal Funds'!E7</f>
        <v>7500000</v>
      </c>
      <c r="C23" s="117"/>
      <c r="D23" s="456">
        <f>B23</f>
        <v>7500000</v>
      </c>
      <c r="E23" s="443">
        <f>D23/($D26)</f>
        <v>8.6755567680256634E-2</v>
      </c>
    </row>
    <row r="24" spans="1:5" ht="34.200000000000003">
      <c r="A24" s="114" t="s">
        <v>112</v>
      </c>
      <c r="B24" s="450">
        <f>'Summary Federal Funds'!F7</f>
        <v>3000300</v>
      </c>
      <c r="C24" s="118"/>
      <c r="D24" s="456">
        <f>B24</f>
        <v>3000300</v>
      </c>
      <c r="E24" s="445">
        <f>D24/($D26)</f>
        <v>3.4705697294809865E-2</v>
      </c>
    </row>
    <row r="25" spans="1:5" ht="39" customHeight="1" thickBot="1">
      <c r="A25" s="119" t="s">
        <v>113</v>
      </c>
      <c r="B25" s="451">
        <f>B23+B24</f>
        <v>10500300</v>
      </c>
      <c r="C25" s="120"/>
      <c r="D25" s="451">
        <f>B25</f>
        <v>10500300</v>
      </c>
      <c r="E25" s="447">
        <f>D25/($D26)</f>
        <v>0.12146126497506651</v>
      </c>
    </row>
    <row r="26" spans="1:5" ht="32.4" thickTop="1" thickBot="1">
      <c r="A26" s="121" t="s">
        <v>114</v>
      </c>
      <c r="B26" s="408">
        <f>B22+B25</f>
        <v>49361402</v>
      </c>
      <c r="C26" s="442">
        <f>C22</f>
        <v>37088381</v>
      </c>
      <c r="D26" s="408">
        <f>B26+C26</f>
        <v>86449783</v>
      </c>
      <c r="E26" s="459">
        <f>IF(D26/($D26)=SUM(E25,E22),SUM(E22,E25),"ERROR")</f>
        <v>1</v>
      </c>
    </row>
    <row r="27" spans="1:5" ht="31.8" thickBot="1">
      <c r="A27" s="122" t="s">
        <v>95</v>
      </c>
      <c r="B27" s="452">
        <f>'Summary Federal Funds'!I7</f>
        <v>0</v>
      </c>
      <c r="C27" s="123"/>
      <c r="D27" s="452">
        <f>B27</f>
        <v>0</v>
      </c>
      <c r="E27" s="124"/>
    </row>
    <row r="28" spans="1:5" ht="31.2">
      <c r="A28" s="125" t="s">
        <v>96</v>
      </c>
      <c r="B28" s="453">
        <f>'Summary Federal Funds'!J7</f>
        <v>63350083</v>
      </c>
      <c r="C28" s="126"/>
      <c r="D28" s="453">
        <f>B28</f>
        <v>63350083</v>
      </c>
      <c r="E28" s="127"/>
    </row>
  </sheetData>
  <mergeCells count="1">
    <mergeCell ref="A1:E1"/>
  </mergeCells>
  <pageMargins left="0.7" right="0.7" top="0.75" bottom="0.75" header="0.3" footer="0.3"/>
  <pageSetup scale="8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
    </sheetView>
  </sheetViews>
  <sheetFormatPr defaultRowHeight="14.4"/>
  <cols>
    <col min="1" max="1" width="22.6640625" customWidth="1"/>
    <col min="2" max="5" width="32.6640625" customWidth="1"/>
  </cols>
  <sheetData>
    <row r="1" spans="1:5" ht="18" thickBot="1">
      <c r="A1" s="467" t="s">
        <v>254</v>
      </c>
      <c r="B1" s="468"/>
      <c r="C1" s="468"/>
      <c r="D1" s="468"/>
      <c r="E1" s="534"/>
    </row>
    <row r="2" spans="1:5" ht="31.2" thickBot="1">
      <c r="A2" s="106" t="s">
        <v>104</v>
      </c>
      <c r="B2" s="107" t="s">
        <v>105</v>
      </c>
      <c r="C2" s="108" t="s">
        <v>106</v>
      </c>
      <c r="D2" s="109" t="s">
        <v>107</v>
      </c>
      <c r="E2" s="110" t="s">
        <v>108</v>
      </c>
    </row>
    <row r="3" spans="1:5" ht="22.8">
      <c r="A3" s="111" t="s">
        <v>74</v>
      </c>
      <c r="B3" s="418">
        <f>IF(SUM(B4:B7)='Federal Assistance'!B8,'Federal Assistance'!B8,"ERROR")</f>
        <v>33232248</v>
      </c>
      <c r="C3" s="418">
        <f>IF(SUM(C4:C6)='State Assistance'!B8,'State Assistance'!B8,"ERROR")</f>
        <v>0</v>
      </c>
      <c r="D3" s="412">
        <f>B3+C3</f>
        <v>33232248</v>
      </c>
      <c r="E3" s="443">
        <f>D3/($D26)</f>
        <v>9.337562591225089E-2</v>
      </c>
    </row>
    <row r="4" spans="1:5">
      <c r="A4" s="112" t="s">
        <v>62</v>
      </c>
      <c r="B4" s="417">
        <f>'Federal Assistance'!C8</f>
        <v>32050396</v>
      </c>
      <c r="C4" s="439">
        <f>'State Assistance'!C8</f>
        <v>0</v>
      </c>
      <c r="D4" s="454">
        <f>B4+C4</f>
        <v>32050396</v>
      </c>
      <c r="E4" s="444">
        <f>D4/($D26)</f>
        <v>9.0054870414890451E-2</v>
      </c>
    </row>
    <row r="5" spans="1:5">
      <c r="A5" s="112" t="s">
        <v>63</v>
      </c>
      <c r="B5" s="417">
        <f>'Federal Assistance'!D8</f>
        <v>0</v>
      </c>
      <c r="C5" s="439">
        <f>'State Assistance'!D8</f>
        <v>0</v>
      </c>
      <c r="D5" s="454">
        <f t="shared" ref="D5:D7" si="0">B5+C5</f>
        <v>0</v>
      </c>
      <c r="E5" s="444">
        <f>D5/($D26)</f>
        <v>0</v>
      </c>
    </row>
    <row r="6" spans="1:5" ht="16.8">
      <c r="A6" s="112" t="s">
        <v>75</v>
      </c>
      <c r="B6" s="417">
        <f>'Federal Assistance'!E8</f>
        <v>1181852</v>
      </c>
      <c r="C6" s="439">
        <f>'State Assistance'!E8</f>
        <v>0</v>
      </c>
      <c r="D6" s="454">
        <f t="shared" si="0"/>
        <v>1181852</v>
      </c>
      <c r="E6" s="444">
        <f>D6/($D26)</f>
        <v>3.3207554973604413E-3</v>
      </c>
    </row>
    <row r="7" spans="1:5">
      <c r="A7" s="112" t="s">
        <v>76</v>
      </c>
      <c r="B7" s="417">
        <f>'Federal Assistance'!F8</f>
        <v>0</v>
      </c>
      <c r="C7" s="113"/>
      <c r="D7" s="455">
        <f t="shared" si="0"/>
        <v>0</v>
      </c>
      <c r="E7" s="444">
        <f>D7/($D26)</f>
        <v>0</v>
      </c>
    </row>
    <row r="8" spans="1:5" ht="22.8">
      <c r="A8" s="114" t="s">
        <v>65</v>
      </c>
      <c r="B8" s="404">
        <f>IF(SUM(B9:B21)='Federal Non-Assistance'!B8,'Federal Non-Assistance'!B8,"ERROR")</f>
        <v>170292467</v>
      </c>
      <c r="C8" s="413">
        <f>IF(SUM(C9:C21)='State Non-Assistance'!B8,'State Non-Assistance'!B8,"ERROR")</f>
        <v>132359685</v>
      </c>
      <c r="D8" s="456">
        <f>B8+C8</f>
        <v>302652152</v>
      </c>
      <c r="E8" s="445">
        <f>D8/($D26)</f>
        <v>0.85038887909989402</v>
      </c>
    </row>
    <row r="9" spans="1:5" ht="16.8">
      <c r="A9" s="112" t="s">
        <v>78</v>
      </c>
      <c r="B9" s="405">
        <f>'Federal Non-Assistance'!C8</f>
        <v>7221577</v>
      </c>
      <c r="C9" s="440">
        <f>'State Non-Assistance'!C8</f>
        <v>898432</v>
      </c>
      <c r="D9" s="454">
        <f t="shared" ref="D9:D21" si="1">B9+C9</f>
        <v>8120009</v>
      </c>
      <c r="E9" s="444">
        <f>D9/($D26)</f>
        <v>2.281551710820497E-2</v>
      </c>
    </row>
    <row r="10" spans="1:5">
      <c r="A10" s="112" t="s">
        <v>63</v>
      </c>
      <c r="B10" s="405">
        <f>'Federal Non-Assistance'!D8</f>
        <v>2915264</v>
      </c>
      <c r="C10" s="440">
        <f>'State Non-Assistance'!D8</f>
        <v>10032936</v>
      </c>
      <c r="D10" s="454">
        <f t="shared" si="1"/>
        <v>12948200</v>
      </c>
      <c r="E10" s="444">
        <f>D10/($D26)</f>
        <v>3.6381718126231088E-2</v>
      </c>
    </row>
    <row r="11" spans="1:5">
      <c r="A11" s="112" t="s">
        <v>64</v>
      </c>
      <c r="B11" s="405">
        <f>'Federal Non-Assistance'!E8</f>
        <v>125336</v>
      </c>
      <c r="C11" s="440">
        <f>'State Non-Assistance'!E8</f>
        <v>0</v>
      </c>
      <c r="D11" s="454">
        <f t="shared" si="1"/>
        <v>125336</v>
      </c>
      <c r="E11" s="444">
        <f>D11/($D26)</f>
        <v>3.5216779344382233E-4</v>
      </c>
    </row>
    <row r="12" spans="1:5" ht="16.8">
      <c r="A12" s="112" t="s">
        <v>79</v>
      </c>
      <c r="B12" s="405">
        <f>'Federal Non-Assistance'!F8</f>
        <v>0</v>
      </c>
      <c r="C12" s="440">
        <f>'State Non-Assistance'!F8</f>
        <v>0</v>
      </c>
      <c r="D12" s="454">
        <f t="shared" si="1"/>
        <v>0</v>
      </c>
      <c r="E12" s="444">
        <f>D12/($D26)</f>
        <v>0</v>
      </c>
    </row>
    <row r="13" spans="1:5">
      <c r="A13" s="112" t="s">
        <v>67</v>
      </c>
      <c r="B13" s="405">
        <f>'Federal Non-Assistance'!G8</f>
        <v>0</v>
      </c>
      <c r="C13" s="440">
        <f>'State Non-Assistance'!G8</f>
        <v>0</v>
      </c>
      <c r="D13" s="454">
        <f t="shared" si="1"/>
        <v>0</v>
      </c>
      <c r="E13" s="444">
        <f>D13/($D26)</f>
        <v>0</v>
      </c>
    </row>
    <row r="14" spans="1:5" ht="16.8">
      <c r="A14" s="112" t="s">
        <v>80</v>
      </c>
      <c r="B14" s="405">
        <f>'Federal Non-Assistance'!H8</f>
        <v>0</v>
      </c>
      <c r="C14" s="440">
        <f>'State Non-Assistance'!H8</f>
        <v>0</v>
      </c>
      <c r="D14" s="454">
        <f t="shared" si="1"/>
        <v>0</v>
      </c>
      <c r="E14" s="444">
        <f>D14/($D26)</f>
        <v>0</v>
      </c>
    </row>
    <row r="15" spans="1:5" ht="16.8">
      <c r="A15" s="112" t="s">
        <v>81</v>
      </c>
      <c r="B15" s="405">
        <f>'Federal Non-Assistance'!I8</f>
        <v>7568395</v>
      </c>
      <c r="C15" s="440">
        <f>'State Non-Assistance'!I8</f>
        <v>22076278</v>
      </c>
      <c r="D15" s="454">
        <f t="shared" si="1"/>
        <v>29644673</v>
      </c>
      <c r="E15" s="444">
        <f>D15/($D26)</f>
        <v>8.3295294869579817E-2</v>
      </c>
    </row>
    <row r="16" spans="1:5" ht="16.8">
      <c r="A16" s="112" t="s">
        <v>82</v>
      </c>
      <c r="B16" s="405">
        <f>'Federal Non-Assistance'!J8</f>
        <v>0</v>
      </c>
      <c r="C16" s="440">
        <f>'State Non-Assistance'!J8</f>
        <v>0</v>
      </c>
      <c r="D16" s="454">
        <f t="shared" si="1"/>
        <v>0</v>
      </c>
      <c r="E16" s="444">
        <f>D16/($D26)</f>
        <v>0</v>
      </c>
    </row>
    <row r="17" spans="1:5" ht="16.8">
      <c r="A17" s="112" t="s">
        <v>109</v>
      </c>
      <c r="B17" s="405">
        <f>'Federal Non-Assistance'!K8</f>
        <v>0</v>
      </c>
      <c r="C17" s="440">
        <f>'State Non-Assistance'!K8</f>
        <v>0</v>
      </c>
      <c r="D17" s="454">
        <f t="shared" si="1"/>
        <v>0</v>
      </c>
      <c r="E17" s="444">
        <f>D17/($D26)</f>
        <v>0</v>
      </c>
    </row>
    <row r="18" spans="1:5">
      <c r="A18" s="112" t="s">
        <v>88</v>
      </c>
      <c r="B18" s="405">
        <f>'Federal Non-Assistance'!L8</f>
        <v>20569528</v>
      </c>
      <c r="C18" s="440">
        <f>'State Non-Assistance'!L8</f>
        <v>9529957</v>
      </c>
      <c r="D18" s="454">
        <f t="shared" si="1"/>
        <v>30099485</v>
      </c>
      <c r="E18" s="444">
        <f>D18/($D26)</f>
        <v>8.4573220912151567E-2</v>
      </c>
    </row>
    <row r="19" spans="1:5">
      <c r="A19" s="112" t="s">
        <v>68</v>
      </c>
      <c r="B19" s="405">
        <f>'Federal Non-Assistance'!M8</f>
        <v>4181170</v>
      </c>
      <c r="C19" s="440">
        <f>'State Non-Assistance'!M8</f>
        <v>1110722</v>
      </c>
      <c r="D19" s="454">
        <f t="shared" si="1"/>
        <v>5291892</v>
      </c>
      <c r="E19" s="444">
        <f>D19/($D26)</f>
        <v>1.486910328064575E-2</v>
      </c>
    </row>
    <row r="20" spans="1:5" ht="16.8">
      <c r="A20" s="112" t="s">
        <v>110</v>
      </c>
      <c r="B20" s="405">
        <f>'Federal Non-Assistance'!N8</f>
        <v>21699433</v>
      </c>
      <c r="C20" s="115"/>
      <c r="D20" s="454">
        <f t="shared" si="1"/>
        <v>21699433</v>
      </c>
      <c r="E20" s="444">
        <f>D20/($D26)</f>
        <v>6.0970841885747605E-2</v>
      </c>
    </row>
    <row r="21" spans="1:5">
      <c r="A21" s="112" t="s">
        <v>69</v>
      </c>
      <c r="B21" s="405">
        <f>'Federal Non-Assistance'!O8</f>
        <v>106011764</v>
      </c>
      <c r="C21" s="440">
        <f>'State Non-Assistance'!O8</f>
        <v>88711360</v>
      </c>
      <c r="D21" s="454">
        <f t="shared" si="1"/>
        <v>194723124</v>
      </c>
      <c r="E21" s="444">
        <f>D21/($D26)</f>
        <v>0.5471310151238894</v>
      </c>
    </row>
    <row r="22" spans="1:5" ht="40.200000000000003" thickBot="1">
      <c r="A22" s="116" t="s">
        <v>0</v>
      </c>
      <c r="B22" s="406">
        <f>B3+B8</f>
        <v>203524715</v>
      </c>
      <c r="C22" s="441">
        <f>C3+C8</f>
        <v>132359685</v>
      </c>
      <c r="D22" s="406">
        <f>B22+C22</f>
        <v>335884400</v>
      </c>
      <c r="E22" s="446">
        <f>D22/($D26)</f>
        <v>0.94376450501214493</v>
      </c>
    </row>
    <row r="23" spans="1:5" ht="34.200000000000003">
      <c r="A23" s="114" t="s">
        <v>111</v>
      </c>
      <c r="B23" s="449">
        <f>'Summary Federal Funds'!E8</f>
        <v>0</v>
      </c>
      <c r="C23" s="117"/>
      <c r="D23" s="456">
        <f>B23</f>
        <v>0</v>
      </c>
      <c r="E23" s="443">
        <f>D23/($D26)</f>
        <v>0</v>
      </c>
    </row>
    <row r="24" spans="1:5" ht="34.200000000000003">
      <c r="A24" s="114" t="s">
        <v>112</v>
      </c>
      <c r="B24" s="450">
        <f>'Summary Federal Funds'!F8</f>
        <v>20014130</v>
      </c>
      <c r="C24" s="118"/>
      <c r="D24" s="456">
        <f>B24</f>
        <v>20014130</v>
      </c>
      <c r="E24" s="445">
        <f>D24/($D26)</f>
        <v>5.6235494987855107E-2</v>
      </c>
    </row>
    <row r="25" spans="1:5" ht="39" customHeight="1" thickBot="1">
      <c r="A25" s="119" t="s">
        <v>113</v>
      </c>
      <c r="B25" s="451">
        <f>B23+B24</f>
        <v>20014130</v>
      </c>
      <c r="C25" s="120"/>
      <c r="D25" s="451">
        <f>B25</f>
        <v>20014130</v>
      </c>
      <c r="E25" s="447">
        <f>D25/($D26)</f>
        <v>5.6235494987855107E-2</v>
      </c>
    </row>
    <row r="26" spans="1:5" ht="32.4" thickTop="1" thickBot="1">
      <c r="A26" s="121" t="s">
        <v>114</v>
      </c>
      <c r="B26" s="408">
        <f>B22+B25</f>
        <v>223538845</v>
      </c>
      <c r="C26" s="442">
        <f>C22</f>
        <v>132359685</v>
      </c>
      <c r="D26" s="408">
        <f>B26+C26</f>
        <v>355898530</v>
      </c>
      <c r="E26" s="448">
        <f>IF(D26/($D26)=SUM(E25,E22),SUM(E22,E25),"ERROR")</f>
        <v>1</v>
      </c>
    </row>
    <row r="27" spans="1:5" ht="31.8" thickBot="1">
      <c r="A27" s="122" t="s">
        <v>95</v>
      </c>
      <c r="B27" s="452">
        <f>'Summary Federal Funds'!I8</f>
        <v>415514</v>
      </c>
      <c r="C27" s="123"/>
      <c r="D27" s="452">
        <f>B27</f>
        <v>415514</v>
      </c>
      <c r="E27" s="124"/>
    </row>
    <row r="28" spans="1:5" ht="31.2">
      <c r="A28" s="125" t="s">
        <v>96</v>
      </c>
      <c r="B28" s="453">
        <f>'Summary Federal Funds'!J8</f>
        <v>0</v>
      </c>
      <c r="C28" s="126"/>
      <c r="D28" s="453">
        <f>B28</f>
        <v>0</v>
      </c>
      <c r="E28" s="127"/>
    </row>
  </sheetData>
  <mergeCells count="1">
    <mergeCell ref="A1:E1"/>
  </mergeCells>
  <pageMargins left="0.7" right="0.7" top="0.75" bottom="0.75" header="0.3" footer="0.3"/>
  <pageSetup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E28"/>
  <sheetViews>
    <sheetView zoomScaleNormal="100" workbookViewId="0">
      <selection sqref="A1:E1"/>
    </sheetView>
  </sheetViews>
  <sheetFormatPr defaultRowHeight="14.4"/>
  <cols>
    <col min="1" max="1" width="22.6640625" customWidth="1"/>
    <col min="2" max="5" width="32.6640625" customWidth="1"/>
  </cols>
  <sheetData>
    <row r="1" spans="1:5" ht="18.600000000000001" thickBot="1">
      <c r="A1" s="463" t="s">
        <v>197</v>
      </c>
      <c r="B1" s="464"/>
      <c r="C1" s="464"/>
      <c r="D1" s="465"/>
      <c r="E1" s="466"/>
    </row>
    <row r="2" spans="1:5" ht="31.2" thickBot="1">
      <c r="A2" s="145" t="s">
        <v>104</v>
      </c>
      <c r="B2" s="146" t="s">
        <v>170</v>
      </c>
      <c r="C2" s="147" t="s">
        <v>106</v>
      </c>
      <c r="D2" s="148" t="s">
        <v>168</v>
      </c>
      <c r="E2" s="149" t="s">
        <v>167</v>
      </c>
    </row>
    <row r="3" spans="1:5" ht="23.4" thickBot="1">
      <c r="A3" s="150" t="s">
        <v>74</v>
      </c>
      <c r="B3" s="374">
        <f>IF(SUM(B4:B7)='Federal Assistance'!B5,SUM(B4:B7),"ERROR")</f>
        <v>5369771963</v>
      </c>
      <c r="C3" s="362">
        <f>IF(SUM(C4:C6)='State Assistance'!B5,'State Assistance'!B5,"ERROR")</f>
        <v>4216522618</v>
      </c>
      <c r="D3" s="383">
        <f t="shared" ref="D3:D21" si="0">B3+C3</f>
        <v>9586294581</v>
      </c>
      <c r="E3" s="367">
        <f>D3/(D26)</f>
        <v>0.30061206934503892</v>
      </c>
    </row>
    <row r="4" spans="1:5">
      <c r="A4" s="151" t="s">
        <v>62</v>
      </c>
      <c r="B4" s="374">
        <f>IF('Federal Assistance'!C5=SUM(Alabama:Wyoming!B4),'Federal Assistance'!C5,"ERROR")</f>
        <v>4485938448</v>
      </c>
      <c r="C4" s="363">
        <f>IF('State Assistance'!C5=SUM(Alabama:Wyoming!C4),'State Assistance'!C5,"ERROR")</f>
        <v>3957480683</v>
      </c>
      <c r="D4" s="384">
        <f t="shared" si="0"/>
        <v>8443419131</v>
      </c>
      <c r="E4" s="368">
        <f>D4/(D26)</f>
        <v>0.26477317965463848</v>
      </c>
    </row>
    <row r="5" spans="1:5">
      <c r="A5" s="151" t="s">
        <v>63</v>
      </c>
      <c r="B5" s="374">
        <f>IF('Federal Assistance'!D5=SUM(Alabama:Wyoming!B5),'Federal Assistance'!D5,"ERROR")</f>
        <v>71669952</v>
      </c>
      <c r="C5" s="363">
        <f>IF('State Assistance'!D5=SUM(Alabama:Wyoming!C5),'State Assistance'!D5,"ERROR")</f>
        <v>219893248</v>
      </c>
      <c r="D5" s="385">
        <f t="shared" si="0"/>
        <v>291563200</v>
      </c>
      <c r="E5" s="369">
        <f>D5/(D26)</f>
        <v>9.1429922329508122E-3</v>
      </c>
    </row>
    <row r="6" spans="1:5" ht="16.8">
      <c r="A6" s="151" t="s">
        <v>75</v>
      </c>
      <c r="B6" s="374">
        <f>IF('Federal Assistance'!E5=SUM(Alabama:Wyoming!B6),'Federal Assistance'!E5,"ERROR")</f>
        <v>240639133</v>
      </c>
      <c r="C6" s="363">
        <f>IF('State Assistance'!E5=SUM(Alabama:Wyoming!C6),'State Assistance'!E5,"ERROR")</f>
        <v>39148687</v>
      </c>
      <c r="D6" s="386">
        <f t="shared" si="0"/>
        <v>279787820</v>
      </c>
      <c r="E6" s="369">
        <f>D6/(D26)</f>
        <v>8.773733671239169E-3</v>
      </c>
    </row>
    <row r="7" spans="1:5">
      <c r="A7" s="151" t="s">
        <v>76</v>
      </c>
      <c r="B7" s="374">
        <f>IF('Federal Assistance'!F5=SUM(Alabama:Wyoming!B7),'Federal Assistance'!F5,"ERROR")</f>
        <v>571524430</v>
      </c>
      <c r="C7" s="152"/>
      <c r="D7" s="385">
        <f t="shared" si="0"/>
        <v>571524430</v>
      </c>
      <c r="E7" s="369">
        <f>D7/(D26)</f>
        <v>1.792216378621047E-2</v>
      </c>
    </row>
    <row r="8" spans="1:5" ht="22.8">
      <c r="A8" s="153" t="s">
        <v>65</v>
      </c>
      <c r="B8" s="375">
        <f>IF(SUM(B9:B21)='Federal Non-Assistance'!B5,'Federal Non-Assistance'!B5,"ERROR")</f>
        <v>8657333093</v>
      </c>
      <c r="C8" s="364">
        <f>IF(SUM(C9:C21)='State Non-Assistance'!B5,'State Non-Assistance'!B5,"ERROR")</f>
        <v>11107299422</v>
      </c>
      <c r="D8" s="386">
        <f t="shared" si="0"/>
        <v>19764632515</v>
      </c>
      <c r="E8" s="370">
        <f>D8/(D26)</f>
        <v>0.61978974565985034</v>
      </c>
    </row>
    <row r="9" spans="1:5" ht="16.8">
      <c r="A9" s="151" t="s">
        <v>78</v>
      </c>
      <c r="B9" s="374">
        <f>IF('Federal Non-Assistance'!C5=SUM(Alabama:Wyoming!B9),'Federal Non-Assistance'!C5,"ERROR")</f>
        <v>1621335483</v>
      </c>
      <c r="C9" s="363">
        <f>IF('State Non-Assistance'!C5=SUM(Alabama:Wyoming!C9),'State Non-Assistance'!C5,"ERROR")</f>
        <v>546924638</v>
      </c>
      <c r="D9" s="386">
        <f t="shared" si="0"/>
        <v>2168260121</v>
      </c>
      <c r="E9" s="369">
        <f>D9/(D26)</f>
        <v>6.7993441714592193E-2</v>
      </c>
    </row>
    <row r="10" spans="1:5">
      <c r="A10" s="151" t="s">
        <v>63</v>
      </c>
      <c r="B10" s="374">
        <f>IF('Federal Non-Assistance'!D5=SUM(Alabama:Wyoming!B10),'Federal Non-Assistance'!D5,"ERROR")</f>
        <v>1160603769</v>
      </c>
      <c r="C10" s="363">
        <f>IF('State Non-Assistance'!D5=SUM(Alabama:Wyoming!C10),'State Non-Assistance'!D5,"ERROR")</f>
        <v>2292020754</v>
      </c>
      <c r="D10" s="384">
        <f t="shared" si="0"/>
        <v>3452624523</v>
      </c>
      <c r="E10" s="369">
        <f>D10/(D26)</f>
        <v>0.10826921640688709</v>
      </c>
    </row>
    <row r="11" spans="1:5">
      <c r="A11" s="151" t="s">
        <v>64</v>
      </c>
      <c r="B11" s="374">
        <f>IF('Federal Non-Assistance'!E5=SUM(Alabama:Wyoming!B11),'Federal Non-Assistance'!E5,"ERROR")</f>
        <v>141844186</v>
      </c>
      <c r="C11" s="363">
        <f>IF('State Non-Assistance'!E5=SUM(Alabama:Wyoming!C11),'State Non-Assistance'!E5,"ERROR")</f>
        <v>28193138</v>
      </c>
      <c r="D11" s="385">
        <f t="shared" si="0"/>
        <v>170037324</v>
      </c>
      <c r="E11" s="369">
        <f>D11/(D26)</f>
        <v>5.3321198719308224E-3</v>
      </c>
    </row>
    <row r="12" spans="1:5" ht="16.8">
      <c r="A12" s="151" t="s">
        <v>79</v>
      </c>
      <c r="B12" s="374">
        <f>IF('Federal Non-Assistance'!F5=SUM(Alabama:Wyoming!B12),'Federal Non-Assistance'!F5,"ERROR")</f>
        <v>698956</v>
      </c>
      <c r="C12" s="363">
        <f>IF('State Non-Assistance'!F5=SUM(Alabama:Wyoming!C12),'State Non-Assistance'!F5,"ERROR")</f>
        <v>144729</v>
      </c>
      <c r="D12" s="385">
        <f t="shared" si="0"/>
        <v>843685</v>
      </c>
      <c r="E12" s="369">
        <f>D12/(D26)</f>
        <v>2.6456718138836126E-5</v>
      </c>
    </row>
    <row r="13" spans="1:5">
      <c r="A13" s="151" t="s">
        <v>67</v>
      </c>
      <c r="B13" s="374">
        <f>IF('Federal Non-Assistance'!G5=SUM(Alabama:Wyoming!B13),'Federal Non-Assistance'!G5,"ERROR")</f>
        <v>163273911</v>
      </c>
      <c r="C13" s="363">
        <f>IF('State Non-Assistance'!G5=SUM(Alabama:Wyoming!C13),'State Non-Assistance'!G5,"ERROR")</f>
        <v>1855145937</v>
      </c>
      <c r="D13" s="386">
        <f t="shared" si="0"/>
        <v>2018419848</v>
      </c>
      <c r="E13" s="369">
        <f>D13/(D26)</f>
        <v>6.3294671594692875E-2</v>
      </c>
    </row>
    <row r="14" spans="1:5" ht="16.8">
      <c r="A14" s="151" t="s">
        <v>80</v>
      </c>
      <c r="B14" s="374">
        <f>IF('Federal Non-Assistance'!H5=SUM(Alabama:Wyoming!B14),'Federal Non-Assistance'!H5,"ERROR")</f>
        <v>0</v>
      </c>
      <c r="C14" s="363">
        <f>IF('State Non-Assistance'!H5=SUM(Alabama:Wyoming!C14),'State Non-Assistance'!H5,"ERROR")</f>
        <v>547154997</v>
      </c>
      <c r="D14" s="384">
        <f t="shared" si="0"/>
        <v>547154997</v>
      </c>
      <c r="E14" s="369">
        <f>D14/(D26)</f>
        <v>1.7157974284104528E-2</v>
      </c>
    </row>
    <row r="15" spans="1:5" ht="16.8">
      <c r="A15" s="151" t="s">
        <v>81</v>
      </c>
      <c r="B15" s="374">
        <f>IF('Federal Non-Assistance'!I5=SUM(Alabama:Wyoming!B15),'Federal Non-Assistance'!I5,"ERROR")</f>
        <v>233914531</v>
      </c>
      <c r="C15" s="363">
        <f>IF('State Non-Assistance'!I5=SUM(Alabama:Wyoming!C15),'State Non-Assistance'!I5,"ERROR")</f>
        <v>482259379</v>
      </c>
      <c r="D15" s="385">
        <f t="shared" si="0"/>
        <v>716173910</v>
      </c>
      <c r="E15" s="369">
        <f>D15/(D26)</f>
        <v>2.2458158288055606E-2</v>
      </c>
    </row>
    <row r="16" spans="1:5" ht="16.8">
      <c r="A16" s="151" t="s">
        <v>82</v>
      </c>
      <c r="B16" s="374">
        <f>IF('Federal Non-Assistance'!J5=SUM(Alabama:Wyoming!B16),'Federal Non-Assistance'!J5,"ERROR")</f>
        <v>845599843</v>
      </c>
      <c r="C16" s="363">
        <f>IF('State Non-Assistance'!J5=SUM(Alabama:Wyoming!C16),'State Non-Assistance'!J5,"ERROR")</f>
        <v>1734035546</v>
      </c>
      <c r="D16" s="385">
        <f t="shared" si="0"/>
        <v>2579635389</v>
      </c>
      <c r="E16" s="369">
        <f>D16/(D26)</f>
        <v>8.0893563815570849E-2</v>
      </c>
    </row>
    <row r="17" spans="1:5" ht="16.8">
      <c r="A17" s="151" t="s">
        <v>109</v>
      </c>
      <c r="B17" s="374">
        <f>IF('Federal Non-Assistance'!K5=SUM(Alabama:Wyoming!B17),'Federal Non-Assistance'!K5,"ERROR")</f>
        <v>215994789</v>
      </c>
      <c r="C17" s="363">
        <f>IF('State Non-Assistance'!K5=SUM(Alabama:Wyoming!C17),'State Non-Assistance'!K5,"ERROR")</f>
        <v>41714856</v>
      </c>
      <c r="D17" s="385">
        <f t="shared" si="0"/>
        <v>257709645</v>
      </c>
      <c r="E17" s="369">
        <f>D17/(D26)</f>
        <v>8.081394643053413E-3</v>
      </c>
    </row>
    <row r="18" spans="1:5">
      <c r="A18" s="151" t="s">
        <v>88</v>
      </c>
      <c r="B18" s="374">
        <f>IF('Federal Non-Assistance'!L5=SUM(Alabama:Wyoming!B18),'Federal Non-Assistance'!L5,"ERROR")</f>
        <v>1236856515</v>
      </c>
      <c r="C18" s="363">
        <f>IF('State Non-Assistance'!L5=SUM(Alabama:Wyoming!C18),'State Non-Assistance'!L5,"ERROR")</f>
        <v>816983816</v>
      </c>
      <c r="D18" s="385">
        <f t="shared" si="0"/>
        <v>2053840331</v>
      </c>
      <c r="E18" s="369">
        <f>D18/(D26)</f>
        <v>6.4405405737260821E-2</v>
      </c>
    </row>
    <row r="19" spans="1:5">
      <c r="A19" s="151" t="s">
        <v>68</v>
      </c>
      <c r="B19" s="374">
        <f>IF('Federal Non-Assistance'!M5=SUM(Alabama:Wyoming!B19),'Federal Non-Assistance'!M5,"ERROR")</f>
        <v>173097519</v>
      </c>
      <c r="C19" s="363">
        <f>IF('State Non-Assistance'!M5=SUM(Alabama:Wyoming!C19),'State Non-Assistance'!M5,"ERROR")</f>
        <v>48309022</v>
      </c>
      <c r="D19" s="385">
        <f t="shared" si="0"/>
        <v>221406541</v>
      </c>
      <c r="E19" s="369">
        <f>D19/(D26)</f>
        <v>6.9429828067722726E-3</v>
      </c>
    </row>
    <row r="20" spans="1:5" ht="16.8">
      <c r="A20" s="151" t="s">
        <v>110</v>
      </c>
      <c r="B20" s="374">
        <f>IF('Federal Non-Assistance'!N5=SUM(Alabama:Wyoming!B20),'Federal Non-Assistance'!N5,"ERROR")</f>
        <v>876895435</v>
      </c>
      <c r="C20" s="154"/>
      <c r="D20" s="386">
        <f t="shared" si="0"/>
        <v>876895435</v>
      </c>
      <c r="E20" s="369">
        <f>D20/(D26)</f>
        <v>2.7498148433392908E-2</v>
      </c>
    </row>
    <row r="21" spans="1:5">
      <c r="A21" s="151" t="s">
        <v>69</v>
      </c>
      <c r="B21" s="376">
        <f>IF('Federal Non-Assistance'!O5=SUM(Alabama:Wyoming!B21),'Federal Non-Assistance'!O5,"ERROR")</f>
        <v>1987218156</v>
      </c>
      <c r="C21" s="363">
        <f>IF('State Non-Assistance'!O5=SUM(Alabama:Wyoming!C21),'State Non-Assistance'!O5,"ERROR")</f>
        <v>2714412610</v>
      </c>
      <c r="D21" s="386">
        <f t="shared" si="0"/>
        <v>4701630766</v>
      </c>
      <c r="E21" s="369">
        <f>D21/(D26)</f>
        <v>0.14743621134539811</v>
      </c>
    </row>
    <row r="22" spans="1:5" ht="40.200000000000003" thickBot="1">
      <c r="A22" s="155" t="s">
        <v>0</v>
      </c>
      <c r="B22" s="377">
        <f>B3+B8</f>
        <v>14027105056</v>
      </c>
      <c r="C22" s="365">
        <f>C3+C8</f>
        <v>15323822040</v>
      </c>
      <c r="D22" s="387">
        <f>B22+C22</f>
        <v>29350927096</v>
      </c>
      <c r="E22" s="371">
        <f>D22/(D26)</f>
        <v>0.92040181500488927</v>
      </c>
    </row>
    <row r="23" spans="1:5" ht="34.200000000000003">
      <c r="A23" s="153" t="s">
        <v>111</v>
      </c>
      <c r="B23" s="378">
        <f>'Summary Federal Funds'!E5</f>
        <v>1382417347</v>
      </c>
      <c r="C23" s="156"/>
      <c r="D23" s="388">
        <f>B23</f>
        <v>1382417347</v>
      </c>
      <c r="E23" s="367">
        <f>D23/(D26)</f>
        <v>4.3350570532623686E-2</v>
      </c>
    </row>
    <row r="24" spans="1:5" ht="34.200000000000003">
      <c r="A24" s="153" t="s">
        <v>112</v>
      </c>
      <c r="B24" s="379">
        <f>'Summary Federal Funds'!F5</f>
        <v>1155909378</v>
      </c>
      <c r="C24" s="157"/>
      <c r="D24" s="388">
        <f>B24</f>
        <v>1155909378</v>
      </c>
      <c r="E24" s="370">
        <f>D24/(D26)</f>
        <v>3.6247614462487046E-2</v>
      </c>
    </row>
    <row r="25" spans="1:5" ht="39" customHeight="1" thickBot="1">
      <c r="A25" s="158" t="s">
        <v>113</v>
      </c>
      <c r="B25" s="380">
        <f>B23+B24</f>
        <v>2538326725</v>
      </c>
      <c r="C25" s="159"/>
      <c r="D25" s="389">
        <f>D23+D24</f>
        <v>2538326725</v>
      </c>
      <c r="E25" s="372">
        <f>D25/(D26)</f>
        <v>7.9598184995110732E-2</v>
      </c>
    </row>
    <row r="26" spans="1:5" ht="32.4" thickTop="1" thickBot="1">
      <c r="A26" s="160" t="s">
        <v>114</v>
      </c>
      <c r="B26" s="381">
        <f>B22+B25</f>
        <v>16565431781</v>
      </c>
      <c r="C26" s="366">
        <f>C22</f>
        <v>15323822040</v>
      </c>
      <c r="D26" s="381">
        <f>IF((D22+D25)=(B26+C26),B26+C26,"ERROR")</f>
        <v>31889253821</v>
      </c>
      <c r="E26" s="373">
        <f>D26/(D26)</f>
        <v>1</v>
      </c>
    </row>
    <row r="27" spans="1:5" ht="31.8" thickBot="1">
      <c r="A27" s="236" t="s">
        <v>95</v>
      </c>
      <c r="B27" s="202">
        <f>'Summary Federal Funds'!I5</f>
        <v>1730114572</v>
      </c>
      <c r="C27" s="161"/>
      <c r="D27" s="202">
        <f>B27</f>
        <v>1730114572</v>
      </c>
      <c r="E27" s="162"/>
    </row>
    <row r="28" spans="1:5" ht="31.2">
      <c r="A28" s="238" t="s">
        <v>96</v>
      </c>
      <c r="B28" s="382">
        <f>'Summary Federal Funds'!J5</f>
        <v>1621952261</v>
      </c>
      <c r="C28" s="163"/>
      <c r="D28" s="390">
        <f>B28</f>
        <v>1621952261</v>
      </c>
      <c r="E28" s="164"/>
    </row>
  </sheetData>
  <mergeCells count="1">
    <mergeCell ref="A1:E1"/>
  </mergeCells>
  <pageMargins left="0.7" right="0.7" top="0.75" bottom="0.75" header="0.3" footer="0.3"/>
  <pageSetup scale="8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4" sqref="B4"/>
    </sheetView>
  </sheetViews>
  <sheetFormatPr defaultRowHeight="14.4"/>
  <cols>
    <col min="1" max="1" width="22.6640625" customWidth="1"/>
    <col min="2" max="5" width="32.6640625" customWidth="1"/>
  </cols>
  <sheetData>
    <row r="1" spans="1:5" ht="18" thickBot="1">
      <c r="A1" s="467" t="s">
        <v>255</v>
      </c>
      <c r="B1" s="468"/>
      <c r="C1" s="468"/>
      <c r="D1" s="468"/>
      <c r="E1" s="534"/>
    </row>
    <row r="2" spans="1:5" ht="31.2" thickBot="1">
      <c r="A2" s="106" t="s">
        <v>104</v>
      </c>
      <c r="B2" s="107" t="s">
        <v>105</v>
      </c>
      <c r="C2" s="108" t="s">
        <v>106</v>
      </c>
      <c r="D2" s="109" t="s">
        <v>107</v>
      </c>
      <c r="E2" s="110" t="s">
        <v>108</v>
      </c>
    </row>
    <row r="3" spans="1:5" ht="22.8">
      <c r="A3" s="111" t="s">
        <v>74</v>
      </c>
      <c r="B3" s="418">
        <f>IF(SUM(B4:B7)='Federal Assistance'!B9,'Federal Assistance'!B9,"ERROR")</f>
        <v>11104361</v>
      </c>
      <c r="C3" s="418">
        <f>IF(SUM(C4:C6)='State Assistance'!B9,'State Assistance'!B9,"ERROR")</f>
        <v>0</v>
      </c>
      <c r="D3" s="412">
        <f>B3+C3</f>
        <v>11104361</v>
      </c>
      <c r="E3" s="443">
        <f>D3/($D26)</f>
        <v>7.8810567747592319E-2</v>
      </c>
    </row>
    <row r="4" spans="1:5">
      <c r="A4" s="112" t="s">
        <v>62</v>
      </c>
      <c r="B4" s="417">
        <f>'Federal Assistance'!C9</f>
        <v>11104361</v>
      </c>
      <c r="C4" s="439">
        <f>'State Assistance'!C9</f>
        <v>0</v>
      </c>
      <c r="D4" s="454">
        <f>B4+C4</f>
        <v>11104361</v>
      </c>
      <c r="E4" s="444">
        <f>D4/($D26)</f>
        <v>7.8810567747592319E-2</v>
      </c>
    </row>
    <row r="5" spans="1:5">
      <c r="A5" s="112" t="s">
        <v>63</v>
      </c>
      <c r="B5" s="417">
        <f>'Federal Assistance'!D9</f>
        <v>0</v>
      </c>
      <c r="C5" s="439">
        <f>'State Assistance'!D9</f>
        <v>0</v>
      </c>
      <c r="D5" s="454">
        <f t="shared" ref="D5:D7" si="0">B5+C5</f>
        <v>0</v>
      </c>
      <c r="E5" s="444">
        <f>D5/($D26)</f>
        <v>0</v>
      </c>
    </row>
    <row r="6" spans="1:5" ht="16.8">
      <c r="A6" s="112" t="s">
        <v>75</v>
      </c>
      <c r="B6" s="417">
        <f>'Federal Assistance'!E9</f>
        <v>0</v>
      </c>
      <c r="C6" s="439">
        <f>'State Assistance'!E9</f>
        <v>0</v>
      </c>
      <c r="D6" s="454">
        <f t="shared" si="0"/>
        <v>0</v>
      </c>
      <c r="E6" s="444">
        <f>D6/($D26)</f>
        <v>0</v>
      </c>
    </row>
    <row r="7" spans="1:5">
      <c r="A7" s="112" t="s">
        <v>76</v>
      </c>
      <c r="B7" s="417">
        <f>'Federal Assistance'!F9</f>
        <v>0</v>
      </c>
      <c r="C7" s="113"/>
      <c r="D7" s="455">
        <f t="shared" si="0"/>
        <v>0</v>
      </c>
      <c r="E7" s="444">
        <f>D7/($D26)</f>
        <v>0</v>
      </c>
    </row>
    <row r="8" spans="1:5" ht="22.8">
      <c r="A8" s="114" t="s">
        <v>65</v>
      </c>
      <c r="B8" s="404">
        <f>IF(SUM(B9:B21)='Federal Non-Assistance'!B9,'Federal Non-Assistance'!B9,"ERROR")</f>
        <v>36040003</v>
      </c>
      <c r="C8" s="413">
        <f>IF(SUM(C9:C21)='State Non-Assistance'!B9,'State Non-Assistance'!B9,"ERROR")</f>
        <v>93755027</v>
      </c>
      <c r="D8" s="456">
        <f>B8+C8</f>
        <v>129795030</v>
      </c>
      <c r="E8" s="445">
        <f>D8/($D26)</f>
        <v>0.92118943225240768</v>
      </c>
    </row>
    <row r="9" spans="1:5" ht="16.8">
      <c r="A9" s="112" t="s">
        <v>78</v>
      </c>
      <c r="B9" s="405">
        <f>'Federal Non-Assistance'!C9</f>
        <v>17105422</v>
      </c>
      <c r="C9" s="440">
        <f>'State Non-Assistance'!C9</f>
        <v>0</v>
      </c>
      <c r="D9" s="454">
        <f t="shared" ref="D9:D21" si="1">B9+C9</f>
        <v>17105422</v>
      </c>
      <c r="E9" s="444">
        <f>D9/($D26)</f>
        <v>0.12140167447565477</v>
      </c>
    </row>
    <row r="10" spans="1:5">
      <c r="A10" s="112" t="s">
        <v>63</v>
      </c>
      <c r="B10" s="405">
        <f>'Federal Non-Assistance'!D9</f>
        <v>361408</v>
      </c>
      <c r="C10" s="440">
        <f>'State Non-Assistance'!D9</f>
        <v>0</v>
      </c>
      <c r="D10" s="454">
        <f t="shared" si="1"/>
        <v>361408</v>
      </c>
      <c r="E10" s="444">
        <f>D10/($D26)</f>
        <v>2.5650075378963137E-3</v>
      </c>
    </row>
    <row r="11" spans="1:5">
      <c r="A11" s="112" t="s">
        <v>64</v>
      </c>
      <c r="B11" s="405">
        <f>'Federal Non-Assistance'!E9</f>
        <v>1720116</v>
      </c>
      <c r="C11" s="440">
        <f>'State Non-Assistance'!E9</f>
        <v>523200</v>
      </c>
      <c r="D11" s="454">
        <f t="shared" si="1"/>
        <v>2243316</v>
      </c>
      <c r="E11" s="444">
        <f>D11/($D26)</f>
        <v>1.5921403095347657E-2</v>
      </c>
    </row>
    <row r="12" spans="1:5" ht="16.8">
      <c r="A12" s="112" t="s">
        <v>79</v>
      </c>
      <c r="B12" s="405">
        <f>'Federal Non-Assistance'!F9</f>
        <v>589294</v>
      </c>
      <c r="C12" s="440">
        <f>'State Non-Assistance'!F9</f>
        <v>0</v>
      </c>
      <c r="D12" s="454">
        <f t="shared" si="1"/>
        <v>589294</v>
      </c>
      <c r="E12" s="444">
        <f>D12/($D26)</f>
        <v>4.182374358168801E-3</v>
      </c>
    </row>
    <row r="13" spans="1:5">
      <c r="A13" s="112" t="s">
        <v>67</v>
      </c>
      <c r="B13" s="405">
        <f>'Federal Non-Assistance'!G9</f>
        <v>0</v>
      </c>
      <c r="C13" s="440">
        <f>'State Non-Assistance'!G9</f>
        <v>0</v>
      </c>
      <c r="D13" s="454">
        <f t="shared" si="1"/>
        <v>0</v>
      </c>
      <c r="E13" s="444">
        <f>D13/($D26)</f>
        <v>0</v>
      </c>
    </row>
    <row r="14" spans="1:5" ht="16.8">
      <c r="A14" s="112" t="s">
        <v>80</v>
      </c>
      <c r="B14" s="405">
        <f>'Federal Non-Assistance'!H9</f>
        <v>0</v>
      </c>
      <c r="C14" s="440">
        <f>'State Non-Assistance'!H9</f>
        <v>0</v>
      </c>
      <c r="D14" s="454">
        <f t="shared" si="1"/>
        <v>0</v>
      </c>
      <c r="E14" s="444">
        <f>D14/($D26)</f>
        <v>0</v>
      </c>
    </row>
    <row r="15" spans="1:5" ht="16.8">
      <c r="A15" s="112" t="s">
        <v>81</v>
      </c>
      <c r="B15" s="405">
        <f>'Federal Non-Assistance'!I9</f>
        <v>49021</v>
      </c>
      <c r="C15" s="440">
        <f>'State Non-Assistance'!I9</f>
        <v>0</v>
      </c>
      <c r="D15" s="454">
        <f t="shared" si="1"/>
        <v>49021</v>
      </c>
      <c r="E15" s="444">
        <f>D15/($D26)</f>
        <v>3.4791491753147463E-4</v>
      </c>
    </row>
    <row r="16" spans="1:5" ht="16.8">
      <c r="A16" s="112" t="s">
        <v>82</v>
      </c>
      <c r="B16" s="405">
        <f>'Federal Non-Assistance'!J9</f>
        <v>837659</v>
      </c>
      <c r="C16" s="440">
        <f>'State Non-Assistance'!J9</f>
        <v>90420300</v>
      </c>
      <c r="D16" s="454">
        <f t="shared" si="1"/>
        <v>91257959</v>
      </c>
      <c r="E16" s="444">
        <f>D16/($D26)</f>
        <v>0.64768171354267956</v>
      </c>
    </row>
    <row r="17" spans="1:5" ht="16.8">
      <c r="A17" s="112" t="s">
        <v>109</v>
      </c>
      <c r="B17" s="405">
        <f>'Federal Non-Assistance'!K9</f>
        <v>2089466</v>
      </c>
      <c r="C17" s="440">
        <f>'State Non-Assistance'!K9</f>
        <v>0</v>
      </c>
      <c r="D17" s="454">
        <f t="shared" si="1"/>
        <v>2089466</v>
      </c>
      <c r="E17" s="444">
        <f>D17/($D26)</f>
        <v>1.4829489220432472E-2</v>
      </c>
    </row>
    <row r="18" spans="1:5">
      <c r="A18" s="112" t="s">
        <v>88</v>
      </c>
      <c r="B18" s="405">
        <f>'Federal Non-Assistance'!L9</f>
        <v>7905836</v>
      </c>
      <c r="C18" s="440">
        <f>'State Non-Assistance'!L9</f>
        <v>2811527</v>
      </c>
      <c r="D18" s="454">
        <f t="shared" si="1"/>
        <v>10717363</v>
      </c>
      <c r="E18" s="444">
        <f>D18/($D26)</f>
        <v>7.6063941255785833E-2</v>
      </c>
    </row>
    <row r="19" spans="1:5">
      <c r="A19" s="112" t="s">
        <v>68</v>
      </c>
      <c r="B19" s="405">
        <f>'Federal Non-Assistance'!M9</f>
        <v>2628316</v>
      </c>
      <c r="C19" s="440">
        <f>'State Non-Assistance'!M9</f>
        <v>0</v>
      </c>
      <c r="D19" s="454">
        <f t="shared" si="1"/>
        <v>2628316</v>
      </c>
      <c r="E19" s="444">
        <f>D19/($D26)</f>
        <v>1.8653849256168892E-2</v>
      </c>
    </row>
    <row r="20" spans="1:5" ht="16.8">
      <c r="A20" s="112" t="s">
        <v>110</v>
      </c>
      <c r="B20" s="405">
        <f>'Federal Non-Assistance'!N9</f>
        <v>7775765</v>
      </c>
      <c r="C20" s="115"/>
      <c r="D20" s="454">
        <f t="shared" si="1"/>
        <v>7775765</v>
      </c>
      <c r="E20" s="444">
        <f>D20/($D26)</f>
        <v>5.5186647329086042E-2</v>
      </c>
    </row>
    <row r="21" spans="1:5">
      <c r="A21" s="112" t="s">
        <v>69</v>
      </c>
      <c r="B21" s="405">
        <f>'Federal Non-Assistance'!O9</f>
        <v>-5022300</v>
      </c>
      <c r="C21" s="440">
        <f>'State Non-Assistance'!O9</f>
        <v>0</v>
      </c>
      <c r="D21" s="454">
        <f t="shared" si="1"/>
        <v>-5022300</v>
      </c>
      <c r="E21" s="444">
        <f>D21/($D26)</f>
        <v>-3.5644582736344119E-2</v>
      </c>
    </row>
    <row r="22" spans="1:5" ht="40.200000000000003" thickBot="1">
      <c r="A22" s="116" t="s">
        <v>0</v>
      </c>
      <c r="B22" s="406">
        <f>B3+B8</f>
        <v>47144364</v>
      </c>
      <c r="C22" s="406">
        <f>C3+C8</f>
        <v>93755027</v>
      </c>
      <c r="D22" s="406">
        <f>B22+C22</f>
        <v>140899391</v>
      </c>
      <c r="E22" s="446">
        <f>D22/($D26)</f>
        <v>1</v>
      </c>
    </row>
    <row r="23" spans="1:5" ht="34.200000000000003">
      <c r="A23" s="114" t="s">
        <v>111</v>
      </c>
      <c r="B23" s="449">
        <f>'Summary Federal Funds'!E9</f>
        <v>0</v>
      </c>
      <c r="C23" s="241"/>
      <c r="D23" s="456">
        <f>B23</f>
        <v>0</v>
      </c>
      <c r="E23" s="443">
        <f>D23/($D26)</f>
        <v>0</v>
      </c>
    </row>
    <row r="24" spans="1:5" ht="34.200000000000003">
      <c r="A24" s="114" t="s">
        <v>112</v>
      </c>
      <c r="B24" s="450">
        <f>'Summary Federal Funds'!F9</f>
        <v>0</v>
      </c>
      <c r="C24" s="241"/>
      <c r="D24" s="456">
        <f>B24</f>
        <v>0</v>
      </c>
      <c r="E24" s="445">
        <f>D24/($D26)</f>
        <v>0</v>
      </c>
    </row>
    <row r="25" spans="1:5" ht="39" customHeight="1" thickBot="1">
      <c r="A25" s="119" t="s">
        <v>113</v>
      </c>
      <c r="B25" s="451">
        <f>B23+B24</f>
        <v>0</v>
      </c>
      <c r="C25" s="242"/>
      <c r="D25" s="451">
        <f>B25</f>
        <v>0</v>
      </c>
      <c r="E25" s="447">
        <f>D25/($D26)</f>
        <v>0</v>
      </c>
    </row>
    <row r="26" spans="1:5" ht="32.4" thickTop="1" thickBot="1">
      <c r="A26" s="121" t="s">
        <v>114</v>
      </c>
      <c r="B26" s="408">
        <f>B22+B25</f>
        <v>47144364</v>
      </c>
      <c r="C26" s="408">
        <f>C22</f>
        <v>93755027</v>
      </c>
      <c r="D26" s="408">
        <f>B26+C26</f>
        <v>140899391</v>
      </c>
      <c r="E26" s="448">
        <f>IF(D26/($D26)=SUM(E25,E22),SUM(E22,E25),"ERROR")</f>
        <v>1</v>
      </c>
    </row>
    <row r="27" spans="1:5" ht="31.8" thickBot="1">
      <c r="A27" s="122" t="s">
        <v>95</v>
      </c>
      <c r="B27" s="452">
        <f>'Summary Federal Funds'!I9</f>
        <v>0</v>
      </c>
      <c r="C27" s="123"/>
      <c r="D27" s="452">
        <f>B27</f>
        <v>0</v>
      </c>
      <c r="E27" s="124"/>
    </row>
    <row r="28" spans="1:5" ht="31.2">
      <c r="A28" s="125" t="s">
        <v>96</v>
      </c>
      <c r="B28" s="453">
        <f>'Summary Federal Funds'!J9</f>
        <v>49540903</v>
      </c>
      <c r="C28" s="126"/>
      <c r="D28" s="453">
        <f>B28</f>
        <v>49540903</v>
      </c>
      <c r="E28" s="127"/>
    </row>
  </sheetData>
  <mergeCells count="1">
    <mergeCell ref="A1:E1"/>
  </mergeCells>
  <pageMargins left="0.7" right="0.7" top="0.75" bottom="0.75" header="0.3" footer="0.3"/>
  <pageSetup scale="8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256</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Assistance'!B10,'Federal Assistance'!B10,"ERROR")</f>
        <v>1451190759</v>
      </c>
      <c r="C3" s="418">
        <f>IF(SUM(C4:C6)='State Assistance'!B10,'State Assistance'!B10,"ERROR")</f>
        <v>2039816346</v>
      </c>
      <c r="D3" s="412">
        <f>B3+C3</f>
        <v>3491007105</v>
      </c>
      <c r="E3" s="443">
        <f>D3/($D26)</f>
        <v>0.52065262105749843</v>
      </c>
    </row>
    <row r="4" spans="1:5">
      <c r="A4" s="112" t="s">
        <v>62</v>
      </c>
      <c r="B4" s="417">
        <f>'Federal Assistance'!C10</f>
        <v>1053332545</v>
      </c>
      <c r="C4" s="439">
        <f>'State Assistance'!C10</f>
        <v>2022682599</v>
      </c>
      <c r="D4" s="454">
        <f>B4+C4</f>
        <v>3076015144</v>
      </c>
      <c r="E4" s="444">
        <f>D4/($D26)</f>
        <v>0.45876026572456902</v>
      </c>
    </row>
    <row r="5" spans="1:5">
      <c r="A5" s="112" t="s">
        <v>63</v>
      </c>
      <c r="B5" s="417">
        <f>'Federal Assistance'!D10</f>
        <v>29540008</v>
      </c>
      <c r="C5" s="439">
        <f>'State Assistance'!D10</f>
        <v>11103870</v>
      </c>
      <c r="D5" s="454">
        <f t="shared" ref="D5:D7" si="0">B5+C5</f>
        <v>40643878</v>
      </c>
      <c r="E5" s="444">
        <f>D5/($D26)</f>
        <v>6.061672455588198E-3</v>
      </c>
    </row>
    <row r="6" spans="1:5" ht="16.8">
      <c r="A6" s="112" t="s">
        <v>75</v>
      </c>
      <c r="B6" s="417">
        <f>'Federal Assistance'!E10</f>
        <v>129702839</v>
      </c>
      <c r="C6" s="439">
        <f>'State Assistance'!E10</f>
        <v>6029877</v>
      </c>
      <c r="D6" s="454">
        <f t="shared" si="0"/>
        <v>135732716</v>
      </c>
      <c r="E6" s="444">
        <f>D6/($D26)</f>
        <v>2.0243325843547103E-2</v>
      </c>
    </row>
    <row r="7" spans="1:5">
      <c r="A7" s="112" t="s">
        <v>76</v>
      </c>
      <c r="B7" s="417">
        <f>'Federal Assistance'!F10</f>
        <v>238615367</v>
      </c>
      <c r="C7" s="113"/>
      <c r="D7" s="455">
        <f t="shared" si="0"/>
        <v>238615367</v>
      </c>
      <c r="E7" s="444">
        <f>D7/($D26)</f>
        <v>3.5587357033794093E-2</v>
      </c>
    </row>
    <row r="8" spans="1:5" ht="22.8">
      <c r="A8" s="114" t="s">
        <v>65</v>
      </c>
      <c r="B8" s="404">
        <f>IF(SUM(B9:B21)='Federal Non-Assistance'!B10,'Federal Non-Assistance'!B10,"ERROR")</f>
        <v>1760325915</v>
      </c>
      <c r="C8" s="413">
        <f>IF(SUM(C9:C21)='State Non-Assistance'!B10,'State Non-Assistance'!B10,"ERROR")</f>
        <v>1090122405</v>
      </c>
      <c r="D8" s="456">
        <f>B8+C8</f>
        <v>2850448320</v>
      </c>
      <c r="E8" s="445">
        <f>D8/($D26)</f>
        <v>0.42511898267733345</v>
      </c>
    </row>
    <row r="9" spans="1:5" ht="16.8">
      <c r="A9" s="112" t="s">
        <v>78</v>
      </c>
      <c r="B9" s="405">
        <f>'Federal Non-Assistance'!C10</f>
        <v>534523819</v>
      </c>
      <c r="C9" s="440">
        <f>'State Non-Assistance'!C10</f>
        <v>41903342</v>
      </c>
      <c r="D9" s="454">
        <f t="shared" ref="D9:D21" si="1">B9+C9</f>
        <v>576427161</v>
      </c>
      <c r="E9" s="444">
        <f>D9/($D26)</f>
        <v>8.5968977775363942E-2</v>
      </c>
    </row>
    <row r="10" spans="1:5">
      <c r="A10" s="112" t="s">
        <v>63</v>
      </c>
      <c r="B10" s="405">
        <f>'Federal Non-Assistance'!D10</f>
        <v>84331334</v>
      </c>
      <c r="C10" s="440">
        <f>'State Non-Assistance'!D10</f>
        <v>670939915</v>
      </c>
      <c r="D10" s="454">
        <f t="shared" si="1"/>
        <v>755271249</v>
      </c>
      <c r="E10" s="444">
        <f>D10/($D26)</f>
        <v>0.11264198083069227</v>
      </c>
    </row>
    <row r="11" spans="1:5">
      <c r="A11" s="112" t="s">
        <v>64</v>
      </c>
      <c r="B11" s="405">
        <f>'Federal Non-Assistance'!E10</f>
        <v>53251055</v>
      </c>
      <c r="C11" s="440">
        <f>'State Non-Assistance'!E10</f>
        <v>6556201</v>
      </c>
      <c r="D11" s="454">
        <f t="shared" si="1"/>
        <v>59807256</v>
      </c>
      <c r="E11" s="444">
        <f>D11/($D26)</f>
        <v>8.9197196276278555E-3</v>
      </c>
    </row>
    <row r="12" spans="1:5" ht="16.8">
      <c r="A12" s="112" t="s">
        <v>79</v>
      </c>
      <c r="B12" s="405">
        <f>'Federal Non-Assistance'!F10</f>
        <v>0</v>
      </c>
      <c r="C12" s="440">
        <f>'State Non-Assistance'!F10</f>
        <v>0</v>
      </c>
      <c r="D12" s="454">
        <f t="shared" si="1"/>
        <v>0</v>
      </c>
      <c r="E12" s="444">
        <f>D12/($D26)</f>
        <v>0</v>
      </c>
    </row>
    <row r="13" spans="1:5">
      <c r="A13" s="112" t="s">
        <v>67</v>
      </c>
      <c r="B13" s="405">
        <f>'Federal Non-Assistance'!G10</f>
        <v>0</v>
      </c>
      <c r="C13" s="440">
        <f>'State Non-Assistance'!G10</f>
        <v>0</v>
      </c>
      <c r="D13" s="454">
        <f t="shared" si="1"/>
        <v>0</v>
      </c>
      <c r="E13" s="444">
        <f>D13/($D26)</f>
        <v>0</v>
      </c>
    </row>
    <row r="14" spans="1:5" ht="16.8">
      <c r="A14" s="112" t="s">
        <v>80</v>
      </c>
      <c r="B14" s="405">
        <f>'Federal Non-Assistance'!H10</f>
        <v>0</v>
      </c>
      <c r="C14" s="440">
        <f>'State Non-Assistance'!H10</f>
        <v>0</v>
      </c>
      <c r="D14" s="454">
        <f t="shared" si="1"/>
        <v>0</v>
      </c>
      <c r="E14" s="444">
        <f>D14/($D26)</f>
        <v>0</v>
      </c>
    </row>
    <row r="15" spans="1:5" ht="16.8">
      <c r="A15" s="112" t="s">
        <v>81</v>
      </c>
      <c r="B15" s="405">
        <f>'Federal Non-Assistance'!I10</f>
        <v>110192</v>
      </c>
      <c r="C15" s="440">
        <f>'State Non-Assistance'!I10</f>
        <v>369817</v>
      </c>
      <c r="D15" s="454">
        <f t="shared" si="1"/>
        <v>480009</v>
      </c>
      <c r="E15" s="444">
        <f>D15/($D26)</f>
        <v>7.1589067700046614E-5</v>
      </c>
    </row>
    <row r="16" spans="1:5" ht="16.8">
      <c r="A16" s="112" t="s">
        <v>82</v>
      </c>
      <c r="B16" s="405">
        <f>'Federal Non-Assistance'!J10</f>
        <v>510439711</v>
      </c>
      <c r="C16" s="440">
        <f>'State Non-Assistance'!J10</f>
        <v>7794596</v>
      </c>
      <c r="D16" s="454">
        <f t="shared" si="1"/>
        <v>518234307</v>
      </c>
      <c r="E16" s="444">
        <f>D16/($D26)</f>
        <v>7.7290031829215164E-2</v>
      </c>
    </row>
    <row r="17" spans="1:5" ht="16.8">
      <c r="A17" s="112" t="s">
        <v>109</v>
      </c>
      <c r="B17" s="405">
        <f>'Federal Non-Assistance'!K10</f>
        <v>0</v>
      </c>
      <c r="C17" s="440">
        <f>'State Non-Assistance'!K10</f>
        <v>759287</v>
      </c>
      <c r="D17" s="454">
        <f t="shared" si="1"/>
        <v>759287</v>
      </c>
      <c r="E17" s="444">
        <f>D17/($D26)</f>
        <v>1.13240894330659E-4</v>
      </c>
    </row>
    <row r="18" spans="1:5">
      <c r="A18" s="112" t="s">
        <v>88</v>
      </c>
      <c r="B18" s="405">
        <f>'Federal Non-Assistance'!L10</f>
        <v>278489038</v>
      </c>
      <c r="C18" s="440">
        <f>'State Non-Assistance'!L10</f>
        <v>235829472</v>
      </c>
      <c r="D18" s="454">
        <f t="shared" si="1"/>
        <v>514318510</v>
      </c>
      <c r="E18" s="444">
        <f>D18/($D26)</f>
        <v>7.6706025578222703E-2</v>
      </c>
    </row>
    <row r="19" spans="1:5">
      <c r="A19" s="112" t="s">
        <v>68</v>
      </c>
      <c r="B19" s="405">
        <f>'Federal Non-Assistance'!M10</f>
        <v>49727876</v>
      </c>
      <c r="C19" s="440">
        <f>'State Non-Assistance'!M10</f>
        <v>3389374</v>
      </c>
      <c r="D19" s="454">
        <f t="shared" si="1"/>
        <v>53117250</v>
      </c>
      <c r="E19" s="444">
        <f>D19/($D26)</f>
        <v>7.9219648095979478E-3</v>
      </c>
    </row>
    <row r="20" spans="1:5" ht="16.8">
      <c r="A20" s="112" t="s">
        <v>110</v>
      </c>
      <c r="B20" s="405">
        <f>'Federal Non-Assistance'!N10</f>
        <v>0</v>
      </c>
      <c r="C20" s="243"/>
      <c r="D20" s="454">
        <f t="shared" si="1"/>
        <v>0</v>
      </c>
      <c r="E20" s="444">
        <f>D20/($D26)</f>
        <v>0</v>
      </c>
    </row>
    <row r="21" spans="1:5">
      <c r="A21" s="112" t="s">
        <v>69</v>
      </c>
      <c r="B21" s="405">
        <f>'Federal Non-Assistance'!O10</f>
        <v>249452890</v>
      </c>
      <c r="C21" s="405">
        <f>'State Non-Assistance'!O10</f>
        <v>122580401</v>
      </c>
      <c r="D21" s="455">
        <f t="shared" si="1"/>
        <v>372033291</v>
      </c>
      <c r="E21" s="444">
        <f>D21/($D26)</f>
        <v>5.5485452264582839E-2</v>
      </c>
    </row>
    <row r="22" spans="1:5" ht="40.200000000000003" thickBot="1">
      <c r="A22" s="116" t="s">
        <v>0</v>
      </c>
      <c r="B22" s="406">
        <f>B3+B8</f>
        <v>3211516674</v>
      </c>
      <c r="C22" s="406">
        <f>C3+C8</f>
        <v>3129938751</v>
      </c>
      <c r="D22" s="406">
        <f>B22+C22</f>
        <v>6341455425</v>
      </c>
      <c r="E22" s="446">
        <f>D22/($D26)</f>
        <v>0.94577160373483182</v>
      </c>
    </row>
    <row r="23" spans="1:5" ht="34.200000000000003">
      <c r="A23" s="114" t="s">
        <v>111</v>
      </c>
      <c r="B23" s="449">
        <f>'Summary Federal Funds'!E10</f>
        <v>0</v>
      </c>
      <c r="C23" s="241"/>
      <c r="D23" s="456">
        <f>B23</f>
        <v>0</v>
      </c>
      <c r="E23" s="443">
        <f>D23/($D26)</f>
        <v>0</v>
      </c>
    </row>
    <row r="24" spans="1:5" ht="34.200000000000003">
      <c r="A24" s="114" t="s">
        <v>112</v>
      </c>
      <c r="B24" s="450">
        <f>'Summary Federal Funds'!F10</f>
        <v>363604655</v>
      </c>
      <c r="C24" s="241"/>
      <c r="D24" s="456">
        <f>B24</f>
        <v>363604655</v>
      </c>
      <c r="E24" s="445">
        <f>D24/($D26)</f>
        <v>5.4228396265168143E-2</v>
      </c>
    </row>
    <row r="25" spans="1:5" ht="39" customHeight="1" thickBot="1">
      <c r="A25" s="119" t="s">
        <v>113</v>
      </c>
      <c r="B25" s="451">
        <f>B23+B24</f>
        <v>363604655</v>
      </c>
      <c r="C25" s="242"/>
      <c r="D25" s="451">
        <f>B25</f>
        <v>363604655</v>
      </c>
      <c r="E25" s="447">
        <f>D25/($D26)</f>
        <v>5.4228396265168143E-2</v>
      </c>
    </row>
    <row r="26" spans="1:5" ht="32.4" thickTop="1" thickBot="1">
      <c r="A26" s="121" t="s">
        <v>114</v>
      </c>
      <c r="B26" s="408">
        <f>B22+B25</f>
        <v>3575121329</v>
      </c>
      <c r="C26" s="408">
        <f>C22</f>
        <v>3129938751</v>
      </c>
      <c r="D26" s="408">
        <f>B26+C26</f>
        <v>6705060080</v>
      </c>
      <c r="E26" s="448">
        <f>IF(D26/($D26)=SUM(E25,E22),SUM(E22,E25),"ERROR")</f>
        <v>1</v>
      </c>
    </row>
    <row r="27" spans="1:5" ht="31.8" thickBot="1">
      <c r="A27" s="122" t="s">
        <v>95</v>
      </c>
      <c r="B27" s="452">
        <f>'Summary Federal Funds'!I10</f>
        <v>89395816</v>
      </c>
      <c r="C27" s="244"/>
      <c r="D27" s="452">
        <f>B27</f>
        <v>89395816</v>
      </c>
      <c r="E27" s="124"/>
    </row>
    <row r="28" spans="1:5" ht="31.2">
      <c r="A28" s="125" t="s">
        <v>96</v>
      </c>
      <c r="B28" s="453">
        <f>'Summary Federal Funds'!J10</f>
        <v>0</v>
      </c>
      <c r="C28" s="126"/>
      <c r="D28" s="453">
        <f>B28</f>
        <v>0</v>
      </c>
      <c r="E28" s="127"/>
    </row>
  </sheetData>
  <mergeCells count="1">
    <mergeCell ref="A1:E1"/>
  </mergeCells>
  <pageMargins left="0.7" right="0.7" top="0.75" bottom="0.75" header="0.3" footer="0.3"/>
  <pageSetup scale="8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257</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Assistance'!B11,'Federal Assistance'!B11,"ERROR")</f>
        <v>73154431</v>
      </c>
      <c r="C3" s="418">
        <f>IF(SUM(C4:C6)='State Assistance'!B11,'State Assistance'!B11,"ERROR")</f>
        <v>9012606</v>
      </c>
      <c r="D3" s="412">
        <f>B3+C3</f>
        <v>82167037</v>
      </c>
      <c r="E3" s="443">
        <f>D3/($D26)</f>
        <v>0.25994823474294176</v>
      </c>
    </row>
    <row r="4" spans="1:5">
      <c r="A4" s="112" t="s">
        <v>62</v>
      </c>
      <c r="B4" s="417">
        <f>'Federal Assistance'!C11</f>
        <v>70632359</v>
      </c>
      <c r="C4" s="439">
        <f>'State Assistance'!C11</f>
        <v>8663022</v>
      </c>
      <c r="D4" s="454">
        <f>B4+C4</f>
        <v>79295381</v>
      </c>
      <c r="E4" s="444">
        <f>D4/($D26)</f>
        <v>0.25086330317860928</v>
      </c>
    </row>
    <row r="5" spans="1:5">
      <c r="A5" s="112" t="s">
        <v>63</v>
      </c>
      <c r="B5" s="417">
        <f>'Federal Assistance'!D11</f>
        <v>0</v>
      </c>
      <c r="C5" s="439">
        <f>'State Assistance'!D11</f>
        <v>0</v>
      </c>
      <c r="D5" s="454">
        <f t="shared" ref="D5:D7" si="0">B5+C5</f>
        <v>0</v>
      </c>
      <c r="E5" s="444">
        <f>D5/($D26)</f>
        <v>0</v>
      </c>
    </row>
    <row r="6" spans="1:5" ht="16.8">
      <c r="A6" s="112" t="s">
        <v>75</v>
      </c>
      <c r="B6" s="417">
        <f>'Federal Assistance'!E11</f>
        <v>2522072</v>
      </c>
      <c r="C6" s="439">
        <f>'State Assistance'!E11</f>
        <v>349584</v>
      </c>
      <c r="D6" s="454">
        <f t="shared" si="0"/>
        <v>2871656</v>
      </c>
      <c r="E6" s="444">
        <f>D6/($D26)</f>
        <v>9.0849315643325105E-3</v>
      </c>
    </row>
    <row r="7" spans="1:5">
      <c r="A7" s="112" t="s">
        <v>76</v>
      </c>
      <c r="B7" s="417">
        <f>'Federal Assistance'!F11</f>
        <v>0</v>
      </c>
      <c r="C7" s="113"/>
      <c r="D7" s="455">
        <f t="shared" si="0"/>
        <v>0</v>
      </c>
      <c r="E7" s="444">
        <f>D7/($D26)</f>
        <v>0</v>
      </c>
    </row>
    <row r="8" spans="1:5" ht="22.8">
      <c r="A8" s="114" t="s">
        <v>65</v>
      </c>
      <c r="B8" s="404">
        <f>IF(SUM(B9:B21)='Federal Non-Assistance'!B11,'Federal Non-Assistance'!B11,"ERROR")</f>
        <v>73198639</v>
      </c>
      <c r="C8" s="413">
        <f>IF(SUM(C9:C21)='State Non-Assistance'!B11,'State Non-Assistance'!B11,"ERROR")</f>
        <v>160094178</v>
      </c>
      <c r="D8" s="456">
        <f>B8+C8</f>
        <v>233292817</v>
      </c>
      <c r="E8" s="445">
        <f>D8/($D26)</f>
        <v>0.7380582064478991</v>
      </c>
    </row>
    <row r="9" spans="1:5" ht="16.8">
      <c r="A9" s="112" t="s">
        <v>78</v>
      </c>
      <c r="B9" s="405">
        <f>'Federal Non-Assistance'!C11</f>
        <v>2031161</v>
      </c>
      <c r="C9" s="440">
        <f>'State Non-Assistance'!C11</f>
        <v>185393</v>
      </c>
      <c r="D9" s="454">
        <f t="shared" ref="D9:D21" si="1">B9+C9</f>
        <v>2216554</v>
      </c>
      <c r="E9" s="444">
        <f>D9/($D26)</f>
        <v>7.01241423020288E-3</v>
      </c>
    </row>
    <row r="10" spans="1:5">
      <c r="A10" s="112" t="s">
        <v>63</v>
      </c>
      <c r="B10" s="405">
        <f>'Federal Non-Assistance'!D11</f>
        <v>172929</v>
      </c>
      <c r="C10" s="440">
        <f>'State Non-Assistance'!D11</f>
        <v>94728</v>
      </c>
      <c r="D10" s="454">
        <f t="shared" si="1"/>
        <v>267657</v>
      </c>
      <c r="E10" s="444">
        <f>D10/($D26)</f>
        <v>8.4677465814657002E-4</v>
      </c>
    </row>
    <row r="11" spans="1:5">
      <c r="A11" s="112" t="s">
        <v>64</v>
      </c>
      <c r="B11" s="405">
        <f>'Federal Non-Assistance'!E11</f>
        <v>1343190</v>
      </c>
      <c r="C11" s="440">
        <f>'State Non-Assistance'!E11</f>
        <v>128517</v>
      </c>
      <c r="D11" s="454">
        <f t="shared" si="1"/>
        <v>1471707</v>
      </c>
      <c r="E11" s="444">
        <f>D11/($D26)</f>
        <v>4.6559745936661998E-3</v>
      </c>
    </row>
    <row r="12" spans="1:5" ht="16.8">
      <c r="A12" s="112" t="s">
        <v>79</v>
      </c>
      <c r="B12" s="405">
        <f>'Federal Non-Assistance'!F11</f>
        <v>0</v>
      </c>
      <c r="C12" s="440">
        <f>'State Non-Assistance'!F11</f>
        <v>0</v>
      </c>
      <c r="D12" s="454">
        <f t="shared" si="1"/>
        <v>0</v>
      </c>
      <c r="E12" s="444">
        <f>D12/($D26)</f>
        <v>0</v>
      </c>
    </row>
    <row r="13" spans="1:5">
      <c r="A13" s="112" t="s">
        <v>67</v>
      </c>
      <c r="B13" s="405">
        <f>'Federal Non-Assistance'!G11</f>
        <v>0</v>
      </c>
      <c r="C13" s="440">
        <f>'State Non-Assistance'!G11</f>
        <v>0</v>
      </c>
      <c r="D13" s="454">
        <f t="shared" si="1"/>
        <v>0</v>
      </c>
      <c r="E13" s="444">
        <f>D13/($D26)</f>
        <v>0</v>
      </c>
    </row>
    <row r="14" spans="1:5" ht="16.8">
      <c r="A14" s="112" t="s">
        <v>80</v>
      </c>
      <c r="B14" s="405">
        <f>'Federal Non-Assistance'!H11</f>
        <v>0</v>
      </c>
      <c r="C14" s="440">
        <f>'State Non-Assistance'!H11</f>
        <v>2818289</v>
      </c>
      <c r="D14" s="454">
        <f t="shared" si="1"/>
        <v>2818289</v>
      </c>
      <c r="E14" s="444">
        <f>D14/($D26)</f>
        <v>8.9160967377398641E-3</v>
      </c>
    </row>
    <row r="15" spans="1:5" ht="16.8">
      <c r="A15" s="112" t="s">
        <v>81</v>
      </c>
      <c r="B15" s="405">
        <f>'Federal Non-Assistance'!I11</f>
        <v>4015359</v>
      </c>
      <c r="C15" s="440">
        <f>'State Non-Assistance'!I11</f>
        <v>497062</v>
      </c>
      <c r="D15" s="454">
        <f t="shared" si="1"/>
        <v>4512421</v>
      </c>
      <c r="E15" s="444">
        <f>D15/($D26)</f>
        <v>1.4275747504038391E-2</v>
      </c>
    </row>
    <row r="16" spans="1:5" ht="16.8">
      <c r="A16" s="112" t="s">
        <v>82</v>
      </c>
      <c r="B16" s="405">
        <f>'Federal Non-Assistance'!J11</f>
        <v>189613</v>
      </c>
      <c r="C16" s="440">
        <f>'State Non-Assistance'!J11</f>
        <v>3670</v>
      </c>
      <c r="D16" s="454">
        <f t="shared" si="1"/>
        <v>193283</v>
      </c>
      <c r="E16" s="444">
        <f>D16/($D26)</f>
        <v>6.1148091120554848E-4</v>
      </c>
    </row>
    <row r="17" spans="1:5" ht="16.8">
      <c r="A17" s="112" t="s">
        <v>109</v>
      </c>
      <c r="B17" s="405">
        <f>'Federal Non-Assistance'!K11</f>
        <v>196680</v>
      </c>
      <c r="C17" s="440">
        <f>'State Non-Assistance'!K11</f>
        <v>570</v>
      </c>
      <c r="D17" s="454">
        <f t="shared" si="1"/>
        <v>197250</v>
      </c>
      <c r="E17" s="444">
        <f>D17/($D26)</f>
        <v>6.2403113432270003E-4</v>
      </c>
    </row>
    <row r="18" spans="1:5">
      <c r="A18" s="112" t="s">
        <v>88</v>
      </c>
      <c r="B18" s="405">
        <f>'Federal Non-Assistance'!L11</f>
        <v>8926798</v>
      </c>
      <c r="C18" s="440">
        <f>'State Non-Assistance'!L11</f>
        <v>3739203</v>
      </c>
      <c r="D18" s="454">
        <f t="shared" si="1"/>
        <v>12666001</v>
      </c>
      <c r="E18" s="444">
        <f>D18/($D26)</f>
        <v>4.0070869309822323E-2</v>
      </c>
    </row>
    <row r="19" spans="1:5">
      <c r="A19" s="112" t="s">
        <v>68</v>
      </c>
      <c r="B19" s="405">
        <f>'Federal Non-Assistance'!M11</f>
        <v>4740369</v>
      </c>
      <c r="C19" s="440">
        <f>'State Non-Assistance'!M11</f>
        <v>3123294</v>
      </c>
      <c r="D19" s="454">
        <f t="shared" si="1"/>
        <v>7863663</v>
      </c>
      <c r="E19" s="444">
        <f>D19/($D26)</f>
        <v>2.4877924166395168E-2</v>
      </c>
    </row>
    <row r="20" spans="1:5" ht="16.8">
      <c r="A20" s="112" t="s">
        <v>110</v>
      </c>
      <c r="B20" s="405">
        <f>'Federal Non-Assistance'!N11</f>
        <v>478805</v>
      </c>
      <c r="C20" s="115"/>
      <c r="D20" s="454">
        <f t="shared" si="1"/>
        <v>478805</v>
      </c>
      <c r="E20" s="444">
        <f>D20/($D26)</f>
        <v>1.5147742827345014E-3</v>
      </c>
    </row>
    <row r="21" spans="1:5">
      <c r="A21" s="112" t="s">
        <v>69</v>
      </c>
      <c r="B21" s="405">
        <f>'Federal Non-Assistance'!O11</f>
        <v>51103735</v>
      </c>
      <c r="C21" s="440">
        <f>'State Non-Assistance'!O11</f>
        <v>149503452</v>
      </c>
      <c r="D21" s="455">
        <f t="shared" si="1"/>
        <v>200607187</v>
      </c>
      <c r="E21" s="444">
        <f>D21/($D26)</f>
        <v>0.63465211891962492</v>
      </c>
    </row>
    <row r="22" spans="1:5" ht="40.200000000000003" thickBot="1">
      <c r="A22" s="116" t="s">
        <v>0</v>
      </c>
      <c r="B22" s="406">
        <f>B3+B8</f>
        <v>146353070</v>
      </c>
      <c r="C22" s="406">
        <f>C3+C8</f>
        <v>169106784</v>
      </c>
      <c r="D22" s="406">
        <f>B22+C22</f>
        <v>315459854</v>
      </c>
      <c r="E22" s="446">
        <f>D22/($D26)</f>
        <v>0.99800644119084081</v>
      </c>
    </row>
    <row r="23" spans="1:5" ht="34.200000000000003">
      <c r="A23" s="114" t="s">
        <v>111</v>
      </c>
      <c r="B23" s="449">
        <f>'Summary Federal Funds'!E11</f>
        <v>630144</v>
      </c>
      <c r="C23" s="241"/>
      <c r="D23" s="456">
        <f>B23</f>
        <v>630144</v>
      </c>
      <c r="E23" s="443">
        <f>D23/($D26)</f>
        <v>1.9935588091591558E-3</v>
      </c>
    </row>
    <row r="24" spans="1:5" ht="34.200000000000003">
      <c r="A24" s="114" t="s">
        <v>112</v>
      </c>
      <c r="B24" s="450">
        <f>'Summary Federal Funds'!F11</f>
        <v>0</v>
      </c>
      <c r="C24" s="241"/>
      <c r="D24" s="456">
        <f>B24</f>
        <v>0</v>
      </c>
      <c r="E24" s="445">
        <f>D24/($D26)</f>
        <v>0</v>
      </c>
    </row>
    <row r="25" spans="1:5" ht="39" customHeight="1" thickBot="1">
      <c r="A25" s="119" t="s">
        <v>113</v>
      </c>
      <c r="B25" s="451">
        <f>B23+B24</f>
        <v>630144</v>
      </c>
      <c r="C25" s="242"/>
      <c r="D25" s="451">
        <f>B25</f>
        <v>630144</v>
      </c>
      <c r="E25" s="447">
        <f>D25/($D26)</f>
        <v>1.9935588091591558E-3</v>
      </c>
    </row>
    <row r="26" spans="1:5" ht="32.4" thickTop="1" thickBot="1">
      <c r="A26" s="121" t="s">
        <v>114</v>
      </c>
      <c r="B26" s="408">
        <f>B22+B25</f>
        <v>146983214</v>
      </c>
      <c r="C26" s="408">
        <f>C22</f>
        <v>169106784</v>
      </c>
      <c r="D26" s="408">
        <f>B26+C26</f>
        <v>316089998</v>
      </c>
      <c r="E26" s="448">
        <f>IF(D26/($D26)=SUM(E25,E22),SUM(E22,E25),"ERROR")</f>
        <v>1</v>
      </c>
    </row>
    <row r="27" spans="1:5" ht="31.8" thickBot="1">
      <c r="A27" s="122" t="s">
        <v>95</v>
      </c>
      <c r="B27" s="452">
        <f>'Summary Federal Funds'!I11</f>
        <v>13998536</v>
      </c>
      <c r="C27" s="244"/>
      <c r="D27" s="452">
        <f>B27</f>
        <v>13998536</v>
      </c>
      <c r="E27" s="124"/>
    </row>
    <row r="28" spans="1:5" ht="31.2">
      <c r="A28" s="125" t="s">
        <v>96</v>
      </c>
      <c r="B28" s="453">
        <f>'Summary Federal Funds'!J11</f>
        <v>7686867</v>
      </c>
      <c r="C28" s="126"/>
      <c r="D28" s="453">
        <f>B28</f>
        <v>7686867</v>
      </c>
      <c r="E28" s="127"/>
    </row>
  </sheetData>
  <mergeCells count="1">
    <mergeCell ref="A1:E1"/>
  </mergeCells>
  <pageMargins left="0.7" right="0.7" top="0.75" bottom="0.75" header="0.3" footer="0.3"/>
  <pageSetup scale="8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258</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Assistance'!B12,'Federal Assistance'!B12,"ERROR")</f>
        <v>21533075</v>
      </c>
      <c r="C3" s="418">
        <f>IF(SUM(C4:C6)='State Assistance'!B12,'State Assistance'!B12,"ERROR")</f>
        <v>65900731</v>
      </c>
      <c r="D3" s="412">
        <f>B3+C3</f>
        <v>87433806</v>
      </c>
      <c r="E3" s="443">
        <f>D3/($D26)</f>
        <v>0.17593176696017668</v>
      </c>
    </row>
    <row r="4" spans="1:5">
      <c r="A4" s="112" t="s">
        <v>62</v>
      </c>
      <c r="B4" s="417">
        <f>'Federal Assistance'!C12</f>
        <v>20573812</v>
      </c>
      <c r="C4" s="439">
        <f>'State Assistance'!C12</f>
        <v>62841626</v>
      </c>
      <c r="D4" s="454">
        <f>B4+C4</f>
        <v>83415438</v>
      </c>
      <c r="E4" s="444">
        <f>D4/($D26)</f>
        <v>0.1678461234902329</v>
      </c>
    </row>
    <row r="5" spans="1:5">
      <c r="A5" s="112" t="s">
        <v>63</v>
      </c>
      <c r="B5" s="417">
        <f>'Federal Assistance'!D12</f>
        <v>0</v>
      </c>
      <c r="C5" s="439">
        <f>'State Assistance'!D12</f>
        <v>3059105</v>
      </c>
      <c r="D5" s="454">
        <f t="shared" ref="D5:D7" si="0">B5+C5</f>
        <v>3059105</v>
      </c>
      <c r="E5" s="444">
        <f>D5/($D26)</f>
        <v>6.1554423007356132E-3</v>
      </c>
    </row>
    <row r="6" spans="1:5" ht="16.8">
      <c r="A6" s="112" t="s">
        <v>75</v>
      </c>
      <c r="B6" s="417">
        <f>'Federal Assistance'!E12</f>
        <v>0</v>
      </c>
      <c r="C6" s="439">
        <f>'State Assistance'!E12</f>
        <v>0</v>
      </c>
      <c r="D6" s="454">
        <f t="shared" si="0"/>
        <v>0</v>
      </c>
      <c r="E6" s="444">
        <f>D6/($D26)</f>
        <v>0</v>
      </c>
    </row>
    <row r="7" spans="1:5">
      <c r="A7" s="112" t="s">
        <v>76</v>
      </c>
      <c r="B7" s="417">
        <f>'Federal Assistance'!F12</f>
        <v>959263</v>
      </c>
      <c r="C7" s="113"/>
      <c r="D7" s="455">
        <f t="shared" si="0"/>
        <v>959263</v>
      </c>
      <c r="E7" s="444">
        <f>D7/($D26)</f>
        <v>1.930201169208166E-3</v>
      </c>
    </row>
    <row r="8" spans="1:5" ht="22.8">
      <c r="A8" s="114" t="s">
        <v>65</v>
      </c>
      <c r="B8" s="404">
        <f>IF(SUM(B9:B21)='Federal Non-Assistance'!B12,'Federal Non-Assistance'!B12,"ERROR")</f>
        <v>218576222</v>
      </c>
      <c r="C8" s="413">
        <f>IF(SUM(C9:C21)='State Non-Assistance'!B12,'State Non-Assistance'!B12,"ERROR")</f>
        <v>164453519</v>
      </c>
      <c r="D8" s="456">
        <f>B8+C8</f>
        <v>383029741</v>
      </c>
      <c r="E8" s="445">
        <f>D8/($D26)</f>
        <v>0.77072132868639887</v>
      </c>
    </row>
    <row r="9" spans="1:5" ht="16.8">
      <c r="A9" s="112" t="s">
        <v>78</v>
      </c>
      <c r="B9" s="405">
        <f>'Federal Non-Assistance'!C12</f>
        <v>0</v>
      </c>
      <c r="C9" s="440">
        <f>'State Non-Assistance'!C12</f>
        <v>17691042</v>
      </c>
      <c r="D9" s="454">
        <f t="shared" ref="D9:D21" si="1">B9+C9</f>
        <v>17691042</v>
      </c>
      <c r="E9" s="444">
        <f>D9/($D26)</f>
        <v>3.5597401289230141E-2</v>
      </c>
    </row>
    <row r="10" spans="1:5">
      <c r="A10" s="112" t="s">
        <v>63</v>
      </c>
      <c r="B10" s="405">
        <f>'Federal Non-Assistance'!D12</f>
        <v>0</v>
      </c>
      <c r="C10" s="440">
        <f>'State Non-Assistance'!D12</f>
        <v>36387933</v>
      </c>
      <c r="D10" s="454">
        <f t="shared" si="1"/>
        <v>36387933</v>
      </c>
      <c r="E10" s="444">
        <f>D10/($D26)</f>
        <v>7.3218742744866019E-2</v>
      </c>
    </row>
    <row r="11" spans="1:5">
      <c r="A11" s="112" t="s">
        <v>64</v>
      </c>
      <c r="B11" s="405">
        <f>'Federal Non-Assistance'!E12</f>
        <v>3057721</v>
      </c>
      <c r="C11" s="440">
        <f>'State Non-Assistance'!E12</f>
        <v>2043049</v>
      </c>
      <c r="D11" s="454">
        <f t="shared" si="1"/>
        <v>5100770</v>
      </c>
      <c r="E11" s="444">
        <f>D11/($D26)</f>
        <v>1.0263621361255398E-2</v>
      </c>
    </row>
    <row r="12" spans="1:5" ht="16.8">
      <c r="A12" s="112" t="s">
        <v>79</v>
      </c>
      <c r="B12" s="405">
        <f>'Federal Non-Assistance'!F12</f>
        <v>0</v>
      </c>
      <c r="C12" s="440">
        <f>'State Non-Assistance'!F12</f>
        <v>0</v>
      </c>
      <c r="D12" s="454">
        <f t="shared" si="1"/>
        <v>0</v>
      </c>
      <c r="E12" s="444">
        <f>D12/($D26)</f>
        <v>0</v>
      </c>
    </row>
    <row r="13" spans="1:5">
      <c r="A13" s="112" t="s">
        <v>67</v>
      </c>
      <c r="B13" s="405">
        <f>'Federal Non-Assistance'!G12</f>
        <v>0</v>
      </c>
      <c r="C13" s="440">
        <f>'State Non-Assistance'!G12</f>
        <v>0</v>
      </c>
      <c r="D13" s="454">
        <f t="shared" si="1"/>
        <v>0</v>
      </c>
      <c r="E13" s="444">
        <f>D13/($D26)</f>
        <v>0</v>
      </c>
    </row>
    <row r="14" spans="1:5" ht="16.8">
      <c r="A14" s="112" t="s">
        <v>80</v>
      </c>
      <c r="B14" s="405">
        <f>'Federal Non-Assistance'!H12</f>
        <v>0</v>
      </c>
      <c r="C14" s="440">
        <f>'State Non-Assistance'!H12</f>
        <v>0</v>
      </c>
      <c r="D14" s="454">
        <f t="shared" si="1"/>
        <v>0</v>
      </c>
      <c r="E14" s="444">
        <f>D14/($D26)</f>
        <v>0</v>
      </c>
    </row>
    <row r="15" spans="1:5" ht="16.8">
      <c r="A15" s="112" t="s">
        <v>81</v>
      </c>
      <c r="B15" s="405">
        <f>'Federal Non-Assistance'!I12</f>
        <v>19209</v>
      </c>
      <c r="C15" s="440">
        <f>'State Non-Assistance'!I12</f>
        <v>0</v>
      </c>
      <c r="D15" s="454">
        <f t="shared" si="1"/>
        <v>19209</v>
      </c>
      <c r="E15" s="444">
        <f>D15/($D26)</f>
        <v>3.8651792323189432E-5</v>
      </c>
    </row>
    <row r="16" spans="1:5" ht="16.8">
      <c r="A16" s="112" t="s">
        <v>82</v>
      </c>
      <c r="B16" s="405">
        <f>'Federal Non-Assistance'!J12</f>
        <v>56853330</v>
      </c>
      <c r="C16" s="440">
        <f>'State Non-Assistance'!J12</f>
        <v>0</v>
      </c>
      <c r="D16" s="454">
        <f t="shared" si="1"/>
        <v>56853330</v>
      </c>
      <c r="E16" s="444">
        <f>D16/($D26)</f>
        <v>0.11439862064874566</v>
      </c>
    </row>
    <row r="17" spans="1:5" ht="16.8">
      <c r="A17" s="112" t="s">
        <v>109</v>
      </c>
      <c r="B17" s="405">
        <f>'Federal Non-Assistance'!K12</f>
        <v>20453602</v>
      </c>
      <c r="C17" s="440">
        <f>'State Non-Assistance'!K12</f>
        <v>527065</v>
      </c>
      <c r="D17" s="454">
        <f t="shared" si="1"/>
        <v>20980667</v>
      </c>
      <c r="E17" s="444">
        <f>D17/($D26)</f>
        <v>4.2216689243895766E-2</v>
      </c>
    </row>
    <row r="18" spans="1:5">
      <c r="A18" s="112" t="s">
        <v>88</v>
      </c>
      <c r="B18" s="405">
        <f>'Federal Non-Assistance'!L12</f>
        <v>13894276</v>
      </c>
      <c r="C18" s="440">
        <f>'State Non-Assistance'!L12</f>
        <v>23798426</v>
      </c>
      <c r="D18" s="454">
        <f t="shared" si="1"/>
        <v>37692702</v>
      </c>
      <c r="E18" s="444">
        <f>D18/($D26)</f>
        <v>7.5844161060121137E-2</v>
      </c>
    </row>
    <row r="19" spans="1:5">
      <c r="A19" s="112" t="s">
        <v>68</v>
      </c>
      <c r="B19" s="405">
        <f>'Federal Non-Assistance'!M12</f>
        <v>0</v>
      </c>
      <c r="C19" s="440">
        <f>'State Non-Assistance'!M12</f>
        <v>435582</v>
      </c>
      <c r="D19" s="454">
        <f t="shared" si="1"/>
        <v>435582</v>
      </c>
      <c r="E19" s="444">
        <f>D19/($D26)</f>
        <v>8.7646545909310727E-4</v>
      </c>
    </row>
    <row r="20" spans="1:5" ht="16.8">
      <c r="A20" s="112" t="s">
        <v>110</v>
      </c>
      <c r="B20" s="405">
        <f>'Federal Non-Assistance'!N12</f>
        <v>16042544</v>
      </c>
      <c r="C20" s="115"/>
      <c r="D20" s="454">
        <f t="shared" si="1"/>
        <v>16042544</v>
      </c>
      <c r="E20" s="444">
        <f>D20/($D26)</f>
        <v>3.2280341455756603E-2</v>
      </c>
    </row>
    <row r="21" spans="1:5">
      <c r="A21" s="112" t="s">
        <v>69</v>
      </c>
      <c r="B21" s="405">
        <f>'Federal Non-Assistance'!O12</f>
        <v>108255540</v>
      </c>
      <c r="C21" s="440">
        <f>'State Non-Assistance'!O12</f>
        <v>83570422</v>
      </c>
      <c r="D21" s="455">
        <f t="shared" si="1"/>
        <v>191825962</v>
      </c>
      <c r="E21" s="444">
        <f>D21/($D26)</f>
        <v>0.38598663363111185</v>
      </c>
    </row>
    <row r="22" spans="1:5" ht="40.200000000000003" thickBot="1">
      <c r="A22" s="116" t="s">
        <v>0</v>
      </c>
      <c r="B22" s="406">
        <f>B3+B8</f>
        <v>240109297</v>
      </c>
      <c r="C22" s="441">
        <f>C3+C8</f>
        <v>230354250</v>
      </c>
      <c r="D22" s="406">
        <f>B22+C22</f>
        <v>470463547</v>
      </c>
      <c r="E22" s="446">
        <f>D22/($D26)</f>
        <v>0.94665309564657552</v>
      </c>
    </row>
    <row r="23" spans="1:5" ht="34.200000000000003">
      <c r="A23" s="114" t="s">
        <v>111</v>
      </c>
      <c r="B23" s="449">
        <f>'Summary Federal Funds'!E12</f>
        <v>0</v>
      </c>
      <c r="C23" s="117"/>
      <c r="D23" s="456">
        <f>B23</f>
        <v>0</v>
      </c>
      <c r="E23" s="443">
        <f>D23/($D26)</f>
        <v>0</v>
      </c>
    </row>
    <row r="24" spans="1:5" ht="34.200000000000003">
      <c r="A24" s="114" t="s">
        <v>112</v>
      </c>
      <c r="B24" s="450">
        <f>'Summary Federal Funds'!F12</f>
        <v>26512113</v>
      </c>
      <c r="C24" s="118"/>
      <c r="D24" s="456">
        <f>B24</f>
        <v>26512113</v>
      </c>
      <c r="E24" s="445">
        <f>D24/($D26)</f>
        <v>5.3346904353424471E-2</v>
      </c>
    </row>
    <row r="25" spans="1:5" ht="39" customHeight="1" thickBot="1">
      <c r="A25" s="119" t="s">
        <v>113</v>
      </c>
      <c r="B25" s="451">
        <f>B23+B24</f>
        <v>26512113</v>
      </c>
      <c r="C25" s="242"/>
      <c r="D25" s="451">
        <f>B25</f>
        <v>26512113</v>
      </c>
      <c r="E25" s="447">
        <f>D25/($D26)</f>
        <v>5.3346904353424471E-2</v>
      </c>
    </row>
    <row r="26" spans="1:5" ht="32.4" thickTop="1" thickBot="1">
      <c r="A26" s="121" t="s">
        <v>114</v>
      </c>
      <c r="B26" s="408">
        <f>B22+B25</f>
        <v>266621410</v>
      </c>
      <c r="C26" s="408">
        <f>C22</f>
        <v>230354250</v>
      </c>
      <c r="D26" s="408">
        <f>B26+C26</f>
        <v>496975660</v>
      </c>
      <c r="E26" s="448">
        <f>IF(D26/($D26)=SUM(E25,E22),SUM(E22,E25),"ERROR")</f>
        <v>1</v>
      </c>
    </row>
    <row r="27" spans="1:5" ht="31.8" thickBot="1">
      <c r="A27" s="122" t="s">
        <v>95</v>
      </c>
      <c r="B27" s="452">
        <f>'Summary Federal Funds'!I12</f>
        <v>166697</v>
      </c>
      <c r="C27" s="244"/>
      <c r="D27" s="452">
        <f>B27</f>
        <v>166697</v>
      </c>
      <c r="E27" s="124"/>
    </row>
    <row r="28" spans="1:5" ht="31.2">
      <c r="A28" s="125" t="s">
        <v>96</v>
      </c>
      <c r="B28" s="453">
        <f>'Summary Federal Funds'!J12</f>
        <v>6261171</v>
      </c>
      <c r="C28" s="126"/>
      <c r="D28" s="453">
        <f>B28</f>
        <v>6261171</v>
      </c>
      <c r="E28" s="127"/>
    </row>
  </sheetData>
  <mergeCells count="1">
    <mergeCell ref="A1:E1"/>
  </mergeCells>
  <pageMargins left="0.7" right="0.7" top="0.75" bottom="0.75" header="0.3" footer="0.3"/>
  <pageSetup scale="8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259</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Assistance'!B13,'Federal Assistance'!B13,"ERROR")</f>
        <v>1222331</v>
      </c>
      <c r="C3" s="418">
        <f>IF(SUM(C4:C6)='State Assistance'!B13,'State Assistance'!B13,"ERROR")</f>
        <v>23096787</v>
      </c>
      <c r="D3" s="412">
        <f>B3+C3</f>
        <v>24319118</v>
      </c>
      <c r="E3" s="443">
        <f>D3/($D26)</f>
        <v>0.22905794084757847</v>
      </c>
    </row>
    <row r="4" spans="1:5">
      <c r="A4" s="112" t="s">
        <v>62</v>
      </c>
      <c r="B4" s="417">
        <f>'Federal Assistance'!C13</f>
        <v>-1269104</v>
      </c>
      <c r="C4" s="439">
        <f>'State Assistance'!C13</f>
        <v>22586046</v>
      </c>
      <c r="D4" s="455">
        <f>B4+C4</f>
        <v>21316942</v>
      </c>
      <c r="E4" s="444">
        <f>D4/($D26)</f>
        <v>0.20078091811089782</v>
      </c>
    </row>
    <row r="5" spans="1:5">
      <c r="A5" s="112" t="s">
        <v>63</v>
      </c>
      <c r="B5" s="417">
        <f>'Federal Assistance'!D13</f>
        <v>2115874</v>
      </c>
      <c r="C5" s="439">
        <f>'State Assistance'!D13</f>
        <v>510741</v>
      </c>
      <c r="D5" s="454">
        <f t="shared" ref="D5:D7" si="0">B5+C5</f>
        <v>2626615</v>
      </c>
      <c r="E5" s="444">
        <f>D5/($D26)</f>
        <v>2.4739672849128917E-2</v>
      </c>
    </row>
    <row r="6" spans="1:5" ht="16.8">
      <c r="A6" s="112" t="s">
        <v>75</v>
      </c>
      <c r="B6" s="417">
        <f>'Federal Assistance'!E13</f>
        <v>375561</v>
      </c>
      <c r="C6" s="439">
        <f>'State Assistance'!E13</f>
        <v>0</v>
      </c>
      <c r="D6" s="454">
        <f t="shared" si="0"/>
        <v>375561</v>
      </c>
      <c r="E6" s="444">
        <f>D6/($D26)</f>
        <v>3.5373498875517365E-3</v>
      </c>
    </row>
    <row r="7" spans="1:5">
      <c r="A7" s="112" t="s">
        <v>76</v>
      </c>
      <c r="B7" s="417">
        <f>'Federal Assistance'!F13</f>
        <v>0</v>
      </c>
      <c r="C7" s="113"/>
      <c r="D7" s="455">
        <f t="shared" si="0"/>
        <v>0</v>
      </c>
      <c r="E7" s="444">
        <f>D7/($D26)</f>
        <v>0</v>
      </c>
    </row>
    <row r="8" spans="1:5" ht="22.8">
      <c r="A8" s="114" t="s">
        <v>65</v>
      </c>
      <c r="B8" s="404">
        <f>IF(SUM(B9:B21)='Federal Non-Assistance'!B13,'Federal Non-Assistance'!B13,"ERROR")</f>
        <v>45745092</v>
      </c>
      <c r="C8" s="413">
        <f>IF(SUM(C9:C21)='State Non-Assistance'!B13,'State Non-Assistance'!B13,"ERROR")</f>
        <v>36105949</v>
      </c>
      <c r="D8" s="456">
        <f>B8+C8</f>
        <v>81851041</v>
      </c>
      <c r="E8" s="445">
        <f>D8/($D26)</f>
        <v>0.77094205915242153</v>
      </c>
    </row>
    <row r="9" spans="1:5" ht="16.8">
      <c r="A9" s="112" t="s">
        <v>78</v>
      </c>
      <c r="B9" s="405">
        <f>'Federal Non-Assistance'!C13</f>
        <v>5601421</v>
      </c>
      <c r="C9" s="440">
        <f>'State Non-Assistance'!C13</f>
        <v>959000</v>
      </c>
      <c r="D9" s="454">
        <f t="shared" ref="D9:D21" si="1">B9+C9</f>
        <v>6560421</v>
      </c>
      <c r="E9" s="444">
        <f>D9/($D26)</f>
        <v>6.1791571773006385E-2</v>
      </c>
    </row>
    <row r="10" spans="1:5">
      <c r="A10" s="112" t="s">
        <v>63</v>
      </c>
      <c r="B10" s="405">
        <f>'Federal Non-Assistance'!D13</f>
        <v>32153076</v>
      </c>
      <c r="C10" s="440">
        <f>'State Non-Assistance'!D13</f>
        <v>26507803</v>
      </c>
      <c r="D10" s="454">
        <f t="shared" si="1"/>
        <v>58660879</v>
      </c>
      <c r="E10" s="444">
        <f>D10/($D26)</f>
        <v>0.55251757699637616</v>
      </c>
    </row>
    <row r="11" spans="1:5">
      <c r="A11" s="112" t="s">
        <v>64</v>
      </c>
      <c r="B11" s="405">
        <f>'Federal Non-Assistance'!E13</f>
        <v>0</v>
      </c>
      <c r="C11" s="440">
        <f>'State Non-Assistance'!E13</f>
        <v>0</v>
      </c>
      <c r="D11" s="454">
        <f t="shared" si="1"/>
        <v>0</v>
      </c>
      <c r="E11" s="444">
        <f>D11/($D26)</f>
        <v>0</v>
      </c>
    </row>
    <row r="12" spans="1:5" ht="16.8">
      <c r="A12" s="112" t="s">
        <v>79</v>
      </c>
      <c r="B12" s="405">
        <f>'Federal Non-Assistance'!F13</f>
        <v>0</v>
      </c>
      <c r="C12" s="440">
        <f>'State Non-Assistance'!F13</f>
        <v>0</v>
      </c>
      <c r="D12" s="454">
        <f t="shared" si="1"/>
        <v>0</v>
      </c>
      <c r="E12" s="444">
        <f>D12/($D26)</f>
        <v>0</v>
      </c>
    </row>
    <row r="13" spans="1:5">
      <c r="A13" s="112" t="s">
        <v>67</v>
      </c>
      <c r="B13" s="405">
        <f>'Federal Non-Assistance'!G13</f>
        <v>0</v>
      </c>
      <c r="C13" s="440">
        <f>'State Non-Assistance'!G13</f>
        <v>0</v>
      </c>
      <c r="D13" s="454">
        <f t="shared" si="1"/>
        <v>0</v>
      </c>
      <c r="E13" s="444">
        <f>D13/($D26)</f>
        <v>0</v>
      </c>
    </row>
    <row r="14" spans="1:5" ht="16.8">
      <c r="A14" s="112" t="s">
        <v>80</v>
      </c>
      <c r="B14" s="405">
        <f>'Federal Non-Assistance'!H13</f>
        <v>0</v>
      </c>
      <c r="C14" s="440">
        <f>'State Non-Assistance'!H13</f>
        <v>0</v>
      </c>
      <c r="D14" s="454">
        <f t="shared" si="1"/>
        <v>0</v>
      </c>
      <c r="E14" s="444">
        <f>D14/($D26)</f>
        <v>0</v>
      </c>
    </row>
    <row r="15" spans="1:5" ht="16.8">
      <c r="A15" s="112" t="s">
        <v>81</v>
      </c>
      <c r="B15" s="405">
        <f>'Federal Non-Assistance'!I13</f>
        <v>1866000</v>
      </c>
      <c r="C15" s="440">
        <f>'State Non-Assistance'!I13</f>
        <v>1174942</v>
      </c>
      <c r="D15" s="454">
        <f t="shared" si="1"/>
        <v>3040942</v>
      </c>
      <c r="E15" s="444">
        <f>D15/($D26)</f>
        <v>2.8642153582910241E-2</v>
      </c>
    </row>
    <row r="16" spans="1:5" ht="16.8">
      <c r="A16" s="112" t="s">
        <v>82</v>
      </c>
      <c r="B16" s="405">
        <f>'Federal Non-Assistance'!J13</f>
        <v>0</v>
      </c>
      <c r="C16" s="440">
        <f>'State Non-Assistance'!J13</f>
        <v>0</v>
      </c>
      <c r="D16" s="454">
        <f t="shared" si="1"/>
        <v>0</v>
      </c>
      <c r="E16" s="444">
        <f>D16/($D26)</f>
        <v>0</v>
      </c>
    </row>
    <row r="17" spans="1:5" ht="16.8">
      <c r="A17" s="112" t="s">
        <v>109</v>
      </c>
      <c r="B17" s="405">
        <f>'Federal Non-Assistance'!K13</f>
        <v>0</v>
      </c>
      <c r="C17" s="440">
        <f>'State Non-Assistance'!K13</f>
        <v>0</v>
      </c>
      <c r="D17" s="454">
        <f t="shared" si="1"/>
        <v>0</v>
      </c>
      <c r="E17" s="444">
        <f>D17/($D26)</f>
        <v>0</v>
      </c>
    </row>
    <row r="18" spans="1:5">
      <c r="A18" s="112" t="s">
        <v>88</v>
      </c>
      <c r="B18" s="405">
        <f>'Federal Non-Assistance'!L13</f>
        <v>6124595</v>
      </c>
      <c r="C18" s="440">
        <f>'State Non-Assistance'!L13</f>
        <v>62204</v>
      </c>
      <c r="D18" s="454">
        <f t="shared" si="1"/>
        <v>6186799</v>
      </c>
      <c r="E18" s="444">
        <f>D18/($D26)</f>
        <v>5.827248502095584E-2</v>
      </c>
    </row>
    <row r="19" spans="1:5">
      <c r="A19" s="112" t="s">
        <v>68</v>
      </c>
      <c r="B19" s="405">
        <f>'Federal Non-Assistance'!M13</f>
        <v>0</v>
      </c>
      <c r="C19" s="440">
        <f>'State Non-Assistance'!M13</f>
        <v>36929</v>
      </c>
      <c r="D19" s="454">
        <f t="shared" si="1"/>
        <v>36929</v>
      </c>
      <c r="E19" s="444">
        <f>D19/($D26)</f>
        <v>3.4782843265780547E-4</v>
      </c>
    </row>
    <row r="20" spans="1:5" ht="16.8">
      <c r="A20" s="112" t="s">
        <v>110</v>
      </c>
      <c r="B20" s="405">
        <f>'Federal Non-Assistance'!N13</f>
        <v>0</v>
      </c>
      <c r="C20" s="115"/>
      <c r="D20" s="454">
        <f t="shared" si="1"/>
        <v>0</v>
      </c>
      <c r="E20" s="444">
        <f>D20/($D26)</f>
        <v>0</v>
      </c>
    </row>
    <row r="21" spans="1:5">
      <c r="A21" s="112" t="s">
        <v>69</v>
      </c>
      <c r="B21" s="405">
        <f>'Federal Non-Assistance'!O13</f>
        <v>0</v>
      </c>
      <c r="C21" s="440">
        <f>'State Non-Assistance'!O13</f>
        <v>7365071</v>
      </c>
      <c r="D21" s="455">
        <f t="shared" si="1"/>
        <v>7365071</v>
      </c>
      <c r="E21" s="444">
        <f>D21/($D26)</f>
        <v>6.9370443346515098E-2</v>
      </c>
    </row>
    <row r="22" spans="1:5" ht="40.200000000000003" thickBot="1">
      <c r="A22" s="116" t="s">
        <v>0</v>
      </c>
      <c r="B22" s="406">
        <f>B3+B8</f>
        <v>46967423</v>
      </c>
      <c r="C22" s="406">
        <f>C3+C8</f>
        <v>59202736</v>
      </c>
      <c r="D22" s="406">
        <f>B22+C22</f>
        <v>106170159</v>
      </c>
      <c r="E22" s="446">
        <f>D22/($D26)</f>
        <v>1</v>
      </c>
    </row>
    <row r="23" spans="1:5" ht="34.200000000000003">
      <c r="A23" s="114" t="s">
        <v>111</v>
      </c>
      <c r="B23" s="449">
        <f>'Summary Federal Funds'!E13</f>
        <v>0</v>
      </c>
      <c r="C23" s="241"/>
      <c r="D23" s="456">
        <f>B23</f>
        <v>0</v>
      </c>
      <c r="E23" s="443">
        <f>D23/($D26)</f>
        <v>0</v>
      </c>
    </row>
    <row r="24" spans="1:5" ht="34.200000000000003">
      <c r="A24" s="114" t="s">
        <v>112</v>
      </c>
      <c r="B24" s="450">
        <f>'Summary Federal Funds'!F13</f>
        <v>0</v>
      </c>
      <c r="C24" s="241"/>
      <c r="D24" s="456">
        <f>B24</f>
        <v>0</v>
      </c>
      <c r="E24" s="445">
        <f>D24/($D26)</f>
        <v>0</v>
      </c>
    </row>
    <row r="25" spans="1:5" ht="39" customHeight="1" thickBot="1">
      <c r="A25" s="119" t="s">
        <v>113</v>
      </c>
      <c r="B25" s="451">
        <f>B23+B24</f>
        <v>0</v>
      </c>
      <c r="C25" s="242"/>
      <c r="D25" s="451">
        <f>B25</f>
        <v>0</v>
      </c>
      <c r="E25" s="447">
        <f>D25/($D26)</f>
        <v>0</v>
      </c>
    </row>
    <row r="26" spans="1:5" ht="32.4" thickTop="1" thickBot="1">
      <c r="A26" s="121" t="s">
        <v>114</v>
      </c>
      <c r="B26" s="408">
        <f>B22+B25</f>
        <v>46967423</v>
      </c>
      <c r="C26" s="408">
        <f>C22</f>
        <v>59202736</v>
      </c>
      <c r="D26" s="408">
        <f>B26+C26</f>
        <v>106170159</v>
      </c>
      <c r="E26" s="448">
        <f>IF(D26/($D26)=SUM(E25,E22),SUM(E22,E25),"ERROR")</f>
        <v>1</v>
      </c>
    </row>
    <row r="27" spans="1:5" ht="31.8" thickBot="1">
      <c r="A27" s="122" t="s">
        <v>95</v>
      </c>
      <c r="B27" s="452">
        <f>'Summary Federal Funds'!I13</f>
        <v>804952</v>
      </c>
      <c r="C27" s="123"/>
      <c r="D27" s="452">
        <f>B27</f>
        <v>804952</v>
      </c>
      <c r="E27" s="124"/>
    </row>
    <row r="28" spans="1:5" ht="31.2">
      <c r="A28" s="125" t="s">
        <v>96</v>
      </c>
      <c r="B28" s="453">
        <f>'Summary Federal Funds'!J13</f>
        <v>7733360</v>
      </c>
      <c r="C28" s="126"/>
      <c r="D28" s="453">
        <f>B28</f>
        <v>7733360</v>
      </c>
      <c r="E28" s="127"/>
    </row>
  </sheetData>
  <mergeCells count="1">
    <mergeCell ref="A1:E1"/>
  </mergeCells>
  <pageMargins left="0.7" right="0.7" top="0.75" bottom="0.75" header="0.3" footer="0.3"/>
  <pageSetup scale="80"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260</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Assistance'!B14,'Federal Assistance'!B14,"ERROR")</f>
        <v>18960579</v>
      </c>
      <c r="C3" s="418">
        <f>IF(SUM(C4:C6)='State Assistance'!B14,'State Assistance'!B14,"ERROR")</f>
        <v>42379808</v>
      </c>
      <c r="D3" s="412">
        <f>B3+C3</f>
        <v>61340387</v>
      </c>
      <c r="E3" s="443">
        <f>D3/($D26)</f>
        <v>0.2319423130210107</v>
      </c>
    </row>
    <row r="4" spans="1:5">
      <c r="A4" s="112" t="s">
        <v>62</v>
      </c>
      <c r="B4" s="417">
        <f>'Federal Assistance'!C14</f>
        <v>18960579</v>
      </c>
      <c r="C4" s="439">
        <f>'State Assistance'!C14</f>
        <v>41373212</v>
      </c>
      <c r="D4" s="454">
        <f>B4+C4</f>
        <v>60333791</v>
      </c>
      <c r="E4" s="444">
        <f>D4/($D26)</f>
        <v>0.22813613872156102</v>
      </c>
    </row>
    <row r="5" spans="1:5">
      <c r="A5" s="112" t="s">
        <v>63</v>
      </c>
      <c r="B5" s="417">
        <f>'Federal Assistance'!D14</f>
        <v>0</v>
      </c>
      <c r="C5" s="439">
        <f>'State Assistance'!D14</f>
        <v>0</v>
      </c>
      <c r="D5" s="454">
        <f t="shared" ref="D5:D7" si="0">B5+C5</f>
        <v>0</v>
      </c>
      <c r="E5" s="444">
        <f>D5/($D26)</f>
        <v>0</v>
      </c>
    </row>
    <row r="6" spans="1:5" ht="16.8">
      <c r="A6" s="112" t="s">
        <v>75</v>
      </c>
      <c r="B6" s="417">
        <f>'Federal Assistance'!E14</f>
        <v>0</v>
      </c>
      <c r="C6" s="439">
        <f>'State Assistance'!E14</f>
        <v>1006596</v>
      </c>
      <c r="D6" s="454">
        <f t="shared" si="0"/>
        <v>1006596</v>
      </c>
      <c r="E6" s="444">
        <f>D6/($D26)</f>
        <v>3.8061742994496806E-3</v>
      </c>
    </row>
    <row r="7" spans="1:5">
      <c r="A7" s="112" t="s">
        <v>76</v>
      </c>
      <c r="B7" s="417">
        <f>'Federal Assistance'!F14</f>
        <v>0</v>
      </c>
      <c r="C7" s="113"/>
      <c r="D7" s="455">
        <f t="shared" si="0"/>
        <v>0</v>
      </c>
      <c r="E7" s="444">
        <f>D7/($D26)</f>
        <v>0</v>
      </c>
    </row>
    <row r="8" spans="1:5" ht="22.8">
      <c r="A8" s="114" t="s">
        <v>65</v>
      </c>
      <c r="B8" s="404">
        <f>IF(SUM(B9:B21)='Federal Non-Assistance'!B14,'Federal Non-Assistance'!B14,"ERROR")</f>
        <v>57114459</v>
      </c>
      <c r="C8" s="413">
        <f>IF(SUM(C9:C21)='State Non-Assistance'!B14,'State Non-Assistance'!B14,"ERROR")</f>
        <v>142073216</v>
      </c>
      <c r="D8" s="404">
        <f>B8+C8</f>
        <v>199187675</v>
      </c>
      <c r="E8" s="445">
        <f>D8/($D26)</f>
        <v>0.7531750666127579</v>
      </c>
    </row>
    <row r="9" spans="1:5" ht="16.8">
      <c r="A9" s="112" t="s">
        <v>78</v>
      </c>
      <c r="B9" s="405">
        <f>'Federal Non-Assistance'!C14</f>
        <v>6818672</v>
      </c>
      <c r="C9" s="440">
        <f>'State Non-Assistance'!C14</f>
        <v>27824191</v>
      </c>
      <c r="D9" s="454">
        <f t="shared" ref="D9:D21" si="1">B9+C9</f>
        <v>34642863</v>
      </c>
      <c r="E9" s="444">
        <f>D9/($D26)</f>
        <v>0.13099274665303284</v>
      </c>
    </row>
    <row r="10" spans="1:5">
      <c r="A10" s="112" t="s">
        <v>63</v>
      </c>
      <c r="B10" s="405">
        <f>'Federal Non-Assistance'!D14</f>
        <v>33131694</v>
      </c>
      <c r="C10" s="440">
        <f>'State Non-Assistance'!D14</f>
        <v>22584565</v>
      </c>
      <c r="D10" s="454">
        <f t="shared" si="1"/>
        <v>55716259</v>
      </c>
      <c r="E10" s="444">
        <f>D10/($D26)</f>
        <v>0.21067617302997624</v>
      </c>
    </row>
    <row r="11" spans="1:5">
      <c r="A11" s="112" t="s">
        <v>64</v>
      </c>
      <c r="B11" s="405">
        <f>'Federal Non-Assistance'!E14</f>
        <v>0</v>
      </c>
      <c r="C11" s="440">
        <f>'State Non-Assistance'!E14</f>
        <v>0</v>
      </c>
      <c r="D11" s="454">
        <f t="shared" si="1"/>
        <v>0</v>
      </c>
      <c r="E11" s="444">
        <f>D11/($D26)</f>
        <v>0</v>
      </c>
    </row>
    <row r="12" spans="1:5" ht="16.8">
      <c r="A12" s="112" t="s">
        <v>79</v>
      </c>
      <c r="B12" s="405">
        <f>'Federal Non-Assistance'!F14</f>
        <v>0</v>
      </c>
      <c r="C12" s="440">
        <f>'State Non-Assistance'!F14</f>
        <v>0</v>
      </c>
      <c r="D12" s="454">
        <f t="shared" si="1"/>
        <v>0</v>
      </c>
      <c r="E12" s="444">
        <f>D12/($D26)</f>
        <v>0</v>
      </c>
    </row>
    <row r="13" spans="1:5">
      <c r="A13" s="112" t="s">
        <v>67</v>
      </c>
      <c r="B13" s="405">
        <f>'Federal Non-Assistance'!G14</f>
        <v>0</v>
      </c>
      <c r="C13" s="440">
        <f>'State Non-Assistance'!G14</f>
        <v>20000000</v>
      </c>
      <c r="D13" s="454">
        <f t="shared" si="1"/>
        <v>20000000</v>
      </c>
      <c r="E13" s="444">
        <f>D13/($D26)</f>
        <v>7.5624665694075485E-2</v>
      </c>
    </row>
    <row r="14" spans="1:5" ht="16.8">
      <c r="A14" s="112" t="s">
        <v>80</v>
      </c>
      <c r="B14" s="405">
        <f>'Federal Non-Assistance'!H14</f>
        <v>0</v>
      </c>
      <c r="C14" s="440">
        <f>'State Non-Assistance'!H14</f>
        <v>0</v>
      </c>
      <c r="D14" s="454">
        <f t="shared" si="1"/>
        <v>0</v>
      </c>
      <c r="E14" s="444">
        <f>D14/($D26)</f>
        <v>0</v>
      </c>
    </row>
    <row r="15" spans="1:5" ht="16.8">
      <c r="A15" s="112" t="s">
        <v>81</v>
      </c>
      <c r="B15" s="405">
        <f>'Federal Non-Assistance'!I14</f>
        <v>0</v>
      </c>
      <c r="C15" s="440">
        <f>'State Non-Assistance'!I14</f>
        <v>17307099</v>
      </c>
      <c r="D15" s="454">
        <f t="shared" si="1"/>
        <v>17307099</v>
      </c>
      <c r="E15" s="444">
        <f>D15/($D26)</f>
        <v>6.5442178800463408E-2</v>
      </c>
    </row>
    <row r="16" spans="1:5" ht="16.8">
      <c r="A16" s="112" t="s">
        <v>82</v>
      </c>
      <c r="B16" s="405">
        <f>'Federal Non-Assistance'!J14</f>
        <v>1434018</v>
      </c>
      <c r="C16" s="440">
        <f>'State Non-Assistance'!J14</f>
        <v>0</v>
      </c>
      <c r="D16" s="454">
        <f t="shared" si="1"/>
        <v>1434018</v>
      </c>
      <c r="E16" s="444">
        <f>D16/($D26)</f>
        <v>5.4223565924643368E-3</v>
      </c>
    </row>
    <row r="17" spans="1:5" ht="16.8">
      <c r="A17" s="112" t="s">
        <v>109</v>
      </c>
      <c r="B17" s="405">
        <f>'Federal Non-Assistance'!K14</f>
        <v>0</v>
      </c>
      <c r="C17" s="440">
        <f>'State Non-Assistance'!K14</f>
        <v>0</v>
      </c>
      <c r="D17" s="454">
        <f t="shared" si="1"/>
        <v>0</v>
      </c>
      <c r="E17" s="444">
        <f>D17/($D26)</f>
        <v>0</v>
      </c>
    </row>
    <row r="18" spans="1:5">
      <c r="A18" s="112" t="s">
        <v>88</v>
      </c>
      <c r="B18" s="405">
        <f>'Federal Non-Assistance'!L14</f>
        <v>5881196</v>
      </c>
      <c r="C18" s="440">
        <f>'State Non-Assistance'!L14</f>
        <v>0</v>
      </c>
      <c r="D18" s="454">
        <f t="shared" si="1"/>
        <v>5881196</v>
      </c>
      <c r="E18" s="444">
        <f>D18/($D26)</f>
        <v>2.22381740690667E-2</v>
      </c>
    </row>
    <row r="19" spans="1:5">
      <c r="A19" s="112" t="s">
        <v>68</v>
      </c>
      <c r="B19" s="405">
        <f>'Federal Non-Assistance'!M14</f>
        <v>2700056</v>
      </c>
      <c r="C19" s="405">
        <f>'State Non-Assistance'!M14</f>
        <v>0</v>
      </c>
      <c r="D19" s="454">
        <f t="shared" si="1"/>
        <v>2700056</v>
      </c>
      <c r="E19" s="444">
        <f>D19/($D26)</f>
        <v>1.0209541617764134E-2</v>
      </c>
    </row>
    <row r="20" spans="1:5" ht="16.8">
      <c r="A20" s="112" t="s">
        <v>110</v>
      </c>
      <c r="B20" s="405">
        <f>'Federal Non-Assistance'!N14</f>
        <v>0</v>
      </c>
      <c r="C20" s="243"/>
      <c r="D20" s="454">
        <f t="shared" si="1"/>
        <v>0</v>
      </c>
      <c r="E20" s="444">
        <f>D20/($D26)</f>
        <v>0</v>
      </c>
    </row>
    <row r="21" spans="1:5">
      <c r="A21" s="112" t="s">
        <v>69</v>
      </c>
      <c r="B21" s="405">
        <f>'Federal Non-Assistance'!O14</f>
        <v>7148823</v>
      </c>
      <c r="C21" s="405">
        <f>'State Non-Assistance'!O14</f>
        <v>54357361</v>
      </c>
      <c r="D21" s="454">
        <f t="shared" si="1"/>
        <v>61506184</v>
      </c>
      <c r="E21" s="444">
        <f>D21/($D26)</f>
        <v>0.23256923015591474</v>
      </c>
    </row>
    <row r="22" spans="1:5" ht="40.200000000000003" thickBot="1">
      <c r="A22" s="116" t="s">
        <v>0</v>
      </c>
      <c r="B22" s="406">
        <f>B3+B8</f>
        <v>76075038</v>
      </c>
      <c r="C22" s="406">
        <f>C3+C8</f>
        <v>184453024</v>
      </c>
      <c r="D22" s="406">
        <f>B22+C22</f>
        <v>260528062</v>
      </c>
      <c r="E22" s="446">
        <f>D22/($D26)</f>
        <v>0.98511737963376855</v>
      </c>
    </row>
    <row r="23" spans="1:5" ht="34.200000000000003">
      <c r="A23" s="114" t="s">
        <v>111</v>
      </c>
      <c r="B23" s="449">
        <f>'Summary Federal Funds'!E14</f>
        <v>0</v>
      </c>
      <c r="C23" s="241"/>
      <c r="D23" s="456">
        <f>B23</f>
        <v>0</v>
      </c>
      <c r="E23" s="443">
        <f>D23/($D26)</f>
        <v>0</v>
      </c>
    </row>
    <row r="24" spans="1:5" ht="34.200000000000003">
      <c r="A24" s="114" t="s">
        <v>112</v>
      </c>
      <c r="B24" s="450">
        <f>'Summary Federal Funds'!F14</f>
        <v>3935917</v>
      </c>
      <c r="C24" s="241"/>
      <c r="D24" s="456">
        <f>B24</f>
        <v>3935917</v>
      </c>
      <c r="E24" s="445">
        <f>D24/($D26)</f>
        <v>1.4882620366231425E-2</v>
      </c>
    </row>
    <row r="25" spans="1:5" ht="39" customHeight="1" thickBot="1">
      <c r="A25" s="119" t="s">
        <v>113</v>
      </c>
      <c r="B25" s="451">
        <f>B23+B24</f>
        <v>3935917</v>
      </c>
      <c r="C25" s="242"/>
      <c r="D25" s="451">
        <f>B25</f>
        <v>3935917</v>
      </c>
      <c r="E25" s="447">
        <f>D25/($D26)</f>
        <v>1.4882620366231425E-2</v>
      </c>
    </row>
    <row r="26" spans="1:5" ht="32.4" thickTop="1" thickBot="1">
      <c r="A26" s="121" t="s">
        <v>114</v>
      </c>
      <c r="B26" s="408">
        <f>B22+B25</f>
        <v>80010955</v>
      </c>
      <c r="C26" s="408">
        <f>C22</f>
        <v>184453024</v>
      </c>
      <c r="D26" s="408">
        <f>B26+C26</f>
        <v>264463979</v>
      </c>
      <c r="E26" s="448">
        <f>IF(D26/($D26)=SUM(E25,E22),SUM(E22,E25),"ERROR")</f>
        <v>1</v>
      </c>
    </row>
    <row r="27" spans="1:5" ht="31.8" thickBot="1">
      <c r="A27" s="122" t="s">
        <v>95</v>
      </c>
      <c r="B27" s="452">
        <f>'Summary Federal Funds'!I14</f>
        <v>1978657</v>
      </c>
      <c r="C27" s="244"/>
      <c r="D27" s="452">
        <f>B27</f>
        <v>1978657</v>
      </c>
      <c r="E27" s="124"/>
    </row>
    <row r="28" spans="1:5" ht="31.2">
      <c r="A28" s="125" t="s">
        <v>96</v>
      </c>
      <c r="B28" s="453">
        <f>'Summary Federal Funds'!J14</f>
        <v>80683536</v>
      </c>
      <c r="C28" s="126"/>
      <c r="D28" s="453">
        <f>B28</f>
        <v>80683536</v>
      </c>
      <c r="E28" s="127"/>
    </row>
  </sheetData>
  <mergeCells count="1">
    <mergeCell ref="A1:E1"/>
  </mergeCells>
  <pageMargins left="0.7" right="0.7" top="0.75" bottom="0.75" header="0.3" footer="0.3"/>
  <pageSetup scale="8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261</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Assistance'!B15,'Federal Assistance'!B15,"ERROR")</f>
        <v>36567623</v>
      </c>
      <c r="C3" s="418">
        <f>IF(SUM(C4:C6)='State Assistance'!B15,'State Assistance'!B15,"ERROR")</f>
        <v>139301139</v>
      </c>
      <c r="D3" s="412">
        <f>B3+C3</f>
        <v>175868762</v>
      </c>
      <c r="E3" s="443">
        <f>D3/($D26)</f>
        <v>0.17599880963242312</v>
      </c>
    </row>
    <row r="4" spans="1:5">
      <c r="A4" s="112" t="s">
        <v>62</v>
      </c>
      <c r="B4" s="417">
        <f>'Federal Assistance'!C15</f>
        <v>26242812</v>
      </c>
      <c r="C4" s="439">
        <f>'State Assistance'!C15</f>
        <v>139301139</v>
      </c>
      <c r="D4" s="454">
        <f>B4+C4</f>
        <v>165543951</v>
      </c>
      <c r="E4" s="444">
        <f>D4/($D26)</f>
        <v>0.16566636386425568</v>
      </c>
    </row>
    <row r="5" spans="1:5">
      <c r="A5" s="112" t="s">
        <v>63</v>
      </c>
      <c r="B5" s="417">
        <f>'Federal Assistance'!D15</f>
        <v>10332016</v>
      </c>
      <c r="C5" s="439">
        <f>'State Assistance'!D15</f>
        <v>0</v>
      </c>
      <c r="D5" s="454">
        <f t="shared" ref="D5:D7" si="0">B5+C5</f>
        <v>10332016</v>
      </c>
      <c r="E5" s="444">
        <f>D5/($D26)</f>
        <v>1.0339656095965181E-2</v>
      </c>
    </row>
    <row r="6" spans="1:5" ht="16.8">
      <c r="A6" s="112" t="s">
        <v>75</v>
      </c>
      <c r="B6" s="417">
        <f>'Federal Assistance'!E15</f>
        <v>-7205</v>
      </c>
      <c r="C6" s="439">
        <f>'State Assistance'!E15</f>
        <v>0</v>
      </c>
      <c r="D6" s="454">
        <f t="shared" si="0"/>
        <v>-7205</v>
      </c>
      <c r="E6" s="444">
        <f>D6/($D26)</f>
        <v>-7.2103277977336789E-6</v>
      </c>
    </row>
    <row r="7" spans="1:5">
      <c r="A7" s="112" t="s">
        <v>76</v>
      </c>
      <c r="B7" s="417">
        <f>'Federal Assistance'!F15</f>
        <v>0</v>
      </c>
      <c r="C7" s="113"/>
      <c r="D7" s="455">
        <f t="shared" si="0"/>
        <v>0</v>
      </c>
      <c r="E7" s="444">
        <f>D7/($D26)</f>
        <v>0</v>
      </c>
    </row>
    <row r="8" spans="1:5" ht="22.8">
      <c r="A8" s="114" t="s">
        <v>65</v>
      </c>
      <c r="B8" s="404">
        <f>IF(SUM(B9:B21)='Federal Non-Assistance'!B15,'Federal Non-Assistance'!B15,"ERROR")</f>
        <v>357481989</v>
      </c>
      <c r="C8" s="413">
        <f>IF(SUM(C9:C21)='State Non-Assistance'!B15,'State Non-Assistance'!B15,"ERROR")</f>
        <v>299014305</v>
      </c>
      <c r="D8" s="456">
        <f>B8+C8</f>
        <v>656496294</v>
      </c>
      <c r="E8" s="445">
        <f>D8/($D26)</f>
        <v>0.65698174569567547</v>
      </c>
    </row>
    <row r="9" spans="1:5" ht="16.8">
      <c r="A9" s="112" t="s">
        <v>78</v>
      </c>
      <c r="B9" s="405">
        <f>'Federal Non-Assistance'!C15</f>
        <v>50683679</v>
      </c>
      <c r="C9" s="440">
        <f>'State Non-Assistance'!C15</f>
        <v>0</v>
      </c>
      <c r="D9" s="454">
        <f t="shared" ref="D9:D21" si="1">B9+C9</f>
        <v>50683679</v>
      </c>
      <c r="E9" s="444">
        <f>D9/($D26)</f>
        <v>5.0721157471909882E-2</v>
      </c>
    </row>
    <row r="10" spans="1:5">
      <c r="A10" s="112" t="s">
        <v>63</v>
      </c>
      <c r="B10" s="405">
        <f>'Federal Non-Assistance'!D15</f>
        <v>87929341</v>
      </c>
      <c r="C10" s="440">
        <f>'State Non-Assistance'!D15</f>
        <v>128925050</v>
      </c>
      <c r="D10" s="454">
        <f t="shared" si="1"/>
        <v>216854391</v>
      </c>
      <c r="E10" s="444">
        <f>D10/($D26)</f>
        <v>0.21701474579984845</v>
      </c>
    </row>
    <row r="11" spans="1:5">
      <c r="A11" s="112" t="s">
        <v>64</v>
      </c>
      <c r="B11" s="405">
        <f>'Federal Non-Assistance'!E15</f>
        <v>925543</v>
      </c>
      <c r="C11" s="440">
        <f>'State Non-Assistance'!E15</f>
        <v>0</v>
      </c>
      <c r="D11" s="454">
        <f t="shared" si="1"/>
        <v>925543</v>
      </c>
      <c r="E11" s="444">
        <f>D11/($D26)</f>
        <v>9.2622740054098857E-4</v>
      </c>
    </row>
    <row r="12" spans="1:5" ht="16.8">
      <c r="A12" s="112" t="s">
        <v>79</v>
      </c>
      <c r="B12" s="405">
        <f>'Federal Non-Assistance'!F15</f>
        <v>0</v>
      </c>
      <c r="C12" s="440">
        <f>'State Non-Assistance'!F15</f>
        <v>0</v>
      </c>
      <c r="D12" s="454">
        <f t="shared" si="1"/>
        <v>0</v>
      </c>
      <c r="E12" s="444">
        <f>D12/($D26)</f>
        <v>0</v>
      </c>
    </row>
    <row r="13" spans="1:5">
      <c r="A13" s="112" t="s">
        <v>67</v>
      </c>
      <c r="B13" s="405">
        <f>'Federal Non-Assistance'!G15</f>
        <v>0</v>
      </c>
      <c r="C13" s="440">
        <f>'State Non-Assistance'!G15</f>
        <v>0</v>
      </c>
      <c r="D13" s="454">
        <f t="shared" si="1"/>
        <v>0</v>
      </c>
      <c r="E13" s="444">
        <f>D13/($D26)</f>
        <v>0</v>
      </c>
    </row>
    <row r="14" spans="1:5" ht="16.8">
      <c r="A14" s="112" t="s">
        <v>80</v>
      </c>
      <c r="B14" s="405">
        <f>'Federal Non-Assistance'!H15</f>
        <v>0</v>
      </c>
      <c r="C14" s="440">
        <f>'State Non-Assistance'!H15</f>
        <v>0</v>
      </c>
      <c r="D14" s="454">
        <f t="shared" si="1"/>
        <v>0</v>
      </c>
      <c r="E14" s="444">
        <f>D14/($D26)</f>
        <v>0</v>
      </c>
    </row>
    <row r="15" spans="1:5" ht="16.8">
      <c r="A15" s="112" t="s">
        <v>81</v>
      </c>
      <c r="B15" s="405">
        <f>'Federal Non-Assistance'!I15</f>
        <v>712410</v>
      </c>
      <c r="C15" s="440">
        <f>'State Non-Assistance'!I15</f>
        <v>0</v>
      </c>
      <c r="D15" s="454">
        <f t="shared" si="1"/>
        <v>712410</v>
      </c>
      <c r="E15" s="444">
        <f>D15/($D26)</f>
        <v>7.1293679755495497E-4</v>
      </c>
    </row>
    <row r="16" spans="1:5" ht="16.8">
      <c r="A16" s="112" t="s">
        <v>82</v>
      </c>
      <c r="B16" s="405">
        <f>'Federal Non-Assistance'!J15</f>
        <v>1261172</v>
      </c>
      <c r="C16" s="440">
        <f>'State Non-Assistance'!J15</f>
        <v>6000000</v>
      </c>
      <c r="D16" s="454">
        <f t="shared" si="1"/>
        <v>7261172</v>
      </c>
      <c r="E16" s="444">
        <f>D16/($D26)</f>
        <v>7.2665413345906248E-3</v>
      </c>
    </row>
    <row r="17" spans="1:5" ht="16.8">
      <c r="A17" s="112" t="s">
        <v>109</v>
      </c>
      <c r="B17" s="405">
        <f>'Federal Non-Assistance'!K15</f>
        <v>0</v>
      </c>
      <c r="C17" s="440">
        <f>'State Non-Assistance'!K15</f>
        <v>0</v>
      </c>
      <c r="D17" s="454">
        <f t="shared" si="1"/>
        <v>0</v>
      </c>
      <c r="E17" s="444">
        <f>D17/($D26)</f>
        <v>0</v>
      </c>
    </row>
    <row r="18" spans="1:5">
      <c r="A18" s="112" t="s">
        <v>88</v>
      </c>
      <c r="B18" s="405">
        <f>'Federal Non-Assistance'!L15</f>
        <v>19546480</v>
      </c>
      <c r="C18" s="440">
        <f>'State Non-Assistance'!L15</f>
        <v>9994985</v>
      </c>
      <c r="D18" s="454">
        <f t="shared" si="1"/>
        <v>29541465</v>
      </c>
      <c r="E18" s="444">
        <f>D18/($D26)</f>
        <v>2.9563309684285433E-2</v>
      </c>
    </row>
    <row r="19" spans="1:5">
      <c r="A19" s="112" t="s">
        <v>68</v>
      </c>
      <c r="B19" s="405">
        <f>'Federal Non-Assistance'!M15</f>
        <v>6145164</v>
      </c>
      <c r="C19" s="440">
        <f>'State Non-Assistance'!M15</f>
        <v>5621332</v>
      </c>
      <c r="D19" s="454">
        <f t="shared" si="1"/>
        <v>11766496</v>
      </c>
      <c r="E19" s="444">
        <f>D19/($D26)</f>
        <v>1.1775196834243185E-2</v>
      </c>
    </row>
    <row r="20" spans="1:5" ht="16.8">
      <c r="A20" s="112" t="s">
        <v>110</v>
      </c>
      <c r="B20" s="405">
        <f>'Federal Non-Assistance'!N15</f>
        <v>0</v>
      </c>
      <c r="C20" s="115"/>
      <c r="D20" s="454">
        <f t="shared" si="1"/>
        <v>0</v>
      </c>
      <c r="E20" s="444">
        <f>D20/($D26)</f>
        <v>0</v>
      </c>
    </row>
    <row r="21" spans="1:5">
      <c r="A21" s="112" t="s">
        <v>69</v>
      </c>
      <c r="B21" s="405">
        <f>'Federal Non-Assistance'!O15</f>
        <v>190278200</v>
      </c>
      <c r="C21" s="440">
        <f>'State Non-Assistance'!O15</f>
        <v>148472938</v>
      </c>
      <c r="D21" s="455">
        <f t="shared" si="1"/>
        <v>338751138</v>
      </c>
      <c r="E21" s="444">
        <f>D21/($D26)</f>
        <v>0.33900163037270198</v>
      </c>
    </row>
    <row r="22" spans="1:5" ht="40.200000000000003" thickBot="1">
      <c r="A22" s="116" t="s">
        <v>0</v>
      </c>
      <c r="B22" s="406">
        <f>B3+B8</f>
        <v>394049612</v>
      </c>
      <c r="C22" s="406">
        <f>C3+C8</f>
        <v>438315444</v>
      </c>
      <c r="D22" s="406">
        <f>B22+C22</f>
        <v>832365056</v>
      </c>
      <c r="E22" s="446">
        <f>D22/($D26)</f>
        <v>0.83298055532809856</v>
      </c>
    </row>
    <row r="23" spans="1:5" ht="34.200000000000003">
      <c r="A23" s="114" t="s">
        <v>111</v>
      </c>
      <c r="B23" s="449">
        <f>'Summary Federal Funds'!E15</f>
        <v>110662021</v>
      </c>
      <c r="C23" s="241"/>
      <c r="D23" s="456">
        <f>B23</f>
        <v>110662021</v>
      </c>
      <c r="E23" s="443">
        <f>D23/($D26)</f>
        <v>0.11074385096040085</v>
      </c>
    </row>
    <row r="24" spans="1:5" ht="34.200000000000003">
      <c r="A24" s="114" t="s">
        <v>112</v>
      </c>
      <c r="B24" s="450">
        <f>'Summary Federal Funds'!F15</f>
        <v>56234011</v>
      </c>
      <c r="C24" s="241"/>
      <c r="D24" s="456">
        <f>B24</f>
        <v>56234011</v>
      </c>
      <c r="E24" s="445">
        <f>D24/($D26)</f>
        <v>5.6275593711500552E-2</v>
      </c>
    </row>
    <row r="25" spans="1:5" ht="39" customHeight="1" thickBot="1">
      <c r="A25" s="119" t="s">
        <v>113</v>
      </c>
      <c r="B25" s="451">
        <f>B23+B24</f>
        <v>166896032</v>
      </c>
      <c r="C25" s="242"/>
      <c r="D25" s="451">
        <f>B25</f>
        <v>166896032</v>
      </c>
      <c r="E25" s="447">
        <f>D25/($D26)</f>
        <v>0.16701944467190141</v>
      </c>
    </row>
    <row r="26" spans="1:5" ht="32.4" thickTop="1" thickBot="1">
      <c r="A26" s="121" t="s">
        <v>114</v>
      </c>
      <c r="B26" s="408">
        <f>B22+B25</f>
        <v>560945644</v>
      </c>
      <c r="C26" s="408">
        <f>C22</f>
        <v>438315444</v>
      </c>
      <c r="D26" s="408">
        <f>B26+C26</f>
        <v>999261088</v>
      </c>
      <c r="E26" s="448">
        <f>IF(D26/($D26)=SUM(E25,E22),SUM(E22,E25),"ERROR")</f>
        <v>1</v>
      </c>
    </row>
    <row r="27" spans="1:5" ht="31.8" thickBot="1">
      <c r="A27" s="122" t="s">
        <v>95</v>
      </c>
      <c r="B27" s="452">
        <f>'Summary Federal Funds'!I15</f>
        <v>34303577</v>
      </c>
      <c r="C27" s="244"/>
      <c r="D27" s="452">
        <f>B27</f>
        <v>34303577</v>
      </c>
      <c r="E27" s="124"/>
    </row>
    <row r="28" spans="1:5" ht="31.2">
      <c r="A28" s="125" t="s">
        <v>96</v>
      </c>
      <c r="B28" s="453">
        <f>'Summary Federal Funds'!J15</f>
        <v>0</v>
      </c>
      <c r="C28" s="126"/>
      <c r="D28" s="453">
        <f>B28</f>
        <v>0</v>
      </c>
      <c r="E28" s="127"/>
    </row>
  </sheetData>
  <mergeCells count="1">
    <mergeCell ref="A1:E1"/>
  </mergeCells>
  <pageMargins left="0.7" right="0.7" top="0.75" bottom="0.75" header="0.3" footer="0.3"/>
  <pageSetup scale="8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262</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Assistance'!B16,'Federal Assistance'!B16,"ERROR")</f>
        <v>46442866</v>
      </c>
      <c r="C3" s="418">
        <f>IF(SUM(C4:C6)='State Assistance'!B16,'State Assistance'!B16,"ERROR")</f>
        <v>2581392</v>
      </c>
      <c r="D3" s="412">
        <f>B3+C3</f>
        <v>49024258</v>
      </c>
      <c r="E3" s="443">
        <f>D3/($D26)</f>
        <v>9.6334583307143451E-2</v>
      </c>
    </row>
    <row r="4" spans="1:5">
      <c r="A4" s="112" t="s">
        <v>62</v>
      </c>
      <c r="B4" s="417">
        <f>'Federal Assistance'!C16</f>
        <v>40383751</v>
      </c>
      <c r="C4" s="439">
        <f>'State Assistance'!C16</f>
        <v>2200261</v>
      </c>
      <c r="D4" s="454">
        <f>B4+C4</f>
        <v>42584012</v>
      </c>
      <c r="E4" s="444">
        <f>D4/($D26)</f>
        <v>8.3679248170699425E-2</v>
      </c>
    </row>
    <row r="5" spans="1:5">
      <c r="A5" s="112" t="s">
        <v>63</v>
      </c>
      <c r="B5" s="417">
        <f>'Federal Assistance'!D16</f>
        <v>0</v>
      </c>
      <c r="C5" s="439">
        <f>'State Assistance'!D16</f>
        <v>381131</v>
      </c>
      <c r="D5" s="454">
        <f t="shared" ref="D5:D7" si="0">B5+C5</f>
        <v>381131</v>
      </c>
      <c r="E5" s="444">
        <f>D5/($D26)</f>
        <v>7.4893731324673777E-4</v>
      </c>
    </row>
    <row r="6" spans="1:5" ht="16.8">
      <c r="A6" s="112" t="s">
        <v>75</v>
      </c>
      <c r="B6" s="417">
        <f>'Federal Assistance'!E16</f>
        <v>6059115</v>
      </c>
      <c r="C6" s="439">
        <f>'State Assistance'!E16</f>
        <v>0</v>
      </c>
      <c r="D6" s="454">
        <f t="shared" si="0"/>
        <v>6059115</v>
      </c>
      <c r="E6" s="444">
        <f>D6/($D26)</f>
        <v>1.1906397823197294E-2</v>
      </c>
    </row>
    <row r="7" spans="1:5">
      <c r="A7" s="112" t="s">
        <v>76</v>
      </c>
      <c r="B7" s="417">
        <f>'Federal Assistance'!F16</f>
        <v>0</v>
      </c>
      <c r="C7" s="113"/>
      <c r="D7" s="455">
        <f t="shared" si="0"/>
        <v>0</v>
      </c>
      <c r="E7" s="444">
        <f>D7/($D26)</f>
        <v>0</v>
      </c>
    </row>
    <row r="8" spans="1:5" ht="22.8">
      <c r="A8" s="114" t="s">
        <v>65</v>
      </c>
      <c r="B8" s="404">
        <f>IF(SUM(B9:B21)='Federal Non-Assistance'!B16,'Federal Non-Assistance'!B16,"ERROR")</f>
        <v>287442338</v>
      </c>
      <c r="C8" s="413">
        <f>IF(SUM(C9:C21)='State Non-Assistance'!B16,'State Non-Assistance'!B16,"ERROR")</f>
        <v>170787136</v>
      </c>
      <c r="D8" s="456">
        <f>B8+C8</f>
        <v>458229474</v>
      </c>
      <c r="E8" s="445">
        <f>D8/($D26)</f>
        <v>0.90043882840290057</v>
      </c>
    </row>
    <row r="9" spans="1:5" ht="16.8">
      <c r="A9" s="112" t="s">
        <v>78</v>
      </c>
      <c r="B9" s="405">
        <f>'Federal Non-Assistance'!C16</f>
        <v>10720940</v>
      </c>
      <c r="C9" s="440">
        <f>'State Non-Assistance'!C16</f>
        <v>54929</v>
      </c>
      <c r="D9" s="454">
        <f t="shared" ref="D9:D21" si="1">B9+C9</f>
        <v>10775869</v>
      </c>
      <c r="E9" s="444">
        <f>D9/($D26)</f>
        <v>2.1175003809080897E-2</v>
      </c>
    </row>
    <row r="10" spans="1:5">
      <c r="A10" s="112" t="s">
        <v>63</v>
      </c>
      <c r="B10" s="405">
        <f>'Federal Non-Assistance'!D16</f>
        <v>0</v>
      </c>
      <c r="C10" s="440">
        <f>'State Non-Assistance'!D16</f>
        <v>21801520</v>
      </c>
      <c r="D10" s="454">
        <f t="shared" si="1"/>
        <v>21801520</v>
      </c>
      <c r="E10" s="444">
        <f>D10/($D26)</f>
        <v>4.2840839012032658E-2</v>
      </c>
    </row>
    <row r="11" spans="1:5">
      <c r="A11" s="112" t="s">
        <v>64</v>
      </c>
      <c r="B11" s="405">
        <f>'Federal Non-Assistance'!E16</f>
        <v>4869017</v>
      </c>
      <c r="C11" s="440">
        <f>'State Non-Assistance'!E16</f>
        <v>0</v>
      </c>
      <c r="D11" s="454">
        <f t="shared" si="1"/>
        <v>4869017</v>
      </c>
      <c r="E11" s="444">
        <f>D11/($D26)</f>
        <v>9.5678087327787341E-3</v>
      </c>
    </row>
    <row r="12" spans="1:5" ht="16.8">
      <c r="A12" s="112" t="s">
        <v>79</v>
      </c>
      <c r="B12" s="405">
        <f>'Federal Non-Assistance'!F16</f>
        <v>0</v>
      </c>
      <c r="C12" s="440">
        <f>'State Non-Assistance'!F16</f>
        <v>0</v>
      </c>
      <c r="D12" s="454">
        <f t="shared" si="1"/>
        <v>0</v>
      </c>
      <c r="E12" s="444">
        <f>D12/($D26)</f>
        <v>0</v>
      </c>
    </row>
    <row r="13" spans="1:5">
      <c r="A13" s="112" t="s">
        <v>67</v>
      </c>
      <c r="B13" s="405">
        <f>'Federal Non-Assistance'!G16</f>
        <v>0</v>
      </c>
      <c r="C13" s="440">
        <f>'State Non-Assistance'!G16</f>
        <v>0</v>
      </c>
      <c r="D13" s="454">
        <f t="shared" si="1"/>
        <v>0</v>
      </c>
      <c r="E13" s="444">
        <f>D13/($D26)</f>
        <v>0</v>
      </c>
    </row>
    <row r="14" spans="1:5" ht="16.8">
      <c r="A14" s="112" t="s">
        <v>80</v>
      </c>
      <c r="B14" s="405">
        <f>'Federal Non-Assistance'!H16</f>
        <v>0</v>
      </c>
      <c r="C14" s="440">
        <f>'State Non-Assistance'!H16</f>
        <v>0</v>
      </c>
      <c r="D14" s="454">
        <f t="shared" si="1"/>
        <v>0</v>
      </c>
      <c r="E14" s="444">
        <f>D14/($D26)</f>
        <v>0</v>
      </c>
    </row>
    <row r="15" spans="1:5" ht="16.8">
      <c r="A15" s="112" t="s">
        <v>81</v>
      </c>
      <c r="B15" s="405">
        <f>'Federal Non-Assistance'!I16</f>
        <v>30879</v>
      </c>
      <c r="C15" s="440">
        <f>'State Non-Assistance'!I16</f>
        <v>0</v>
      </c>
      <c r="D15" s="454">
        <f t="shared" si="1"/>
        <v>30879</v>
      </c>
      <c r="E15" s="444">
        <f>D15/($D26)</f>
        <v>6.0678442046818594E-5</v>
      </c>
    </row>
    <row r="16" spans="1:5" ht="16.8">
      <c r="A16" s="112" t="s">
        <v>82</v>
      </c>
      <c r="B16" s="405">
        <f>'Federal Non-Assistance'!J16</f>
        <v>11979859</v>
      </c>
      <c r="C16" s="440">
        <f>'State Non-Assistance'!J16</f>
        <v>0</v>
      </c>
      <c r="D16" s="454">
        <f t="shared" si="1"/>
        <v>11979859</v>
      </c>
      <c r="E16" s="444">
        <f>D16/($D26)</f>
        <v>2.3540891222531758E-2</v>
      </c>
    </row>
    <row r="17" spans="1:5" ht="16.8">
      <c r="A17" s="112" t="s">
        <v>109</v>
      </c>
      <c r="B17" s="405">
        <f>'Federal Non-Assistance'!K16</f>
        <v>1375372</v>
      </c>
      <c r="C17" s="440">
        <f>'State Non-Assistance'!K16</f>
        <v>0</v>
      </c>
      <c r="D17" s="454">
        <f t="shared" si="1"/>
        <v>1375372</v>
      </c>
      <c r="E17" s="444">
        <f>D17/($D26)</f>
        <v>2.7026597426994714E-3</v>
      </c>
    </row>
    <row r="18" spans="1:5">
      <c r="A18" s="112" t="s">
        <v>88</v>
      </c>
      <c r="B18" s="405">
        <f>'Federal Non-Assistance'!L16</f>
        <v>10678146</v>
      </c>
      <c r="C18" s="440">
        <f>'State Non-Assistance'!L16</f>
        <v>74013</v>
      </c>
      <c r="D18" s="454">
        <f t="shared" si="1"/>
        <v>10752159</v>
      </c>
      <c r="E18" s="444">
        <f>D18/($D26)</f>
        <v>2.1128412732267204E-2</v>
      </c>
    </row>
    <row r="19" spans="1:5">
      <c r="A19" s="112" t="s">
        <v>68</v>
      </c>
      <c r="B19" s="405">
        <f>'Federal Non-Assistance'!M16</f>
        <v>3200771</v>
      </c>
      <c r="C19" s="440">
        <f>'State Non-Assistance'!M16</f>
        <v>3554399</v>
      </c>
      <c r="D19" s="454">
        <f t="shared" si="1"/>
        <v>6755170</v>
      </c>
      <c r="E19" s="444">
        <f>D19/($D26)</f>
        <v>1.3274173106687638E-2</v>
      </c>
    </row>
    <row r="20" spans="1:5" ht="16.8">
      <c r="A20" s="112" t="s">
        <v>110</v>
      </c>
      <c r="B20" s="405">
        <f>'Federal Non-Assistance'!N16</f>
        <v>26169705</v>
      </c>
      <c r="C20" s="115"/>
      <c r="D20" s="454">
        <f t="shared" si="1"/>
        <v>26169705</v>
      </c>
      <c r="E20" s="444">
        <f>D20/($D26)</f>
        <v>5.1424493287504092E-2</v>
      </c>
    </row>
    <row r="21" spans="1:5">
      <c r="A21" s="112" t="s">
        <v>69</v>
      </c>
      <c r="B21" s="405">
        <f>'Federal Non-Assistance'!O16</f>
        <v>218417649</v>
      </c>
      <c r="C21" s="440">
        <f>'State Non-Assistance'!O16</f>
        <v>145302275</v>
      </c>
      <c r="D21" s="454">
        <f t="shared" si="1"/>
        <v>363719924</v>
      </c>
      <c r="E21" s="444">
        <f>D21/($D26)</f>
        <v>0.71472386831527135</v>
      </c>
    </row>
    <row r="22" spans="1:5" ht="40.200000000000003" thickBot="1">
      <c r="A22" s="116" t="s">
        <v>0</v>
      </c>
      <c r="B22" s="406">
        <f>B3+B8</f>
        <v>333885204</v>
      </c>
      <c r="C22" s="406">
        <f>C3+C8</f>
        <v>173368528</v>
      </c>
      <c r="D22" s="406">
        <f>B22+C22</f>
        <v>507253732</v>
      </c>
      <c r="E22" s="446">
        <f>D22/($D26)</f>
        <v>0.99677341171004408</v>
      </c>
    </row>
    <row r="23" spans="1:5" ht="34.200000000000003">
      <c r="A23" s="114" t="s">
        <v>111</v>
      </c>
      <c r="B23" s="449">
        <f>'Summary Federal Funds'!E16</f>
        <v>0</v>
      </c>
      <c r="C23" s="241"/>
      <c r="D23" s="456">
        <f>B23</f>
        <v>0</v>
      </c>
      <c r="E23" s="443">
        <f>D23/($D26)</f>
        <v>0</v>
      </c>
    </row>
    <row r="24" spans="1:5" ht="34.200000000000003">
      <c r="A24" s="114" t="s">
        <v>112</v>
      </c>
      <c r="B24" s="450">
        <f>'Summary Federal Funds'!F16</f>
        <v>1641997</v>
      </c>
      <c r="C24" s="241"/>
      <c r="D24" s="456">
        <f>B24</f>
        <v>1641997</v>
      </c>
      <c r="E24" s="445">
        <f>D24/($D26)</f>
        <v>3.2265882899559567E-3</v>
      </c>
    </row>
    <row r="25" spans="1:5" ht="39" customHeight="1" thickBot="1">
      <c r="A25" s="119" t="s">
        <v>113</v>
      </c>
      <c r="B25" s="451">
        <f>B23+B24</f>
        <v>1641997</v>
      </c>
      <c r="C25" s="242"/>
      <c r="D25" s="451">
        <f>B25</f>
        <v>1641997</v>
      </c>
      <c r="E25" s="447">
        <f>D25/($D26)</f>
        <v>3.2265882899559567E-3</v>
      </c>
    </row>
    <row r="26" spans="1:5" ht="32.4" thickTop="1" thickBot="1">
      <c r="A26" s="121" t="s">
        <v>114</v>
      </c>
      <c r="B26" s="408">
        <f>B22+B25</f>
        <v>335527201</v>
      </c>
      <c r="C26" s="408">
        <f>C22</f>
        <v>173368528</v>
      </c>
      <c r="D26" s="408">
        <f>B26+C26</f>
        <v>508895729</v>
      </c>
      <c r="E26" s="448">
        <f>IF(D26/($D26)=SUM(E25,E22),SUM(E22,E25),"ERROR")</f>
        <v>1</v>
      </c>
    </row>
    <row r="27" spans="1:5" ht="31.8" thickBot="1">
      <c r="A27" s="122" t="s">
        <v>95</v>
      </c>
      <c r="B27" s="452">
        <f>'Summary Federal Funds'!I16</f>
        <v>34859093</v>
      </c>
      <c r="C27" s="244"/>
      <c r="D27" s="452">
        <f>B27</f>
        <v>34859093</v>
      </c>
      <c r="E27" s="124"/>
    </row>
    <row r="28" spans="1:5" ht="31.2">
      <c r="A28" s="125" t="s">
        <v>96</v>
      </c>
      <c r="B28" s="453">
        <f>'Summary Federal Funds'!J16</f>
        <v>42498544</v>
      </c>
      <c r="C28" s="126"/>
      <c r="D28" s="453">
        <f>B28</f>
        <v>42498544</v>
      </c>
      <c r="E28" s="127"/>
    </row>
  </sheetData>
  <mergeCells count="1">
    <mergeCell ref="A1:E1"/>
  </mergeCells>
  <pageMargins left="0.7" right="0.7" top="0.75" bottom="0.75" header="0.3" footer="0.3"/>
  <pageSetup scale="80"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263</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Assistance'!B17,'Federal Assistance'!B17,"ERROR")</f>
        <v>39236782</v>
      </c>
      <c r="C3" s="418">
        <f>IF(SUM(C4:C6)='State Assistance'!B17,'State Assistance'!B17,"ERROR")</f>
        <v>20720361</v>
      </c>
      <c r="D3" s="412">
        <f>B3+C3</f>
        <v>59957143</v>
      </c>
      <c r="E3" s="443">
        <f>D3/($D26)</f>
        <v>0.22701421093757895</v>
      </c>
    </row>
    <row r="4" spans="1:5">
      <c r="A4" s="112" t="s">
        <v>62</v>
      </c>
      <c r="B4" s="417">
        <f>'Federal Assistance'!C17</f>
        <v>38489360</v>
      </c>
      <c r="C4" s="439">
        <f>'State Assistance'!C17</f>
        <v>20161798</v>
      </c>
      <c r="D4" s="454">
        <f>B4+C4</f>
        <v>58651158</v>
      </c>
      <c r="E4" s="444">
        <f>D4/($D26)</f>
        <v>0.22206939303204076</v>
      </c>
    </row>
    <row r="5" spans="1:5">
      <c r="A5" s="112" t="s">
        <v>63</v>
      </c>
      <c r="B5" s="417">
        <f>'Federal Assistance'!D17</f>
        <v>0</v>
      </c>
      <c r="C5" s="439">
        <f>'State Assistance'!D17</f>
        <v>0</v>
      </c>
      <c r="D5" s="454">
        <f t="shared" ref="D5:D7" si="0">B5+C5</f>
        <v>0</v>
      </c>
      <c r="E5" s="444">
        <f>D5/($D26)</f>
        <v>0</v>
      </c>
    </row>
    <row r="6" spans="1:5" ht="16.8">
      <c r="A6" s="112" t="s">
        <v>75</v>
      </c>
      <c r="B6" s="417">
        <f>'Federal Assistance'!E17</f>
        <v>747422</v>
      </c>
      <c r="C6" s="439">
        <f>'State Assistance'!E17</f>
        <v>558563</v>
      </c>
      <c r="D6" s="454">
        <f t="shared" si="0"/>
        <v>1305985</v>
      </c>
      <c r="E6" s="444">
        <f>D6/($D26)</f>
        <v>4.9448179055381946E-3</v>
      </c>
    </row>
    <row r="7" spans="1:5">
      <c r="A7" s="112" t="s">
        <v>76</v>
      </c>
      <c r="B7" s="417">
        <f>'Federal Assistance'!F17</f>
        <v>0</v>
      </c>
      <c r="C7" s="113"/>
      <c r="D7" s="455">
        <f t="shared" si="0"/>
        <v>0</v>
      </c>
      <c r="E7" s="444">
        <f>D7/($D26)</f>
        <v>0</v>
      </c>
    </row>
    <row r="8" spans="1:5" ht="22.8">
      <c r="A8" s="114" t="s">
        <v>65</v>
      </c>
      <c r="B8" s="404">
        <f>IF(SUM(B9:B21)='Federal Non-Assistance'!B17,'Federal Non-Assistance'!B17,"ERROR")</f>
        <v>21452634</v>
      </c>
      <c r="C8" s="413">
        <f>IF(SUM(C9:C21)='State Non-Assistance'!B17,'State Non-Assistance'!B17,"ERROR")</f>
        <v>159902072</v>
      </c>
      <c r="D8" s="456">
        <f>B8+C8</f>
        <v>181354706</v>
      </c>
      <c r="E8" s="445">
        <f>D8/($D26)</f>
        <v>0.6866587269244403</v>
      </c>
    </row>
    <row r="9" spans="1:5" ht="16.8">
      <c r="A9" s="112" t="s">
        <v>78</v>
      </c>
      <c r="B9" s="405">
        <f>'Federal Non-Assistance'!C17</f>
        <v>4634293</v>
      </c>
      <c r="C9" s="440">
        <f>'State Non-Assistance'!C17</f>
        <v>92336683</v>
      </c>
      <c r="D9" s="455">
        <f t="shared" ref="D9:D21" si="1">B9+C9</f>
        <v>96970976</v>
      </c>
      <c r="E9" s="444">
        <f>D9/($D26)</f>
        <v>0.36715874871634402</v>
      </c>
    </row>
    <row r="10" spans="1:5">
      <c r="A10" s="112" t="s">
        <v>63</v>
      </c>
      <c r="B10" s="405">
        <f>'Federal Non-Assistance'!D17</f>
        <v>0</v>
      </c>
      <c r="C10" s="440">
        <f>'State Non-Assistance'!D17</f>
        <v>4971630</v>
      </c>
      <c r="D10" s="454">
        <f t="shared" si="1"/>
        <v>4971630</v>
      </c>
      <c r="E10" s="444">
        <f>D10/($D26)</f>
        <v>1.8823956663905676E-2</v>
      </c>
    </row>
    <row r="11" spans="1:5">
      <c r="A11" s="112" t="s">
        <v>64</v>
      </c>
      <c r="B11" s="405">
        <f>'Federal Non-Assistance'!E17</f>
        <v>1096972</v>
      </c>
      <c r="C11" s="440">
        <f>'State Non-Assistance'!E17</f>
        <v>1334797</v>
      </c>
      <c r="D11" s="454">
        <f t="shared" si="1"/>
        <v>2431769</v>
      </c>
      <c r="E11" s="444">
        <f>D11/($D26)</f>
        <v>9.2073453319392717E-3</v>
      </c>
    </row>
    <row r="12" spans="1:5" ht="16.8">
      <c r="A12" s="112" t="s">
        <v>79</v>
      </c>
      <c r="B12" s="405">
        <f>'Federal Non-Assistance'!F17</f>
        <v>0</v>
      </c>
      <c r="C12" s="440">
        <f>'State Non-Assistance'!F17</f>
        <v>0</v>
      </c>
      <c r="D12" s="454">
        <f t="shared" si="1"/>
        <v>0</v>
      </c>
      <c r="E12" s="444">
        <f>D12/($D26)</f>
        <v>0</v>
      </c>
    </row>
    <row r="13" spans="1:5">
      <c r="A13" s="112" t="s">
        <v>67</v>
      </c>
      <c r="B13" s="405">
        <f>'Federal Non-Assistance'!G17</f>
        <v>0</v>
      </c>
      <c r="C13" s="440">
        <f>'State Non-Assistance'!G17</f>
        <v>0</v>
      </c>
      <c r="D13" s="454">
        <f t="shared" si="1"/>
        <v>0</v>
      </c>
      <c r="E13" s="444">
        <f>D13/($D26)</f>
        <v>0</v>
      </c>
    </row>
    <row r="14" spans="1:5" ht="16.8">
      <c r="A14" s="112" t="s">
        <v>80</v>
      </c>
      <c r="B14" s="405">
        <f>'Federal Non-Assistance'!H17</f>
        <v>0</v>
      </c>
      <c r="C14" s="440">
        <f>'State Non-Assistance'!H17</f>
        <v>0</v>
      </c>
      <c r="D14" s="454">
        <f t="shared" si="1"/>
        <v>0</v>
      </c>
      <c r="E14" s="444">
        <f>D14/($D26)</f>
        <v>0</v>
      </c>
    </row>
    <row r="15" spans="1:5" ht="16.8">
      <c r="A15" s="112" t="s">
        <v>81</v>
      </c>
      <c r="B15" s="405">
        <f>'Federal Non-Assistance'!I17</f>
        <v>412947</v>
      </c>
      <c r="C15" s="440">
        <f>'State Non-Assistance'!I17</f>
        <v>3357730</v>
      </c>
      <c r="D15" s="454">
        <f t="shared" si="1"/>
        <v>3770677</v>
      </c>
      <c r="E15" s="444">
        <f>D15/($D26)</f>
        <v>1.4276818757949781E-2</v>
      </c>
    </row>
    <row r="16" spans="1:5" ht="16.8">
      <c r="A16" s="112" t="s">
        <v>82</v>
      </c>
      <c r="B16" s="405">
        <f>'Federal Non-Assistance'!J17</f>
        <v>6858845</v>
      </c>
      <c r="C16" s="440">
        <f>'State Non-Assistance'!J17</f>
        <v>9973792</v>
      </c>
      <c r="D16" s="454">
        <f t="shared" si="1"/>
        <v>16832637</v>
      </c>
      <c r="E16" s="444">
        <f>D16/($D26)</f>
        <v>6.3732986852854154E-2</v>
      </c>
    </row>
    <row r="17" spans="1:5" ht="16.8">
      <c r="A17" s="112" t="s">
        <v>109</v>
      </c>
      <c r="B17" s="405">
        <f>'Federal Non-Assistance'!K17</f>
        <v>0</v>
      </c>
      <c r="C17" s="440">
        <f>'State Non-Assistance'!K17</f>
        <v>2422172</v>
      </c>
      <c r="D17" s="454">
        <f t="shared" si="1"/>
        <v>2422172</v>
      </c>
      <c r="E17" s="444">
        <f>D17/($D26)</f>
        <v>9.1710084540735613E-3</v>
      </c>
    </row>
    <row r="18" spans="1:5">
      <c r="A18" s="112" t="s">
        <v>88</v>
      </c>
      <c r="B18" s="405">
        <f>'Federal Non-Assistance'!L17</f>
        <v>6932798</v>
      </c>
      <c r="C18" s="440">
        <f>'State Non-Assistance'!L17</f>
        <v>6045718</v>
      </c>
      <c r="D18" s="454">
        <f t="shared" si="1"/>
        <v>12978516</v>
      </c>
      <c r="E18" s="444">
        <f>D18/($D26)</f>
        <v>4.9140226192577977E-2</v>
      </c>
    </row>
    <row r="19" spans="1:5">
      <c r="A19" s="112" t="s">
        <v>68</v>
      </c>
      <c r="B19" s="405">
        <f>'Federal Non-Assistance'!M17</f>
        <v>1516779</v>
      </c>
      <c r="C19" s="440">
        <f>'State Non-Assistance'!M17</f>
        <v>1357815</v>
      </c>
      <c r="D19" s="454">
        <f t="shared" si="1"/>
        <v>2874594</v>
      </c>
      <c r="E19" s="444">
        <f>D19/($D26)</f>
        <v>1.0884002406116963E-2</v>
      </c>
    </row>
    <row r="20" spans="1:5" ht="16.8">
      <c r="A20" s="112" t="s">
        <v>110</v>
      </c>
      <c r="B20" s="405">
        <f>'Federal Non-Assistance'!N17</f>
        <v>0</v>
      </c>
      <c r="C20" s="115"/>
      <c r="D20" s="454">
        <f t="shared" si="1"/>
        <v>0</v>
      </c>
      <c r="E20" s="444">
        <f>D20/($D26)</f>
        <v>0</v>
      </c>
    </row>
    <row r="21" spans="1:5">
      <c r="A21" s="112" t="s">
        <v>69</v>
      </c>
      <c r="B21" s="405">
        <f>'Federal Non-Assistance'!O17</f>
        <v>0</v>
      </c>
      <c r="C21" s="440">
        <f>'State Non-Assistance'!O17</f>
        <v>38101735</v>
      </c>
      <c r="D21" s="454">
        <f t="shared" si="1"/>
        <v>38101735</v>
      </c>
      <c r="E21" s="444">
        <f>D21/($D26)</f>
        <v>0.14426363354867883</v>
      </c>
    </row>
    <row r="22" spans="1:5" ht="40.200000000000003" thickBot="1">
      <c r="A22" s="116" t="s">
        <v>0</v>
      </c>
      <c r="B22" s="406">
        <f>B3+B8</f>
        <v>60689416</v>
      </c>
      <c r="C22" s="406">
        <f>C3+C8</f>
        <v>180622433</v>
      </c>
      <c r="D22" s="406">
        <f>B22+C22</f>
        <v>241311849</v>
      </c>
      <c r="E22" s="446">
        <f>D22/($D26)</f>
        <v>0.9136729378620192</v>
      </c>
    </row>
    <row r="23" spans="1:5" ht="34.200000000000003">
      <c r="A23" s="114" t="s">
        <v>111</v>
      </c>
      <c r="B23" s="449">
        <f>'Summary Federal Funds'!E17</f>
        <v>15000000</v>
      </c>
      <c r="C23" s="241"/>
      <c r="D23" s="456">
        <f>B23</f>
        <v>15000000</v>
      </c>
      <c r="E23" s="443">
        <f>D23/($D26)</f>
        <v>5.6794119827618943E-2</v>
      </c>
    </row>
    <row r="24" spans="1:5" ht="34.200000000000003">
      <c r="A24" s="114" t="s">
        <v>112</v>
      </c>
      <c r="B24" s="450">
        <f>'Summary Federal Funds'!F17</f>
        <v>7800000</v>
      </c>
      <c r="C24" s="241"/>
      <c r="D24" s="456">
        <f>B24</f>
        <v>7800000</v>
      </c>
      <c r="E24" s="445">
        <f>D24/($D26)</f>
        <v>2.953294231036185E-2</v>
      </c>
    </row>
    <row r="25" spans="1:5" ht="39" customHeight="1" thickBot="1">
      <c r="A25" s="119" t="s">
        <v>113</v>
      </c>
      <c r="B25" s="451">
        <f>B23+B24</f>
        <v>22800000</v>
      </c>
      <c r="C25" s="242"/>
      <c r="D25" s="451">
        <f>B25</f>
        <v>22800000</v>
      </c>
      <c r="E25" s="447">
        <f>D25/($D26)</f>
        <v>8.632706213798079E-2</v>
      </c>
    </row>
    <row r="26" spans="1:5" ht="32.4" thickTop="1" thickBot="1">
      <c r="A26" s="121" t="s">
        <v>114</v>
      </c>
      <c r="B26" s="408">
        <f>B22+B25</f>
        <v>83489416</v>
      </c>
      <c r="C26" s="408">
        <f>C22</f>
        <v>180622433</v>
      </c>
      <c r="D26" s="408">
        <f>B26+C26</f>
        <v>264111849</v>
      </c>
      <c r="E26" s="448">
        <f>IF(D26/($D26)=SUM(E25,E22),SUM(E22,E25),"ERROR")</f>
        <v>1</v>
      </c>
    </row>
    <row r="27" spans="1:5" ht="31.8" thickBot="1">
      <c r="A27" s="122" t="s">
        <v>95</v>
      </c>
      <c r="B27" s="452">
        <f>'Summary Federal Funds'!I17</f>
        <v>3767472</v>
      </c>
      <c r="C27" s="123"/>
      <c r="D27" s="452">
        <f>B27</f>
        <v>3767472</v>
      </c>
      <c r="E27" s="124"/>
    </row>
    <row r="28" spans="1:5" ht="31.2">
      <c r="A28" s="125" t="s">
        <v>96</v>
      </c>
      <c r="B28" s="453">
        <f>'Summary Federal Funds'!J17</f>
        <v>86717625</v>
      </c>
      <c r="C28" s="126"/>
      <c r="D28" s="453">
        <f>B28</f>
        <v>86717625</v>
      </c>
      <c r="E28" s="127"/>
    </row>
  </sheetData>
  <mergeCells count="1">
    <mergeCell ref="A1:E1"/>
  </mergeCells>
  <pageMargins left="0.7" right="0.7" top="0.75" bottom="0.75" header="0.3" footer="0.3"/>
  <pageSetup scale="8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264</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Assistance'!B18,'Federal Assistance'!B18,"ERROR")</f>
        <v>3055053</v>
      </c>
      <c r="C3" s="418">
        <f>IF(SUM(C4:C6)='State Assistance'!B18,'State Assistance'!B18,"ERROR")</f>
        <v>3760941</v>
      </c>
      <c r="D3" s="412">
        <f>B3+C3</f>
        <v>6815994</v>
      </c>
      <c r="E3" s="443">
        <f>D3/($D26)</f>
        <v>0.14713221447129496</v>
      </c>
    </row>
    <row r="4" spans="1:5">
      <c r="A4" s="112" t="s">
        <v>62</v>
      </c>
      <c r="B4" s="417">
        <f>'Federal Assistance'!C18</f>
        <v>2903606</v>
      </c>
      <c r="C4" s="439">
        <f>'State Assistance'!C18</f>
        <v>3760941</v>
      </c>
      <c r="D4" s="454">
        <f>B4+C4</f>
        <v>6664547</v>
      </c>
      <c r="E4" s="444">
        <f>D4/($D26)</f>
        <v>0.14386303135801254</v>
      </c>
    </row>
    <row r="5" spans="1:5">
      <c r="A5" s="112" t="s">
        <v>63</v>
      </c>
      <c r="B5" s="417">
        <f>'Federal Assistance'!D18</f>
        <v>57851</v>
      </c>
      <c r="C5" s="439">
        <f>'State Assistance'!D18</f>
        <v>0</v>
      </c>
      <c r="D5" s="454">
        <f t="shared" ref="D5:D7" si="0">B5+C5</f>
        <v>57851</v>
      </c>
      <c r="E5" s="444">
        <f>D5/($D26)</f>
        <v>1.2487900868719784E-3</v>
      </c>
    </row>
    <row r="6" spans="1:5" ht="16.8">
      <c r="A6" s="112" t="s">
        <v>75</v>
      </c>
      <c r="B6" s="417">
        <f>'Federal Assistance'!E18</f>
        <v>93596</v>
      </c>
      <c r="C6" s="439">
        <f>'State Assistance'!E18</f>
        <v>0</v>
      </c>
      <c r="D6" s="454">
        <f t="shared" si="0"/>
        <v>93596</v>
      </c>
      <c r="E6" s="444">
        <f>D6/($D26)</f>
        <v>2.0203930264104286E-3</v>
      </c>
    </row>
    <row r="7" spans="1:5">
      <c r="A7" s="112" t="s">
        <v>76</v>
      </c>
      <c r="B7" s="417">
        <f>'Federal Assistance'!F18</f>
        <v>0</v>
      </c>
      <c r="C7" s="113"/>
      <c r="D7" s="455">
        <f t="shared" si="0"/>
        <v>0</v>
      </c>
      <c r="E7" s="444">
        <f>D7/($D26)</f>
        <v>0</v>
      </c>
    </row>
    <row r="8" spans="1:5" ht="22.8">
      <c r="A8" s="114" t="s">
        <v>65</v>
      </c>
      <c r="B8" s="404">
        <f>IF(SUM(B9:B21)='Federal Non-Assistance'!B18,'Federal Non-Assistance'!B18,"ERROR")</f>
        <v>19662185</v>
      </c>
      <c r="C8" s="413">
        <f>IF(SUM(C9:C21)='State Non-Assistance'!B18,'State Non-Assistance'!B18,"ERROR")</f>
        <v>10723692</v>
      </c>
      <c r="D8" s="456">
        <f>B8+C8</f>
        <v>30385877</v>
      </c>
      <c r="E8" s="445">
        <f>D8/($D26)</f>
        <v>0.65591920586526165</v>
      </c>
    </row>
    <row r="9" spans="1:5" ht="16.8">
      <c r="A9" s="112" t="s">
        <v>78</v>
      </c>
      <c r="B9" s="405">
        <f>'Federal Non-Assistance'!C18</f>
        <v>1195776</v>
      </c>
      <c r="C9" s="440">
        <f>'State Non-Assistance'!C18</f>
        <v>4554206</v>
      </c>
      <c r="D9" s="454">
        <f t="shared" ref="D9:D21" si="1">B9+C9</f>
        <v>5749982</v>
      </c>
      <c r="E9" s="444">
        <f>D9/($D26)</f>
        <v>0.12412094036909151</v>
      </c>
    </row>
    <row r="10" spans="1:5">
      <c r="A10" s="112" t="s">
        <v>63</v>
      </c>
      <c r="B10" s="405">
        <f>'Federal Non-Assistance'!D18</f>
        <v>2774761</v>
      </c>
      <c r="C10" s="440">
        <f>'State Non-Assistance'!D18</f>
        <v>1175820</v>
      </c>
      <c r="D10" s="454">
        <f t="shared" si="1"/>
        <v>3950581</v>
      </c>
      <c r="E10" s="444">
        <f>D10/($D26)</f>
        <v>8.5278498041257492E-2</v>
      </c>
    </row>
    <row r="11" spans="1:5">
      <c r="A11" s="112" t="s">
        <v>64</v>
      </c>
      <c r="B11" s="405">
        <f>'Federal Non-Assistance'!E18</f>
        <v>0</v>
      </c>
      <c r="C11" s="440">
        <f>'State Non-Assistance'!E18</f>
        <v>135372</v>
      </c>
      <c r="D11" s="454">
        <f t="shared" si="1"/>
        <v>135372</v>
      </c>
      <c r="E11" s="444">
        <f>D11/($D26)</f>
        <v>2.9221830502503582E-3</v>
      </c>
    </row>
    <row r="12" spans="1:5" ht="16.8">
      <c r="A12" s="112" t="s">
        <v>79</v>
      </c>
      <c r="B12" s="405">
        <f>'Federal Non-Assistance'!F18</f>
        <v>52000</v>
      </c>
      <c r="C12" s="440">
        <f>'State Non-Assistance'!F18</f>
        <v>144729</v>
      </c>
      <c r="D12" s="454">
        <f t="shared" si="1"/>
        <v>196729</v>
      </c>
      <c r="E12" s="444">
        <f>D12/($D26)</f>
        <v>4.2466547682881448E-3</v>
      </c>
    </row>
    <row r="13" spans="1:5">
      <c r="A13" s="112" t="s">
        <v>67</v>
      </c>
      <c r="B13" s="405">
        <f>'Federal Non-Assistance'!G18</f>
        <v>0</v>
      </c>
      <c r="C13" s="440">
        <f>'State Non-Assistance'!G18</f>
        <v>0</v>
      </c>
      <c r="D13" s="454">
        <f t="shared" si="1"/>
        <v>0</v>
      </c>
      <c r="E13" s="444">
        <f>D13/($D26)</f>
        <v>0</v>
      </c>
    </row>
    <row r="14" spans="1:5" ht="16.8">
      <c r="A14" s="112" t="s">
        <v>80</v>
      </c>
      <c r="B14" s="405">
        <f>'Federal Non-Assistance'!H18</f>
        <v>0</v>
      </c>
      <c r="C14" s="440">
        <f>'State Non-Assistance'!H18</f>
        <v>0</v>
      </c>
      <c r="D14" s="454">
        <f t="shared" si="1"/>
        <v>0</v>
      </c>
      <c r="E14" s="444">
        <f>D14/($D26)</f>
        <v>0</v>
      </c>
    </row>
    <row r="15" spans="1:5" ht="16.8">
      <c r="A15" s="112" t="s">
        <v>81</v>
      </c>
      <c r="B15" s="405">
        <f>'Federal Non-Assistance'!I18</f>
        <v>1730740</v>
      </c>
      <c r="C15" s="440">
        <f>'State Non-Assistance'!I18</f>
        <v>645817</v>
      </c>
      <c r="D15" s="454">
        <f t="shared" si="1"/>
        <v>2376557</v>
      </c>
      <c r="E15" s="444">
        <f>D15/($D26)</f>
        <v>5.1301115321882224E-2</v>
      </c>
    </row>
    <row r="16" spans="1:5" ht="16.8">
      <c r="A16" s="112" t="s">
        <v>82</v>
      </c>
      <c r="B16" s="405">
        <f>'Federal Non-Assistance'!J18</f>
        <v>397242</v>
      </c>
      <c r="C16" s="440">
        <f>'State Non-Assistance'!J18</f>
        <v>0</v>
      </c>
      <c r="D16" s="454">
        <f t="shared" si="1"/>
        <v>397242</v>
      </c>
      <c r="E16" s="444">
        <f>D16/($D26)</f>
        <v>8.5749921641665398E-3</v>
      </c>
    </row>
    <row r="17" spans="1:5" ht="16.8">
      <c r="A17" s="112" t="s">
        <v>109</v>
      </c>
      <c r="B17" s="405">
        <f>'Federal Non-Assistance'!K18</f>
        <v>0</v>
      </c>
      <c r="C17" s="440">
        <f>'State Non-Assistance'!K18</f>
        <v>0</v>
      </c>
      <c r="D17" s="454">
        <f t="shared" si="1"/>
        <v>0</v>
      </c>
      <c r="E17" s="444">
        <f>D17/($D26)</f>
        <v>0</v>
      </c>
    </row>
    <row r="18" spans="1:5">
      <c r="A18" s="112" t="s">
        <v>88</v>
      </c>
      <c r="B18" s="405">
        <f>'Federal Non-Assistance'!L18</f>
        <v>2870664</v>
      </c>
      <c r="C18" s="440">
        <f>'State Non-Assistance'!L18</f>
        <v>1117022</v>
      </c>
      <c r="D18" s="454">
        <f t="shared" si="1"/>
        <v>3987686</v>
      </c>
      <c r="E18" s="444">
        <f>D18/($D26)</f>
        <v>8.6079458373375953E-2</v>
      </c>
    </row>
    <row r="19" spans="1:5">
      <c r="A19" s="112" t="s">
        <v>68</v>
      </c>
      <c r="B19" s="405">
        <f>'Federal Non-Assistance'!M18</f>
        <v>884221</v>
      </c>
      <c r="C19" s="440">
        <f>'State Non-Assistance'!M18</f>
        <v>231825</v>
      </c>
      <c r="D19" s="454">
        <f t="shared" si="1"/>
        <v>1116046</v>
      </c>
      <c r="E19" s="444">
        <f>D19/($D26)</f>
        <v>2.4091323940694614E-2</v>
      </c>
    </row>
    <row r="20" spans="1:5" ht="16.8">
      <c r="A20" s="112" t="s">
        <v>110</v>
      </c>
      <c r="B20" s="405">
        <f>'Federal Non-Assistance'!N18</f>
        <v>8315345</v>
      </c>
      <c r="C20" s="115"/>
      <c r="D20" s="454">
        <f t="shared" si="1"/>
        <v>8315345</v>
      </c>
      <c r="E20" s="444">
        <f>D20/($D26)</f>
        <v>0.17949768206116526</v>
      </c>
    </row>
    <row r="21" spans="1:5">
      <c r="A21" s="112" t="s">
        <v>69</v>
      </c>
      <c r="B21" s="405">
        <f>'Federal Non-Assistance'!O18</f>
        <v>1441436</v>
      </c>
      <c r="C21" s="440">
        <f>'State Non-Assistance'!O18</f>
        <v>2718901</v>
      </c>
      <c r="D21" s="454">
        <f t="shared" si="1"/>
        <v>4160337</v>
      </c>
      <c r="E21" s="444">
        <f>D21/($D26)</f>
        <v>8.9806357775089565E-2</v>
      </c>
    </row>
    <row r="22" spans="1:5" ht="40.200000000000003" thickBot="1">
      <c r="A22" s="116" t="s">
        <v>0</v>
      </c>
      <c r="B22" s="406">
        <f>B3+B8</f>
        <v>22717238</v>
      </c>
      <c r="C22" s="441">
        <f>C3+C8</f>
        <v>14484633</v>
      </c>
      <c r="D22" s="406">
        <f>B22+C22</f>
        <v>37201871</v>
      </c>
      <c r="E22" s="446">
        <f>D22/($D26)</f>
        <v>0.80305142033655663</v>
      </c>
    </row>
    <row r="23" spans="1:5" ht="34.200000000000003">
      <c r="A23" s="114" t="s">
        <v>111</v>
      </c>
      <c r="B23" s="449">
        <f>'Summary Federal Funds'!E18</f>
        <v>7831235</v>
      </c>
      <c r="C23" s="117"/>
      <c r="D23" s="456">
        <f>B23</f>
        <v>7831235</v>
      </c>
      <c r="E23" s="443">
        <f>D23/($D26)</f>
        <v>0.16904752961858702</v>
      </c>
    </row>
    <row r="24" spans="1:5" ht="34.200000000000003">
      <c r="A24" s="114" t="s">
        <v>112</v>
      </c>
      <c r="B24" s="450">
        <f>'Summary Federal Funds'!F18</f>
        <v>1292534</v>
      </c>
      <c r="C24" s="118"/>
      <c r="D24" s="456">
        <f>B24</f>
        <v>1292534</v>
      </c>
      <c r="E24" s="445">
        <f>D24/($D26)</f>
        <v>2.7901050044856369E-2</v>
      </c>
    </row>
    <row r="25" spans="1:5" ht="39" customHeight="1" thickBot="1">
      <c r="A25" s="119" t="s">
        <v>113</v>
      </c>
      <c r="B25" s="451">
        <f>B23+B24</f>
        <v>9123769</v>
      </c>
      <c r="C25" s="120"/>
      <c r="D25" s="451">
        <f>B25</f>
        <v>9123769</v>
      </c>
      <c r="E25" s="447">
        <f>D25/($D26)</f>
        <v>0.1969485796634434</v>
      </c>
    </row>
    <row r="26" spans="1:5" ht="32.4" thickTop="1" thickBot="1">
      <c r="A26" s="121" t="s">
        <v>114</v>
      </c>
      <c r="B26" s="408">
        <f>B22+B25</f>
        <v>31841007</v>
      </c>
      <c r="C26" s="442">
        <f>C22</f>
        <v>14484633</v>
      </c>
      <c r="D26" s="408">
        <f>B26+C26</f>
        <v>46325640</v>
      </c>
      <c r="E26" s="448">
        <f>IF(D26/($D26)=SUM(E25,E22),SUM(E22,E25),"ERROR")</f>
        <v>1</v>
      </c>
    </row>
    <row r="27" spans="1:5" ht="31.8" thickBot="1">
      <c r="A27" s="122" t="s">
        <v>95</v>
      </c>
      <c r="B27" s="452">
        <f>'Summary Federal Funds'!I18</f>
        <v>30258491</v>
      </c>
      <c r="C27" s="123"/>
      <c r="D27" s="452">
        <f>B27</f>
        <v>30258491</v>
      </c>
      <c r="E27" s="124"/>
    </row>
    <row r="28" spans="1:5" ht="31.2">
      <c r="A28" s="125" t="s">
        <v>96</v>
      </c>
      <c r="B28" s="453">
        <f>'Summary Federal Funds'!J18</f>
        <v>0</v>
      </c>
      <c r="C28" s="126"/>
      <c r="D28" s="453">
        <f>B28</f>
        <v>0</v>
      </c>
      <c r="E28" s="127"/>
    </row>
  </sheetData>
  <mergeCells count="1">
    <mergeCell ref="A1:E1"/>
  </mergeCells>
  <pageMargins left="0.7" right="0.7" top="0.75" bottom="0.75" header="0.3" footer="0.3"/>
  <pageSetup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I29"/>
  <sheetViews>
    <sheetView workbookViewId="0">
      <selection sqref="A1:I1"/>
    </sheetView>
  </sheetViews>
  <sheetFormatPr defaultRowHeight="14.4"/>
  <cols>
    <col min="1" max="1" width="22.6640625" customWidth="1"/>
    <col min="2" max="9" width="18.6640625" customWidth="1"/>
  </cols>
  <sheetData>
    <row r="1" spans="1:9" ht="40.5" customHeight="1" thickBot="1">
      <c r="A1" s="467" t="s">
        <v>312</v>
      </c>
      <c r="B1" s="468"/>
      <c r="C1" s="468"/>
      <c r="D1" s="468"/>
      <c r="E1" s="468"/>
      <c r="F1" s="468"/>
      <c r="G1" s="469"/>
      <c r="H1" s="470"/>
      <c r="I1" s="471"/>
    </row>
    <row r="2" spans="1:9" ht="33.75" customHeight="1" thickBot="1">
      <c r="A2" s="165" t="s">
        <v>104</v>
      </c>
      <c r="B2" s="472" t="s">
        <v>170</v>
      </c>
      <c r="C2" s="473"/>
      <c r="D2" s="472" t="s">
        <v>106</v>
      </c>
      <c r="E2" s="473"/>
      <c r="F2" s="472" t="s">
        <v>168</v>
      </c>
      <c r="G2" s="473"/>
      <c r="H2" s="474" t="s">
        <v>169</v>
      </c>
      <c r="I2" s="475"/>
    </row>
    <row r="3" spans="1:9" ht="15.6">
      <c r="A3" s="166"/>
      <c r="B3" s="167" t="s">
        <v>186</v>
      </c>
      <c r="C3" s="167" t="s">
        <v>305</v>
      </c>
      <c r="D3" s="167" t="s">
        <v>186</v>
      </c>
      <c r="E3" s="167" t="s">
        <v>305</v>
      </c>
      <c r="F3" s="167" t="s">
        <v>186</v>
      </c>
      <c r="G3" s="167" t="s">
        <v>305</v>
      </c>
      <c r="H3" s="167" t="s">
        <v>186</v>
      </c>
      <c r="I3" s="167" t="s">
        <v>305</v>
      </c>
    </row>
    <row r="4" spans="1:9" ht="22.8">
      <c r="A4" s="168" t="s">
        <v>74</v>
      </c>
      <c r="B4" s="264">
        <v>5326260835</v>
      </c>
      <c r="C4" s="409">
        <f>'Fed &amp; State by Category'!B3</f>
        <v>5369771963</v>
      </c>
      <c r="D4" s="271">
        <v>4553327580</v>
      </c>
      <c r="E4" s="402">
        <f>'Fed &amp; State by Category'!C3</f>
        <v>4216522618</v>
      </c>
      <c r="F4" s="404">
        <f>B4+D4</f>
        <v>9879588415</v>
      </c>
      <c r="G4" s="413">
        <f>IF((C4+E4)='Fed &amp; State by Category'!D3,'Fed &amp; State by Category'!D3,"ERROR")</f>
        <v>9586294581</v>
      </c>
      <c r="H4" s="370">
        <f t="shared" ref="H4:H27" si="0">F4/$F$27</f>
        <v>0.31215916754718681</v>
      </c>
      <c r="I4" s="391">
        <f>G4/$G$27</f>
        <v>0.30061206934503892</v>
      </c>
    </row>
    <row r="5" spans="1:9">
      <c r="A5" s="169" t="s">
        <v>62</v>
      </c>
      <c r="B5" s="270">
        <v>4485279615</v>
      </c>
      <c r="C5" s="410">
        <f>'Fed &amp; State by Category'!B4</f>
        <v>4485938448</v>
      </c>
      <c r="D5" s="279">
        <v>4252650107</v>
      </c>
      <c r="E5" s="403">
        <f>'Fed &amp; State by Category'!C4</f>
        <v>3957480683</v>
      </c>
      <c r="F5" s="405">
        <f t="shared" ref="F5:F22" si="1">B5+D5</f>
        <v>8737929722</v>
      </c>
      <c r="G5" s="417">
        <f>IF((C5+E5)='Fed &amp; State by Category'!D4,'Fed &amp; State by Category'!D4,"ERROR")</f>
        <v>8443419131</v>
      </c>
      <c r="H5" s="392">
        <f t="shared" si="0"/>
        <v>0.27608689284707832</v>
      </c>
      <c r="I5" s="393">
        <f t="shared" ref="I5:I27" si="2">G5/$G$27</f>
        <v>0.26477317965463848</v>
      </c>
    </row>
    <row r="6" spans="1:9">
      <c r="A6" s="169" t="s">
        <v>63</v>
      </c>
      <c r="B6" s="270">
        <v>72858031</v>
      </c>
      <c r="C6" s="410">
        <f>'Fed &amp; State by Category'!B5</f>
        <v>71669952</v>
      </c>
      <c r="D6" s="279">
        <v>254467575</v>
      </c>
      <c r="E6" s="403">
        <f>'Fed &amp; State by Category'!C5</f>
        <v>219893248</v>
      </c>
      <c r="F6" s="405">
        <f t="shared" si="1"/>
        <v>327325606</v>
      </c>
      <c r="G6" s="417">
        <f>IF((C6+E6)='Fed &amp; State by Category'!D5,'Fed &amp; State by Category'!D5,"ERROR")</f>
        <v>291563200</v>
      </c>
      <c r="H6" s="392">
        <f t="shared" si="0"/>
        <v>1.0342302168246597E-2</v>
      </c>
      <c r="I6" s="393">
        <f t="shared" si="2"/>
        <v>9.1429922329508122E-3</v>
      </c>
    </row>
    <row r="7" spans="1:9" ht="16.8">
      <c r="A7" s="169" t="s">
        <v>75</v>
      </c>
      <c r="B7" s="270">
        <v>230242453</v>
      </c>
      <c r="C7" s="410">
        <f>'Fed &amp; State by Category'!B6</f>
        <v>240639133</v>
      </c>
      <c r="D7" s="279">
        <v>46209898</v>
      </c>
      <c r="E7" s="403">
        <f>'Fed &amp; State by Category'!C6</f>
        <v>39148687</v>
      </c>
      <c r="F7" s="405">
        <f t="shared" si="1"/>
        <v>276452351</v>
      </c>
      <c r="G7" s="417">
        <f>IF((C7+E7)='Fed &amp; State by Category'!D6,'Fed &amp; State by Category'!D6,"ERROR")</f>
        <v>279787820</v>
      </c>
      <c r="H7" s="392">
        <f t="shared" si="0"/>
        <v>8.7348917920102142E-3</v>
      </c>
      <c r="I7" s="393">
        <f t="shared" si="2"/>
        <v>8.773733671239169E-3</v>
      </c>
    </row>
    <row r="8" spans="1:9">
      <c r="A8" s="169" t="s">
        <v>76</v>
      </c>
      <c r="B8" s="270">
        <v>537880736</v>
      </c>
      <c r="C8" s="410">
        <f>'Fed &amp; State by Category'!B7</f>
        <v>571524430</v>
      </c>
      <c r="D8" s="273"/>
      <c r="E8" s="273"/>
      <c r="F8" s="405">
        <f t="shared" si="1"/>
        <v>537880736</v>
      </c>
      <c r="G8" s="417">
        <f>IF((C8+E8)='Fed &amp; State by Category'!D7,'Fed &amp; State by Category'!D7,"ERROR")</f>
        <v>571524430</v>
      </c>
      <c r="H8" s="392">
        <f t="shared" si="0"/>
        <v>1.6995080739851669E-2</v>
      </c>
      <c r="I8" s="393">
        <f t="shared" si="2"/>
        <v>1.792216378621047E-2</v>
      </c>
    </row>
    <row r="9" spans="1:9" ht="22.8">
      <c r="A9" s="168" t="s">
        <v>65</v>
      </c>
      <c r="B9" s="264">
        <v>8825586896</v>
      </c>
      <c r="C9" s="409">
        <f>'Fed &amp; State by Category'!B8</f>
        <v>8657333093</v>
      </c>
      <c r="D9" s="271">
        <v>10441911538</v>
      </c>
      <c r="E9" s="402">
        <f>'Fed &amp; State by Category'!C8</f>
        <v>11107299422</v>
      </c>
      <c r="F9" s="404">
        <f t="shared" si="1"/>
        <v>19267498434</v>
      </c>
      <c r="G9" s="413">
        <f>IF((C9+E9)='Fed &amp; State by Category'!D8,'Fed &amp; State by Category'!D8,"ERROR")</f>
        <v>19764632515</v>
      </c>
      <c r="H9" s="370">
        <f t="shared" si="0"/>
        <v>0.60878308075490473</v>
      </c>
      <c r="I9" s="391">
        <f t="shared" si="2"/>
        <v>0.61978974565985034</v>
      </c>
    </row>
    <row r="10" spans="1:9" ht="16.8">
      <c r="A10" s="169" t="s">
        <v>78</v>
      </c>
      <c r="B10" s="270">
        <v>1516804587</v>
      </c>
      <c r="C10" s="410">
        <f>'Fed &amp; State by Category'!B9</f>
        <v>1621335483</v>
      </c>
      <c r="D10" s="279">
        <v>516937971</v>
      </c>
      <c r="E10" s="403">
        <f>'Fed &amp; State by Category'!C9</f>
        <v>546924638</v>
      </c>
      <c r="F10" s="405">
        <f t="shared" si="1"/>
        <v>2033742558</v>
      </c>
      <c r="G10" s="417">
        <f>IF((C10+E10)='Fed &amp; State by Category'!D9,'Fed &amp; State by Category'!D9,"ERROR")</f>
        <v>2168260121</v>
      </c>
      <c r="H10" s="392">
        <f t="shared" si="0"/>
        <v>6.4258889869003341E-2</v>
      </c>
      <c r="I10" s="393">
        <f t="shared" si="2"/>
        <v>6.7993441714592193E-2</v>
      </c>
    </row>
    <row r="11" spans="1:9">
      <c r="A11" s="169" t="s">
        <v>63</v>
      </c>
      <c r="B11" s="270">
        <v>1037346414</v>
      </c>
      <c r="C11" s="410">
        <f>'Fed &amp; State by Category'!B10</f>
        <v>1160603769</v>
      </c>
      <c r="D11" s="279">
        <v>2274529962</v>
      </c>
      <c r="E11" s="403">
        <f>'Fed &amp; State by Category'!C10</f>
        <v>2292020754</v>
      </c>
      <c r="F11" s="405">
        <f t="shared" si="1"/>
        <v>3311876376</v>
      </c>
      <c r="G11" s="417">
        <f>IF((C11+E11)='Fed &amp; State by Category'!D10,'Fed &amp; State by Category'!D10,"ERROR")</f>
        <v>3452624523</v>
      </c>
      <c r="H11" s="392">
        <f t="shared" si="0"/>
        <v>0.10464328361915408</v>
      </c>
      <c r="I11" s="393">
        <f t="shared" si="2"/>
        <v>0.10826921640688709</v>
      </c>
    </row>
    <row r="12" spans="1:9">
      <c r="A12" s="169" t="s">
        <v>64</v>
      </c>
      <c r="B12" s="270">
        <v>142506485</v>
      </c>
      <c r="C12" s="410">
        <f>'Fed &amp; State by Category'!B11</f>
        <v>141844186</v>
      </c>
      <c r="D12" s="279">
        <v>31122156</v>
      </c>
      <c r="E12" s="403">
        <f>'Fed &amp; State by Category'!C11</f>
        <v>28193138</v>
      </c>
      <c r="F12" s="405">
        <f t="shared" si="1"/>
        <v>173628641</v>
      </c>
      <c r="G12" s="417">
        <f>IF((C12+E12)='Fed &amp; State by Category'!D11,'Fed &amp; State by Category'!D11,"ERROR")</f>
        <v>170037324</v>
      </c>
      <c r="H12" s="392">
        <f t="shared" si="0"/>
        <v>5.4860354257894811E-3</v>
      </c>
      <c r="I12" s="393">
        <f t="shared" si="2"/>
        <v>5.3321198719308224E-3</v>
      </c>
    </row>
    <row r="13" spans="1:9" ht="16.8">
      <c r="A13" s="169" t="s">
        <v>79</v>
      </c>
      <c r="B13" s="270">
        <v>691952</v>
      </c>
      <c r="C13" s="410">
        <f>'Fed &amp; State by Category'!B12</f>
        <v>698956</v>
      </c>
      <c r="D13" s="279">
        <v>169625</v>
      </c>
      <c r="E13" s="403">
        <f>'Fed &amp; State by Category'!C12</f>
        <v>144729</v>
      </c>
      <c r="F13" s="405">
        <f t="shared" si="1"/>
        <v>861577</v>
      </c>
      <c r="G13" s="417">
        <f>IF((C13+E13)='Fed &amp; State by Category'!D12,'Fed &amp; State by Category'!D12,"ERROR")</f>
        <v>843685</v>
      </c>
      <c r="H13" s="392">
        <f t="shared" si="0"/>
        <v>2.7222708861986797E-5</v>
      </c>
      <c r="I13" s="393">
        <f t="shared" si="2"/>
        <v>2.6456718138836126E-5</v>
      </c>
    </row>
    <row r="14" spans="1:9">
      <c r="A14" s="169" t="s">
        <v>67</v>
      </c>
      <c r="B14" s="270">
        <v>122662721</v>
      </c>
      <c r="C14" s="410">
        <f>'Fed &amp; State by Category'!B13</f>
        <v>163273911</v>
      </c>
      <c r="D14" s="279">
        <v>1728271545</v>
      </c>
      <c r="E14" s="403">
        <f>'Fed &amp; State by Category'!C13</f>
        <v>1855145937</v>
      </c>
      <c r="F14" s="405">
        <f t="shared" si="1"/>
        <v>1850934266</v>
      </c>
      <c r="G14" s="417">
        <f>IF((C14+E14)='Fed &amp; State by Category'!D13,'Fed &amp; State by Category'!D13,"ERROR")</f>
        <v>2018419848</v>
      </c>
      <c r="H14" s="392">
        <f t="shared" si="0"/>
        <v>5.8482810759796541E-2</v>
      </c>
      <c r="I14" s="393">
        <f t="shared" si="2"/>
        <v>6.3294671594692875E-2</v>
      </c>
    </row>
    <row r="15" spans="1:9" ht="16.8">
      <c r="A15" s="169" t="s">
        <v>80</v>
      </c>
      <c r="B15" s="270">
        <v>0</v>
      </c>
      <c r="C15" s="410">
        <f>'Fed &amp; State by Category'!B14</f>
        <v>0</v>
      </c>
      <c r="D15" s="279">
        <v>543834350</v>
      </c>
      <c r="E15" s="403">
        <f>'Fed &amp; State by Category'!C14</f>
        <v>547154997</v>
      </c>
      <c r="F15" s="405">
        <f t="shared" si="1"/>
        <v>543834350</v>
      </c>
      <c r="G15" s="417">
        <f>IF((C15+E15)='Fed &amp; State by Category'!D14,'Fed &amp; State by Category'!D14,"ERROR")</f>
        <v>547154997</v>
      </c>
      <c r="H15" s="392">
        <f t="shared" si="0"/>
        <v>1.7183193352651973E-2</v>
      </c>
      <c r="I15" s="393">
        <f t="shared" si="2"/>
        <v>1.7157974284104528E-2</v>
      </c>
    </row>
    <row r="16" spans="1:9" ht="16.8">
      <c r="A16" s="169" t="s">
        <v>81</v>
      </c>
      <c r="B16" s="270">
        <v>279734284</v>
      </c>
      <c r="C16" s="410">
        <f>'Fed &amp; State by Category'!B15</f>
        <v>233914531</v>
      </c>
      <c r="D16" s="279">
        <v>423979582</v>
      </c>
      <c r="E16" s="403">
        <f>'Fed &amp; State by Category'!C15</f>
        <v>482259379</v>
      </c>
      <c r="F16" s="405">
        <f t="shared" si="1"/>
        <v>703713866</v>
      </c>
      <c r="G16" s="417">
        <f>IF((C16+E16)='Fed &amp; State by Category'!D15,'Fed &amp; State by Category'!D15,"ERROR")</f>
        <v>716173910</v>
      </c>
      <c r="H16" s="392">
        <f t="shared" si="0"/>
        <v>2.2234806286914797E-2</v>
      </c>
      <c r="I16" s="393">
        <f t="shared" si="2"/>
        <v>2.2458158288055606E-2</v>
      </c>
    </row>
    <row r="17" spans="1:9" ht="16.8">
      <c r="A17" s="169" t="s">
        <v>82</v>
      </c>
      <c r="B17" s="270">
        <v>1088089290</v>
      </c>
      <c r="C17" s="410">
        <f>'Fed &amp; State by Category'!B16</f>
        <v>845599843</v>
      </c>
      <c r="D17" s="279">
        <v>1512532608</v>
      </c>
      <c r="E17" s="403">
        <f>'Fed &amp; State by Category'!C16</f>
        <v>1734035546</v>
      </c>
      <c r="F17" s="405">
        <f t="shared" si="1"/>
        <v>2600621898</v>
      </c>
      <c r="G17" s="417">
        <f>IF((C17+E17)='Fed &amp; State by Category'!D16,'Fed &amp; State by Category'!D16,"ERROR")</f>
        <v>2579635389</v>
      </c>
      <c r="H17" s="392">
        <f t="shared" si="0"/>
        <v>8.2170221337572291E-2</v>
      </c>
      <c r="I17" s="393">
        <f t="shared" si="2"/>
        <v>8.0893563815570849E-2</v>
      </c>
    </row>
    <row r="18" spans="1:9" ht="16.8">
      <c r="A18" s="169" t="s">
        <v>89</v>
      </c>
      <c r="B18" s="270">
        <v>192988042</v>
      </c>
      <c r="C18" s="410">
        <f>'Fed &amp; State by Category'!B17</f>
        <v>215994789</v>
      </c>
      <c r="D18" s="279">
        <v>40781993</v>
      </c>
      <c r="E18" s="403">
        <f>'Fed &amp; State by Category'!C17</f>
        <v>41714856</v>
      </c>
      <c r="F18" s="405">
        <f t="shared" si="1"/>
        <v>233770035</v>
      </c>
      <c r="G18" s="417">
        <f>IF((C18+E18)='Fed &amp; State by Category'!D17,'Fed &amp; State by Category'!D17,"ERROR")</f>
        <v>257709645</v>
      </c>
      <c r="H18" s="392">
        <f t="shared" si="0"/>
        <v>7.386285385359014E-3</v>
      </c>
      <c r="I18" s="393">
        <f t="shared" si="2"/>
        <v>8.081394643053413E-3</v>
      </c>
    </row>
    <row r="19" spans="1:9">
      <c r="A19" s="169" t="s">
        <v>88</v>
      </c>
      <c r="B19" s="270">
        <v>1236738135</v>
      </c>
      <c r="C19" s="410">
        <f>'Fed &amp; State by Category'!B18</f>
        <v>1236856515</v>
      </c>
      <c r="D19" s="279">
        <v>838245191</v>
      </c>
      <c r="E19" s="403">
        <f>'Fed &amp; State by Category'!C18</f>
        <v>816983816</v>
      </c>
      <c r="F19" s="405">
        <f t="shared" si="1"/>
        <v>2074983326</v>
      </c>
      <c r="G19" s="417">
        <f>IF((C19+E19)='Fed &amp; State by Category'!D18,'Fed &amp; State by Category'!D18,"ERROR")</f>
        <v>2053840331</v>
      </c>
      <c r="H19" s="392">
        <f t="shared" si="0"/>
        <v>6.5561948586342303E-2</v>
      </c>
      <c r="I19" s="393">
        <f t="shared" si="2"/>
        <v>6.4405405737260821E-2</v>
      </c>
    </row>
    <row r="20" spans="1:9">
      <c r="A20" s="169" t="s">
        <v>68</v>
      </c>
      <c r="B20" s="270">
        <v>172419652</v>
      </c>
      <c r="C20" s="410">
        <f>'Fed &amp; State by Category'!B19</f>
        <v>173097519</v>
      </c>
      <c r="D20" s="279">
        <v>43521553</v>
      </c>
      <c r="E20" s="403">
        <f>'Fed &amp; State by Category'!C19</f>
        <v>48309022</v>
      </c>
      <c r="F20" s="405">
        <f t="shared" si="1"/>
        <v>215941205</v>
      </c>
      <c r="G20" s="417">
        <f>IF((C20+E20)='Fed &amp; State by Category'!D19,'Fed &amp; State by Category'!D19,"ERROR")</f>
        <v>221406541</v>
      </c>
      <c r="H20" s="392">
        <f t="shared" si="0"/>
        <v>6.8229590100729329E-3</v>
      </c>
      <c r="I20" s="393">
        <f t="shared" si="2"/>
        <v>6.9429828067722726E-3</v>
      </c>
    </row>
    <row r="21" spans="1:9" ht="16.8">
      <c r="A21" s="151" t="s">
        <v>110</v>
      </c>
      <c r="B21" s="270">
        <v>887369983</v>
      </c>
      <c r="C21" s="410">
        <f>'Fed &amp; State by Category'!B20</f>
        <v>876895435</v>
      </c>
      <c r="D21" s="273"/>
      <c r="E21" s="273"/>
      <c r="F21" s="405">
        <f t="shared" si="1"/>
        <v>887369983</v>
      </c>
      <c r="G21" s="417">
        <f>IF((C21+E21)='Fed &amp; State by Category'!D20,'Fed &amp; State by Category'!D20,"ERROR")</f>
        <v>876895435</v>
      </c>
      <c r="H21" s="392">
        <f t="shared" si="0"/>
        <v>2.8037673591652483E-2</v>
      </c>
      <c r="I21" s="393">
        <f t="shared" si="2"/>
        <v>2.7498148433392908E-2</v>
      </c>
    </row>
    <row r="22" spans="1:9">
      <c r="A22" s="169" t="s">
        <v>69</v>
      </c>
      <c r="B22" s="270">
        <v>2148235351</v>
      </c>
      <c r="C22" s="410">
        <f>'Fed &amp; State by Category'!B21</f>
        <v>1987218156</v>
      </c>
      <c r="D22" s="279">
        <v>2487985002</v>
      </c>
      <c r="E22" s="403">
        <f>'Fed &amp; State by Category'!C21</f>
        <v>2714412610</v>
      </c>
      <c r="F22" s="405">
        <f t="shared" si="1"/>
        <v>4636220353</v>
      </c>
      <c r="G22" s="417">
        <f>IF((C22+E22)='Fed &amp; State by Category'!D21,'Fed &amp; State by Category'!D21,"ERROR")</f>
        <v>4701630766</v>
      </c>
      <c r="H22" s="392">
        <f t="shared" si="0"/>
        <v>0.14648775082173346</v>
      </c>
      <c r="I22" s="393">
        <f t="shared" si="2"/>
        <v>0.14743621134539811</v>
      </c>
    </row>
    <row r="23" spans="1:9" ht="40.200000000000003" thickBot="1">
      <c r="A23" s="171" t="s">
        <v>0</v>
      </c>
      <c r="B23" s="266">
        <v>14151847731</v>
      </c>
      <c r="C23" s="411">
        <f>'Fed &amp; State by Category'!B22</f>
        <v>14027105056</v>
      </c>
      <c r="D23" s="272">
        <v>14995239118</v>
      </c>
      <c r="E23" s="377">
        <f>'Fed &amp; State by Category'!C22</f>
        <v>15323822040</v>
      </c>
      <c r="F23" s="406">
        <f t="shared" ref="F23" si="3">F9+F4</f>
        <v>29147086849</v>
      </c>
      <c r="G23" s="406">
        <f>IF((C23+E23)='Fed &amp; State by Category'!D22,'Fed &amp; State by Category'!D22,"ERROR")</f>
        <v>29350927096</v>
      </c>
      <c r="H23" s="394">
        <f t="shared" si="0"/>
        <v>0.92094224830209148</v>
      </c>
      <c r="I23" s="395">
        <f t="shared" si="2"/>
        <v>0.92040181500488927</v>
      </c>
    </row>
    <row r="24" spans="1:9" ht="45.6">
      <c r="A24" s="153" t="s">
        <v>126</v>
      </c>
      <c r="B24" s="262">
        <v>1367276004</v>
      </c>
      <c r="C24" s="412">
        <f>'Fed &amp; State by Category'!B23</f>
        <v>1382417347</v>
      </c>
      <c r="D24" s="274"/>
      <c r="E24" s="208"/>
      <c r="F24" s="404">
        <f>B24+D24</f>
        <v>1367276004</v>
      </c>
      <c r="G24" s="418">
        <f>IF((C24+E24)='Fed &amp; State by Category'!D23,'Fed &amp; State by Category'!D23,"ERROR")</f>
        <v>1382417347</v>
      </c>
      <c r="H24" s="396">
        <f t="shared" si="0"/>
        <v>4.3200963571303194E-2</v>
      </c>
      <c r="I24" s="397">
        <f t="shared" si="2"/>
        <v>4.3350570532623686E-2</v>
      </c>
    </row>
    <row r="25" spans="1:9" ht="34.200000000000003">
      <c r="A25" s="153" t="s">
        <v>112</v>
      </c>
      <c r="B25" s="263">
        <v>1134838715</v>
      </c>
      <c r="C25" s="413">
        <f>'Fed &amp; State by Category'!B24</f>
        <v>1155909378</v>
      </c>
      <c r="D25" s="273"/>
      <c r="E25" s="170"/>
      <c r="F25" s="404">
        <f>B25+D25</f>
        <v>1134838715</v>
      </c>
      <c r="G25" s="413">
        <f>IF((C25+E25)='Fed &amp; State by Category'!D24,'Fed &amp; State by Category'!D24,"ERROR")</f>
        <v>1155909378</v>
      </c>
      <c r="H25" s="370">
        <f t="shared" si="0"/>
        <v>3.5856788126605289E-2</v>
      </c>
      <c r="I25" s="391">
        <f t="shared" si="2"/>
        <v>3.6247614462487046E-2</v>
      </c>
    </row>
    <row r="26" spans="1:9" ht="39" customHeight="1" thickBot="1">
      <c r="A26" s="172" t="s">
        <v>113</v>
      </c>
      <c r="B26" s="268">
        <v>2502114719</v>
      </c>
      <c r="C26" s="414">
        <f>'Fed &amp; State by Category'!B25</f>
        <v>2538326725</v>
      </c>
      <c r="D26" s="277"/>
      <c r="E26" s="211"/>
      <c r="F26" s="407">
        <f>B26+D26</f>
        <v>2502114719</v>
      </c>
      <c r="G26" s="414">
        <f>IF((C26+E26)='Fed &amp; State by Category'!D25,'Fed &amp; State by Category'!D25,"ERROR")</f>
        <v>2538326725</v>
      </c>
      <c r="H26" s="398">
        <f t="shared" si="0"/>
        <v>7.905775169790849E-2</v>
      </c>
      <c r="I26" s="399">
        <f t="shared" si="2"/>
        <v>7.9598184995110732E-2</v>
      </c>
    </row>
    <row r="27" spans="1:9" ht="32.4" thickTop="1" thickBot="1">
      <c r="A27" s="173" t="s">
        <v>127</v>
      </c>
      <c r="B27" s="265">
        <v>16653962450</v>
      </c>
      <c r="C27" s="408">
        <f>'Fed &amp; State by Category'!B26</f>
        <v>16565431781</v>
      </c>
      <c r="D27" s="278">
        <v>14995239118</v>
      </c>
      <c r="E27" s="381">
        <f>'Fed &amp; State by Category'!C26</f>
        <v>15323822040</v>
      </c>
      <c r="F27" s="408">
        <f>B27+D27</f>
        <v>31649201568</v>
      </c>
      <c r="G27" s="419">
        <f>IF((C27+E27)='Fed &amp; State by Category'!D26,'Fed &amp; State by Category'!D26,"ERROR")</f>
        <v>31889253821</v>
      </c>
      <c r="H27" s="400">
        <f t="shared" si="0"/>
        <v>1</v>
      </c>
      <c r="I27" s="401">
        <f t="shared" si="2"/>
        <v>1</v>
      </c>
    </row>
    <row r="28" spans="1:9" ht="31.8" thickBot="1">
      <c r="A28" s="236" t="s">
        <v>95</v>
      </c>
      <c r="B28" s="269">
        <v>1518725644</v>
      </c>
      <c r="C28" s="415">
        <f>'Fed &amp; State by Category'!B27</f>
        <v>1730114572</v>
      </c>
      <c r="D28" s="276"/>
      <c r="E28" s="210"/>
      <c r="F28" s="202">
        <v>1873407812</v>
      </c>
      <c r="G28" s="420">
        <f>IF((C28+E28)='Fed &amp; State by Category'!D27,'Fed &amp; State by Category'!D27,"ERROR")</f>
        <v>1730114572</v>
      </c>
      <c r="H28" s="203"/>
      <c r="I28" s="204"/>
    </row>
    <row r="29" spans="1:9" ht="31.2">
      <c r="A29" s="237" t="s">
        <v>96</v>
      </c>
      <c r="B29" s="267">
        <v>1524977538</v>
      </c>
      <c r="C29" s="416">
        <f>'Fed &amp; State by Category'!B28</f>
        <v>1621952261</v>
      </c>
      <c r="D29" s="275"/>
      <c r="E29" s="209"/>
      <c r="F29" s="207">
        <v>2065676671</v>
      </c>
      <c r="G29" s="421">
        <f>IF((C29+E29)='Fed &amp; State by Category'!D28,'Fed &amp; State by Category'!D28,"ERROR")</f>
        <v>1621952261</v>
      </c>
      <c r="H29" s="205"/>
      <c r="I29" s="206"/>
    </row>
  </sheetData>
  <mergeCells count="5">
    <mergeCell ref="A1:I1"/>
    <mergeCell ref="B2:C2"/>
    <mergeCell ref="D2:E2"/>
    <mergeCell ref="F2:G2"/>
    <mergeCell ref="H2:I2"/>
  </mergeCells>
  <pageMargins left="0.7" right="0.7" top="0.75" bottom="0.75" header="0.3" footer="0.3"/>
  <pageSetup scale="71"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265</v>
      </c>
      <c r="B1" s="468"/>
      <c r="C1" s="468"/>
      <c r="D1" s="468"/>
      <c r="E1" s="534"/>
    </row>
    <row r="2" spans="1:5" ht="31.2" thickBot="1">
      <c r="A2" s="106" t="s">
        <v>104</v>
      </c>
      <c r="B2" s="107" t="s">
        <v>105</v>
      </c>
      <c r="C2" s="108" t="s">
        <v>106</v>
      </c>
      <c r="D2" s="109" t="s">
        <v>107</v>
      </c>
      <c r="E2" s="110" t="s">
        <v>108</v>
      </c>
    </row>
    <row r="3" spans="1:5" ht="22.8">
      <c r="A3" s="111" t="s">
        <v>74</v>
      </c>
      <c r="B3" s="418">
        <f>IF(SUM(B4:B7)='Federal Assistance'!B19,'Federal Assistance'!B19,"ERROR")</f>
        <v>76672945</v>
      </c>
      <c r="C3" s="418">
        <f>IF(SUM(C4:C6)='State Assistance'!B19,'State Assistance'!B19,"ERROR")</f>
        <v>4786495</v>
      </c>
      <c r="D3" s="412">
        <f>B3+C3</f>
        <v>81459440</v>
      </c>
      <c r="E3" s="443">
        <f>D3/($D26)</f>
        <v>6.6784253891598352E-2</v>
      </c>
    </row>
    <row r="4" spans="1:5">
      <c r="A4" s="112" t="s">
        <v>62</v>
      </c>
      <c r="B4" s="417">
        <f>'Federal Assistance'!C19</f>
        <v>72700401</v>
      </c>
      <c r="C4" s="439">
        <f>'State Assistance'!C19</f>
        <v>4717211</v>
      </c>
      <c r="D4" s="454">
        <f>B4+C4</f>
        <v>77417612</v>
      </c>
      <c r="E4" s="444">
        <f>D4/($D26)</f>
        <v>6.3470574502958177E-2</v>
      </c>
    </row>
    <row r="5" spans="1:5">
      <c r="A5" s="112" t="s">
        <v>63</v>
      </c>
      <c r="B5" s="417">
        <f>'Federal Assistance'!D19</f>
        <v>0</v>
      </c>
      <c r="C5" s="439">
        <f>'State Assistance'!D19</f>
        <v>0</v>
      </c>
      <c r="D5" s="454">
        <f t="shared" ref="D5:D7" si="0">B5+C5</f>
        <v>0</v>
      </c>
      <c r="E5" s="444">
        <f>D5/($D26)</f>
        <v>0</v>
      </c>
    </row>
    <row r="6" spans="1:5" ht="16.8">
      <c r="A6" s="112" t="s">
        <v>75</v>
      </c>
      <c r="B6" s="417">
        <f>'Federal Assistance'!E19</f>
        <v>3972544</v>
      </c>
      <c r="C6" s="439">
        <f>'State Assistance'!E19</f>
        <v>69284</v>
      </c>
      <c r="D6" s="454">
        <f t="shared" si="0"/>
        <v>4041828</v>
      </c>
      <c r="E6" s="444">
        <f>D6/($D26)</f>
        <v>3.3136793886401773E-3</v>
      </c>
    </row>
    <row r="7" spans="1:5">
      <c r="A7" s="112" t="s">
        <v>76</v>
      </c>
      <c r="B7" s="417">
        <f>'Federal Assistance'!F19</f>
        <v>0</v>
      </c>
      <c r="C7" s="113"/>
      <c r="D7" s="455">
        <f t="shared" si="0"/>
        <v>0</v>
      </c>
      <c r="E7" s="444">
        <f>D7/($D26)</f>
        <v>0</v>
      </c>
    </row>
    <row r="8" spans="1:5" ht="22.8">
      <c r="A8" s="114" t="s">
        <v>65</v>
      </c>
      <c r="B8" s="404">
        <f>IF(SUM(B9:B21)='Federal Non-Assistance'!B19,'Federal Non-Assistance'!B19,"ERROR")</f>
        <v>504492753</v>
      </c>
      <c r="C8" s="413">
        <f>IF(SUM(C9:C21)='State Non-Assistance'!B19,'State Non-Assistance'!B19,"ERROR")</f>
        <v>632588019</v>
      </c>
      <c r="D8" s="456">
        <f>B8+C8</f>
        <v>1137080772</v>
      </c>
      <c r="E8" s="445">
        <f>D8/($D26)</f>
        <v>0.93223193005626681</v>
      </c>
    </row>
    <row r="9" spans="1:5" ht="16.8">
      <c r="A9" s="112" t="s">
        <v>78</v>
      </c>
      <c r="B9" s="405">
        <f>'Federal Non-Assistance'!C19</f>
        <v>21884609</v>
      </c>
      <c r="C9" s="440">
        <f>'State Non-Assistance'!C19</f>
        <v>101516</v>
      </c>
      <c r="D9" s="454">
        <f t="shared" ref="D9:D21" si="1">B9+C9</f>
        <v>21986125</v>
      </c>
      <c r="E9" s="444">
        <f>D9/($D26)</f>
        <v>1.8025252249369968E-2</v>
      </c>
    </row>
    <row r="10" spans="1:5">
      <c r="A10" s="112" t="s">
        <v>63</v>
      </c>
      <c r="B10" s="405">
        <f>'Federal Non-Assistance'!D19</f>
        <v>141001587</v>
      </c>
      <c r="C10" s="440">
        <f>'State Non-Assistance'!D19</f>
        <v>569104589</v>
      </c>
      <c r="D10" s="454">
        <f t="shared" si="1"/>
        <v>710106176</v>
      </c>
      <c r="E10" s="444">
        <f>D10/($D26)</f>
        <v>0.58217821222409616</v>
      </c>
    </row>
    <row r="11" spans="1:5">
      <c r="A11" s="112" t="s">
        <v>64</v>
      </c>
      <c r="B11" s="405">
        <f>'Federal Non-Assistance'!E19</f>
        <v>542779</v>
      </c>
      <c r="C11" s="440">
        <f>'State Non-Assistance'!E19</f>
        <v>10801</v>
      </c>
      <c r="D11" s="454">
        <f t="shared" si="1"/>
        <v>553580</v>
      </c>
      <c r="E11" s="444">
        <f>D11/($D26)</f>
        <v>4.5385074178402179E-4</v>
      </c>
    </row>
    <row r="12" spans="1:5" ht="16.8">
      <c r="A12" s="112" t="s">
        <v>79</v>
      </c>
      <c r="B12" s="405">
        <f>'Federal Non-Assistance'!F19</f>
        <v>0</v>
      </c>
      <c r="C12" s="440">
        <f>'State Non-Assistance'!F19</f>
        <v>0</v>
      </c>
      <c r="D12" s="454">
        <f t="shared" si="1"/>
        <v>0</v>
      </c>
      <c r="E12" s="444">
        <f>D12/($D26)</f>
        <v>0</v>
      </c>
    </row>
    <row r="13" spans="1:5">
      <c r="A13" s="112" t="s">
        <v>67</v>
      </c>
      <c r="B13" s="405">
        <f>'Federal Non-Assistance'!G19</f>
        <v>40747059</v>
      </c>
      <c r="C13" s="440">
        <f>'State Non-Assistance'!G19</f>
        <v>0</v>
      </c>
      <c r="D13" s="454">
        <f t="shared" si="1"/>
        <v>40747059</v>
      </c>
      <c r="E13" s="444">
        <f>D13/($D26)</f>
        <v>3.3406342267905814E-2</v>
      </c>
    </row>
    <row r="14" spans="1:5" ht="16.8">
      <c r="A14" s="112" t="s">
        <v>80</v>
      </c>
      <c r="B14" s="405">
        <f>'Federal Non-Assistance'!H19</f>
        <v>0</v>
      </c>
      <c r="C14" s="440">
        <f>'State Non-Assistance'!H19</f>
        <v>0</v>
      </c>
      <c r="D14" s="454">
        <f t="shared" si="1"/>
        <v>0</v>
      </c>
      <c r="E14" s="444">
        <f>D14/($D26)</f>
        <v>0</v>
      </c>
    </row>
    <row r="15" spans="1:5" ht="16.8">
      <c r="A15" s="112" t="s">
        <v>81</v>
      </c>
      <c r="B15" s="405">
        <f>'Federal Non-Assistance'!I19</f>
        <v>0</v>
      </c>
      <c r="C15" s="440">
        <f>'State Non-Assistance'!I19</f>
        <v>0</v>
      </c>
      <c r="D15" s="454">
        <f t="shared" si="1"/>
        <v>0</v>
      </c>
      <c r="E15" s="444">
        <f>D15/($D26)</f>
        <v>0</v>
      </c>
    </row>
    <row r="16" spans="1:5" ht="16.8">
      <c r="A16" s="112" t="s">
        <v>82</v>
      </c>
      <c r="B16" s="405">
        <f>'Federal Non-Assistance'!J19</f>
        <v>0</v>
      </c>
      <c r="C16" s="440">
        <f>'State Non-Assistance'!J19</f>
        <v>0</v>
      </c>
      <c r="D16" s="454">
        <f t="shared" si="1"/>
        <v>0</v>
      </c>
      <c r="E16" s="444">
        <f>D16/($D26)</f>
        <v>0</v>
      </c>
    </row>
    <row r="17" spans="1:5" ht="16.8">
      <c r="A17" s="112" t="s">
        <v>109</v>
      </c>
      <c r="B17" s="405">
        <f>'Federal Non-Assistance'!K19</f>
        <v>0</v>
      </c>
      <c r="C17" s="440">
        <f>'State Non-Assistance'!K19</f>
        <v>0</v>
      </c>
      <c r="D17" s="454">
        <f t="shared" si="1"/>
        <v>0</v>
      </c>
      <c r="E17" s="444">
        <f>D17/($D26)</f>
        <v>0</v>
      </c>
    </row>
    <row r="18" spans="1:5">
      <c r="A18" s="112" t="s">
        <v>88</v>
      </c>
      <c r="B18" s="405">
        <f>'Federal Non-Assistance'!L19</f>
        <v>25172040</v>
      </c>
      <c r="C18" s="440">
        <f>'State Non-Assistance'!L19</f>
        <v>627814</v>
      </c>
      <c r="D18" s="454">
        <f>B18+C18</f>
        <v>25799854</v>
      </c>
      <c r="E18" s="444">
        <f>D18/($D26)</f>
        <v>2.1151925423280215E-2</v>
      </c>
    </row>
    <row r="19" spans="1:5">
      <c r="A19" s="112" t="s">
        <v>68</v>
      </c>
      <c r="B19" s="405">
        <f>'Federal Non-Assistance'!M19</f>
        <v>151103</v>
      </c>
      <c r="C19" s="440">
        <f>'State Non-Assistance'!M19</f>
        <v>4975</v>
      </c>
      <c r="D19" s="454">
        <f t="shared" si="1"/>
        <v>156078</v>
      </c>
      <c r="E19" s="444">
        <f>D19/($D26)</f>
        <v>1.2796003482092299E-4</v>
      </c>
    </row>
    <row r="20" spans="1:5" ht="16.8">
      <c r="A20" s="112" t="s">
        <v>110</v>
      </c>
      <c r="B20" s="405">
        <f>'Federal Non-Assistance'!N19</f>
        <v>258793885</v>
      </c>
      <c r="C20" s="115"/>
      <c r="D20" s="455">
        <f t="shared" si="1"/>
        <v>258793885</v>
      </c>
      <c r="E20" s="444">
        <f>D20/($D26)</f>
        <v>0.21217131521445651</v>
      </c>
    </row>
    <row r="21" spans="1:5">
      <c r="A21" s="112" t="s">
        <v>69</v>
      </c>
      <c r="B21" s="405">
        <f>'Federal Non-Assistance'!O19</f>
        <v>16199691</v>
      </c>
      <c r="C21" s="405">
        <f>'State Non-Assistance'!O19</f>
        <v>62738324</v>
      </c>
      <c r="D21" s="454">
        <f t="shared" si="1"/>
        <v>78938015</v>
      </c>
      <c r="E21" s="444">
        <f>D21/($D26)</f>
        <v>6.4717071900553202E-2</v>
      </c>
    </row>
    <row r="22" spans="1:5" ht="40.200000000000003" thickBot="1">
      <c r="A22" s="116" t="s">
        <v>0</v>
      </c>
      <c r="B22" s="406">
        <f>B3+B8</f>
        <v>581165698</v>
      </c>
      <c r="C22" s="406">
        <f>C3+C8</f>
        <v>637374514</v>
      </c>
      <c r="D22" s="406">
        <f>B22+C22</f>
        <v>1218540212</v>
      </c>
      <c r="E22" s="446">
        <f>D22/($D26)</f>
        <v>0.99901618394786507</v>
      </c>
    </row>
    <row r="23" spans="1:5" ht="34.200000000000003">
      <c r="A23" s="114" t="s">
        <v>111</v>
      </c>
      <c r="B23" s="449">
        <f>'Summary Federal Funds'!E19</f>
        <v>0</v>
      </c>
      <c r="C23" s="241"/>
      <c r="D23" s="456">
        <f>B23</f>
        <v>0</v>
      </c>
      <c r="E23" s="443">
        <f>D23/($D26)</f>
        <v>0</v>
      </c>
    </row>
    <row r="24" spans="1:5" ht="34.200000000000003">
      <c r="A24" s="114" t="s">
        <v>112</v>
      </c>
      <c r="B24" s="450">
        <f>'Summary Federal Funds'!F19</f>
        <v>1200000</v>
      </c>
      <c r="C24" s="241"/>
      <c r="D24" s="456">
        <f>B24</f>
        <v>1200000</v>
      </c>
      <c r="E24" s="445">
        <f>D24/($D26)</f>
        <v>9.8381605213487865E-4</v>
      </c>
    </row>
    <row r="25" spans="1:5" ht="39" customHeight="1" thickBot="1">
      <c r="A25" s="119" t="s">
        <v>113</v>
      </c>
      <c r="B25" s="451">
        <f>B23+B24</f>
        <v>1200000</v>
      </c>
      <c r="C25" s="120"/>
      <c r="D25" s="451">
        <f>B25</f>
        <v>1200000</v>
      </c>
      <c r="E25" s="447">
        <f>D25/($D26)</f>
        <v>9.8381605213487865E-4</v>
      </c>
    </row>
    <row r="26" spans="1:5" ht="32.4" thickTop="1" thickBot="1">
      <c r="A26" s="121" t="s">
        <v>114</v>
      </c>
      <c r="B26" s="408">
        <f>B22+B25</f>
        <v>582365698</v>
      </c>
      <c r="C26" s="442">
        <f>C22</f>
        <v>637374514</v>
      </c>
      <c r="D26" s="408">
        <f>B26+C26</f>
        <v>1219740212</v>
      </c>
      <c r="E26" s="448">
        <f>IF(D26/($D26)=SUM(E25,E22),SUM(E22,E25),"ERROR")</f>
        <v>1</v>
      </c>
    </row>
    <row r="27" spans="1:5" ht="31.8" thickBot="1">
      <c r="A27" s="122" t="s">
        <v>95</v>
      </c>
      <c r="B27" s="452">
        <f>'Summary Federal Funds'!I19</f>
        <v>0</v>
      </c>
      <c r="C27" s="123"/>
      <c r="D27" s="452">
        <f>B27</f>
        <v>0</v>
      </c>
      <c r="E27" s="124"/>
    </row>
    <row r="28" spans="1:5" ht="31.2">
      <c r="A28" s="125" t="s">
        <v>96</v>
      </c>
      <c r="B28" s="453">
        <f>'Summary Federal Funds'!J19</f>
        <v>14356736</v>
      </c>
      <c r="C28" s="126"/>
      <c r="D28" s="453">
        <f>B28</f>
        <v>14356736</v>
      </c>
      <c r="E28" s="127"/>
    </row>
  </sheetData>
  <mergeCells count="1">
    <mergeCell ref="A1:E1"/>
  </mergeCells>
  <pageMargins left="0.7" right="0.7" top="0.75" bottom="0.75" header="0.3" footer="0.3"/>
  <pageSetup scale="8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266</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Assistance'!B20,'Federal Assistance'!B20,"ERROR")</f>
        <v>16031969</v>
      </c>
      <c r="C3" s="418">
        <f>IF(SUM(C4:C6)='State Assistance'!B20,'State Assistance'!B20,"ERROR")</f>
        <v>7409838</v>
      </c>
      <c r="D3" s="412">
        <f>B3+C3</f>
        <v>23441807</v>
      </c>
      <c r="E3" s="443">
        <f>D3/($D26)</f>
        <v>8.7650848044827825E-2</v>
      </c>
    </row>
    <row r="4" spans="1:5">
      <c r="A4" s="112" t="s">
        <v>62</v>
      </c>
      <c r="B4" s="417">
        <f>'Federal Assistance'!C20</f>
        <v>16031969</v>
      </c>
      <c r="C4" s="439">
        <f>'State Assistance'!C20</f>
        <v>7409838</v>
      </c>
      <c r="D4" s="454">
        <f>B4+C4</f>
        <v>23441807</v>
      </c>
      <c r="E4" s="444">
        <f>D4/($D26)</f>
        <v>8.7650848044827825E-2</v>
      </c>
    </row>
    <row r="5" spans="1:5">
      <c r="A5" s="112" t="s">
        <v>63</v>
      </c>
      <c r="B5" s="417">
        <f>'Federal Assistance'!D20</f>
        <v>0</v>
      </c>
      <c r="C5" s="439">
        <f>'State Assistance'!D20</f>
        <v>0</v>
      </c>
      <c r="D5" s="454">
        <f t="shared" ref="D5:D7" si="0">B5+C5</f>
        <v>0</v>
      </c>
      <c r="E5" s="444">
        <f>D5/($D26)</f>
        <v>0</v>
      </c>
    </row>
    <row r="6" spans="1:5" ht="16.8">
      <c r="A6" s="112" t="s">
        <v>75</v>
      </c>
      <c r="B6" s="417">
        <f>'Federal Assistance'!E20</f>
        <v>0</v>
      </c>
      <c r="C6" s="439">
        <f>'State Assistance'!E20</f>
        <v>0</v>
      </c>
      <c r="D6" s="454">
        <f t="shared" si="0"/>
        <v>0</v>
      </c>
      <c r="E6" s="444">
        <f>D6/($D26)</f>
        <v>0</v>
      </c>
    </row>
    <row r="7" spans="1:5">
      <c r="A7" s="112" t="s">
        <v>76</v>
      </c>
      <c r="B7" s="417">
        <f>'Federal Assistance'!F20</f>
        <v>0</v>
      </c>
      <c r="C7" s="113"/>
      <c r="D7" s="455">
        <f t="shared" si="0"/>
        <v>0</v>
      </c>
      <c r="E7" s="444">
        <f>D7/($D26)</f>
        <v>0</v>
      </c>
    </row>
    <row r="8" spans="1:5" ht="22.8">
      <c r="A8" s="114" t="s">
        <v>65</v>
      </c>
      <c r="B8" s="404">
        <f>IF(SUM(B9:B21)='Federal Non-Assistance'!B20,'Federal Non-Assistance'!B20,"ERROR")</f>
        <v>68279703</v>
      </c>
      <c r="C8" s="413">
        <f>IF(SUM(C9:C21)='State Non-Assistance'!B20,'State Non-Assistance'!B20,"ERROR")</f>
        <v>113684053</v>
      </c>
      <c r="D8" s="456">
        <f>B8+C8</f>
        <v>181963756</v>
      </c>
      <c r="E8" s="445">
        <f>D8/($D26)</f>
        <v>0.68037747801703718</v>
      </c>
    </row>
    <row r="9" spans="1:5" ht="16.8">
      <c r="A9" s="112" t="s">
        <v>78</v>
      </c>
      <c r="B9" s="405">
        <f>'Federal Non-Assistance'!C20</f>
        <v>10780228</v>
      </c>
      <c r="C9" s="440">
        <f>'State Non-Assistance'!C20</f>
        <v>4208924</v>
      </c>
      <c r="D9" s="454">
        <f t="shared" ref="D9:D21" si="1">B9+C9</f>
        <v>14989152</v>
      </c>
      <c r="E9" s="444">
        <f>D9/($D26)</f>
        <v>5.6045674476921818E-2</v>
      </c>
    </row>
    <row r="10" spans="1:5">
      <c r="A10" s="112" t="s">
        <v>63</v>
      </c>
      <c r="B10" s="405">
        <f>'Federal Non-Assistance'!D20</f>
        <v>273281</v>
      </c>
      <c r="C10" s="440">
        <f>'State Non-Assistance'!D20</f>
        <v>15356947</v>
      </c>
      <c r="D10" s="454">
        <f t="shared" si="1"/>
        <v>15630228</v>
      </c>
      <c r="E10" s="444">
        <f>D10/($D26)</f>
        <v>5.8442710467414616E-2</v>
      </c>
    </row>
    <row r="11" spans="1:5">
      <c r="A11" s="112" t="s">
        <v>64</v>
      </c>
      <c r="B11" s="405">
        <f>'Federal Non-Assistance'!E20</f>
        <v>0</v>
      </c>
      <c r="C11" s="440">
        <f>'State Non-Assistance'!E20</f>
        <v>0</v>
      </c>
      <c r="D11" s="454">
        <f t="shared" si="1"/>
        <v>0</v>
      </c>
      <c r="E11" s="444">
        <f>D11/($D26)</f>
        <v>0</v>
      </c>
    </row>
    <row r="12" spans="1:5" ht="16.8">
      <c r="A12" s="112" t="s">
        <v>79</v>
      </c>
      <c r="B12" s="405">
        <f>'Federal Non-Assistance'!F20</f>
        <v>0</v>
      </c>
      <c r="C12" s="440">
        <f>'State Non-Assistance'!F20</f>
        <v>0</v>
      </c>
      <c r="D12" s="454">
        <f t="shared" si="1"/>
        <v>0</v>
      </c>
      <c r="E12" s="444">
        <f>D12/($D26)</f>
        <v>0</v>
      </c>
    </row>
    <row r="13" spans="1:5">
      <c r="A13" s="112" t="s">
        <v>67</v>
      </c>
      <c r="B13" s="405">
        <f>'Federal Non-Assistance'!G20</f>
        <v>0</v>
      </c>
      <c r="C13" s="440">
        <f>'State Non-Assistance'!G20</f>
        <v>32523897</v>
      </c>
      <c r="D13" s="454">
        <f t="shared" si="1"/>
        <v>32523897</v>
      </c>
      <c r="E13" s="444">
        <f>D13/($D26)</f>
        <v>0.12160953094497501</v>
      </c>
    </row>
    <row r="14" spans="1:5" ht="16.8">
      <c r="A14" s="112" t="s">
        <v>80</v>
      </c>
      <c r="B14" s="405">
        <f>'Federal Non-Assistance'!H20</f>
        <v>0</v>
      </c>
      <c r="C14" s="440">
        <f>'State Non-Assistance'!H20</f>
        <v>0</v>
      </c>
      <c r="D14" s="454">
        <f t="shared" si="1"/>
        <v>0</v>
      </c>
      <c r="E14" s="444">
        <f>D14/($D26)</f>
        <v>0</v>
      </c>
    </row>
    <row r="15" spans="1:5" ht="16.8">
      <c r="A15" s="112" t="s">
        <v>81</v>
      </c>
      <c r="B15" s="405">
        <f>'Federal Non-Assistance'!I20</f>
        <v>0</v>
      </c>
      <c r="C15" s="440">
        <f>'State Non-Assistance'!I20</f>
        <v>0</v>
      </c>
      <c r="D15" s="454">
        <f t="shared" si="1"/>
        <v>0</v>
      </c>
      <c r="E15" s="444">
        <f>D15/($D26)</f>
        <v>0</v>
      </c>
    </row>
    <row r="16" spans="1:5" ht="16.8">
      <c r="A16" s="112" t="s">
        <v>82</v>
      </c>
      <c r="B16" s="405">
        <f>'Federal Non-Assistance'!J20</f>
        <v>405952</v>
      </c>
      <c r="C16" s="440">
        <f>'State Non-Assistance'!J20</f>
        <v>0</v>
      </c>
      <c r="D16" s="454">
        <f t="shared" si="1"/>
        <v>405952</v>
      </c>
      <c r="E16" s="444">
        <f>D16/($D26)</f>
        <v>1.5178879796038738E-3</v>
      </c>
    </row>
    <row r="17" spans="1:5" ht="16.8">
      <c r="A17" s="112" t="s">
        <v>109</v>
      </c>
      <c r="B17" s="405">
        <f>'Federal Non-Assistance'!K20</f>
        <v>0</v>
      </c>
      <c r="C17" s="440">
        <f>'State Non-Assistance'!K20</f>
        <v>0</v>
      </c>
      <c r="D17" s="454">
        <f t="shared" si="1"/>
        <v>0</v>
      </c>
      <c r="E17" s="444">
        <f>D17/($D26)</f>
        <v>0</v>
      </c>
    </row>
    <row r="18" spans="1:5">
      <c r="A18" s="112" t="s">
        <v>88</v>
      </c>
      <c r="B18" s="405">
        <f>'Federal Non-Assistance'!L20</f>
        <v>13480363</v>
      </c>
      <c r="C18" s="440">
        <f>'State Non-Assistance'!L20</f>
        <v>0</v>
      </c>
      <c r="D18" s="454">
        <f>B18+C18</f>
        <v>13480363</v>
      </c>
      <c r="E18" s="444">
        <f>D18/($D26)</f>
        <v>5.0404188077400325E-2</v>
      </c>
    </row>
    <row r="19" spans="1:5">
      <c r="A19" s="112" t="s">
        <v>68</v>
      </c>
      <c r="B19" s="405">
        <f>'Federal Non-Assistance'!M20</f>
        <v>5302747</v>
      </c>
      <c r="C19" s="440">
        <f>'State Non-Assistance'!M20</f>
        <v>0</v>
      </c>
      <c r="D19" s="454">
        <f>B19+C19</f>
        <v>5302747</v>
      </c>
      <c r="E19" s="444">
        <f>D19/($D26)</f>
        <v>1.9827407994493198E-2</v>
      </c>
    </row>
    <row r="20" spans="1:5" ht="16.8">
      <c r="A20" s="112" t="s">
        <v>110</v>
      </c>
      <c r="B20" s="405">
        <f>'Federal Non-Assistance'!N20</f>
        <v>0</v>
      </c>
      <c r="C20" s="115"/>
      <c r="D20" s="454">
        <f t="shared" si="1"/>
        <v>0</v>
      </c>
      <c r="E20" s="444">
        <f>D20/($D26)</f>
        <v>0</v>
      </c>
    </row>
    <row r="21" spans="1:5">
      <c r="A21" s="112" t="s">
        <v>69</v>
      </c>
      <c r="B21" s="405">
        <f>'Federal Non-Assistance'!O20</f>
        <v>38037132</v>
      </c>
      <c r="C21" s="405">
        <f>'State Non-Assistance'!O20</f>
        <v>61594285</v>
      </c>
      <c r="D21" s="454">
        <f t="shared" si="1"/>
        <v>99631417</v>
      </c>
      <c r="E21" s="444">
        <f>D21/($D26)</f>
        <v>0.37253007807622834</v>
      </c>
    </row>
    <row r="22" spans="1:5" ht="40.200000000000003" thickBot="1">
      <c r="A22" s="116" t="s">
        <v>0</v>
      </c>
      <c r="B22" s="406">
        <f>B3+B8</f>
        <v>84311672</v>
      </c>
      <c r="C22" s="406">
        <f>C3+C8</f>
        <v>121093891</v>
      </c>
      <c r="D22" s="406">
        <f>B22+C22</f>
        <v>205405563</v>
      </c>
      <c r="E22" s="446">
        <f>D22/($D26)</f>
        <v>0.768028326061865</v>
      </c>
    </row>
    <row r="23" spans="1:5" ht="34.200000000000003">
      <c r="A23" s="114" t="s">
        <v>111</v>
      </c>
      <c r="B23" s="449">
        <f>'Summary Federal Funds'!E20</f>
        <v>62039733</v>
      </c>
      <c r="C23" s="241"/>
      <c r="D23" s="456">
        <f>B23</f>
        <v>62039733</v>
      </c>
      <c r="E23" s="443">
        <f>D23/($D26)</f>
        <v>0.231971673938135</v>
      </c>
    </row>
    <row r="24" spans="1:5" ht="34.200000000000003">
      <c r="A24" s="114" t="s">
        <v>112</v>
      </c>
      <c r="B24" s="450">
        <f>'Summary Federal Funds'!F20</f>
        <v>0</v>
      </c>
      <c r="C24" s="241"/>
      <c r="D24" s="456">
        <f>B24</f>
        <v>0</v>
      </c>
      <c r="E24" s="445">
        <f>D24/($D26)</f>
        <v>0</v>
      </c>
    </row>
    <row r="25" spans="1:5" ht="39" customHeight="1" thickBot="1">
      <c r="A25" s="119" t="s">
        <v>113</v>
      </c>
      <c r="B25" s="451">
        <f>B23+B24</f>
        <v>62039733</v>
      </c>
      <c r="C25" s="242"/>
      <c r="D25" s="451">
        <f>B25</f>
        <v>62039733</v>
      </c>
      <c r="E25" s="447">
        <f>D25/($D26)</f>
        <v>0.231971673938135</v>
      </c>
    </row>
    <row r="26" spans="1:5" ht="32.4" thickTop="1" thickBot="1">
      <c r="A26" s="121" t="s">
        <v>114</v>
      </c>
      <c r="B26" s="408">
        <f>B22+B25</f>
        <v>146351405</v>
      </c>
      <c r="C26" s="408">
        <f>C22</f>
        <v>121093891</v>
      </c>
      <c r="D26" s="408">
        <f>B26+C26</f>
        <v>267445296</v>
      </c>
      <c r="E26" s="448">
        <f>IF(D26/($D26)=SUM(E25,E22),SUM(E22,E25),"ERROR")</f>
        <v>1</v>
      </c>
    </row>
    <row r="27" spans="1:5" ht="31.8" thickBot="1">
      <c r="A27" s="122" t="s">
        <v>95</v>
      </c>
      <c r="B27" s="452">
        <f>'Summary Federal Funds'!I20</f>
        <v>301123945</v>
      </c>
      <c r="C27" s="244"/>
      <c r="D27" s="452">
        <f>B27</f>
        <v>301123945</v>
      </c>
      <c r="E27" s="124"/>
    </row>
    <row r="28" spans="1:5" ht="31.2">
      <c r="A28" s="125" t="s">
        <v>96</v>
      </c>
      <c r="B28" s="453">
        <f>'Summary Federal Funds'!J20</f>
        <v>2625000</v>
      </c>
      <c r="C28" s="126"/>
      <c r="D28" s="453">
        <f>B28</f>
        <v>2625000</v>
      </c>
      <c r="E28" s="127"/>
    </row>
  </sheetData>
  <mergeCells count="1">
    <mergeCell ref="A1:E1"/>
  </mergeCells>
  <pageMargins left="0.7" right="0.7" top="0.75" bottom="0.75" header="0.3" footer="0.3"/>
  <pageSetup scale="8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267</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Assistance'!B21,'Federal Assistance'!B21,"ERROR")</f>
        <v>5573995</v>
      </c>
      <c r="C3" s="418">
        <f>IF(SUM(C4:C6)='State Assistance'!B21,'State Assistance'!B21,"ERROR")</f>
        <v>55660672</v>
      </c>
      <c r="D3" s="412">
        <f>B3+C3</f>
        <v>61234667</v>
      </c>
      <c r="E3" s="443">
        <f>D3/($D26)</f>
        <v>0.27759858325714803</v>
      </c>
    </row>
    <row r="4" spans="1:5">
      <c r="A4" s="112" t="s">
        <v>62</v>
      </c>
      <c r="B4" s="417">
        <f>'Federal Assistance'!C21</f>
        <v>5573995</v>
      </c>
      <c r="C4" s="439">
        <f>'State Assistance'!C21</f>
        <v>44712068</v>
      </c>
      <c r="D4" s="454">
        <f>B4+C4</f>
        <v>50286063</v>
      </c>
      <c r="E4" s="444">
        <f>D4/($D26)</f>
        <v>0.22796465679122074</v>
      </c>
    </row>
    <row r="5" spans="1:5">
      <c r="A5" s="112" t="s">
        <v>63</v>
      </c>
      <c r="B5" s="417">
        <f>'Federal Assistance'!D21</f>
        <v>0</v>
      </c>
      <c r="C5" s="439">
        <f>'State Assistance'!D21</f>
        <v>8834582</v>
      </c>
      <c r="D5" s="454">
        <f t="shared" ref="D5:D7" si="0">B5+C5</f>
        <v>8834582</v>
      </c>
      <c r="E5" s="444">
        <f>D5/($D26)</f>
        <v>4.0050310829143586E-2</v>
      </c>
    </row>
    <row r="6" spans="1:5" ht="16.8">
      <c r="A6" s="112" t="s">
        <v>75</v>
      </c>
      <c r="B6" s="417">
        <f>'Federal Assistance'!E21</f>
        <v>0</v>
      </c>
      <c r="C6" s="439">
        <f>'State Assistance'!E21</f>
        <v>2114022</v>
      </c>
      <c r="D6" s="454">
        <f t="shared" si="0"/>
        <v>2114022</v>
      </c>
      <c r="E6" s="444">
        <f>D6/($D26)</f>
        <v>9.5836156367836954E-3</v>
      </c>
    </row>
    <row r="7" spans="1:5">
      <c r="A7" s="112" t="s">
        <v>76</v>
      </c>
      <c r="B7" s="417">
        <f>'Federal Assistance'!F21</f>
        <v>0</v>
      </c>
      <c r="C7" s="113"/>
      <c r="D7" s="455">
        <f t="shared" si="0"/>
        <v>0</v>
      </c>
      <c r="E7" s="444">
        <f>D7/($D26)</f>
        <v>0</v>
      </c>
    </row>
    <row r="8" spans="1:5" ht="22.8">
      <c r="A8" s="114" t="s">
        <v>65</v>
      </c>
      <c r="B8" s="404">
        <f>IF(SUM(B9:B21)='Federal Non-Assistance'!B21,'Federal Non-Assistance'!B21,"ERROR")</f>
        <v>76122694</v>
      </c>
      <c r="C8" s="413">
        <f>IF(SUM(C9:C21)='State Non-Assistance'!B21,'State Non-Assistance'!B21,"ERROR")</f>
        <v>44535046</v>
      </c>
      <c r="D8" s="456">
        <f>B8+C8</f>
        <v>120657740</v>
      </c>
      <c r="E8" s="445">
        <f>D8/($D26)</f>
        <v>0.54698456485456703</v>
      </c>
    </row>
    <row r="9" spans="1:5" ht="16.8">
      <c r="A9" s="112" t="s">
        <v>78</v>
      </c>
      <c r="B9" s="405">
        <f>'Federal Non-Assistance'!C21</f>
        <v>10223606</v>
      </c>
      <c r="C9" s="440">
        <f>'State Non-Assistance'!C21</f>
        <v>8113275</v>
      </c>
      <c r="D9" s="454">
        <f t="shared" ref="D9:D21" si="1">B9+C9</f>
        <v>18336881</v>
      </c>
      <c r="E9" s="444">
        <f>D9/($D26)</f>
        <v>8.312762094313203E-2</v>
      </c>
    </row>
    <row r="10" spans="1:5">
      <c r="A10" s="112" t="s">
        <v>63</v>
      </c>
      <c r="B10" s="405">
        <f>'Federal Non-Assistance'!D21</f>
        <v>1984711</v>
      </c>
      <c r="C10" s="440">
        <f>'State Non-Assistance'!D21</f>
        <v>8564342</v>
      </c>
      <c r="D10" s="454">
        <f t="shared" si="1"/>
        <v>10549053</v>
      </c>
      <c r="E10" s="444">
        <f>D10/($D26)</f>
        <v>4.7822619293488883E-2</v>
      </c>
    </row>
    <row r="11" spans="1:5">
      <c r="A11" s="112" t="s">
        <v>64</v>
      </c>
      <c r="B11" s="405">
        <f>'Federal Non-Assistance'!E21</f>
        <v>304497</v>
      </c>
      <c r="C11" s="440">
        <f>'State Non-Assistance'!E21</f>
        <v>307145</v>
      </c>
      <c r="D11" s="454">
        <f t="shared" si="1"/>
        <v>611642</v>
      </c>
      <c r="E11" s="444">
        <f>D11/($D26)</f>
        <v>2.772791312159312E-3</v>
      </c>
    </row>
    <row r="12" spans="1:5" ht="16.8">
      <c r="A12" s="112" t="s">
        <v>79</v>
      </c>
      <c r="B12" s="405">
        <f>'Federal Non-Assistance'!F21</f>
        <v>0</v>
      </c>
      <c r="C12" s="440">
        <f>'State Non-Assistance'!F21</f>
        <v>0</v>
      </c>
      <c r="D12" s="454">
        <f t="shared" si="1"/>
        <v>0</v>
      </c>
      <c r="E12" s="444">
        <f>D12/($D26)</f>
        <v>0</v>
      </c>
    </row>
    <row r="13" spans="1:5">
      <c r="A13" s="112" t="s">
        <v>67</v>
      </c>
      <c r="B13" s="405">
        <f>'Federal Non-Assistance'!G21</f>
        <v>0</v>
      </c>
      <c r="C13" s="440">
        <f>'State Non-Assistance'!G21</f>
        <v>24249685</v>
      </c>
      <c r="D13" s="454">
        <f t="shared" si="1"/>
        <v>24249685</v>
      </c>
      <c r="E13" s="444">
        <f>D13/($D26)</f>
        <v>0.10993247012239184</v>
      </c>
    </row>
    <row r="14" spans="1:5" ht="16.8">
      <c r="A14" s="112" t="s">
        <v>80</v>
      </c>
      <c r="B14" s="405">
        <f>'Federal Non-Assistance'!H21</f>
        <v>0</v>
      </c>
      <c r="C14" s="440">
        <f>'State Non-Assistance'!H21</f>
        <v>0</v>
      </c>
      <c r="D14" s="454">
        <f t="shared" si="1"/>
        <v>0</v>
      </c>
      <c r="E14" s="444">
        <f>D14/($D26)</f>
        <v>0</v>
      </c>
    </row>
    <row r="15" spans="1:5" ht="16.8">
      <c r="A15" s="112" t="s">
        <v>81</v>
      </c>
      <c r="B15" s="405">
        <f>'Federal Non-Assistance'!I21</f>
        <v>136287</v>
      </c>
      <c r="C15" s="440">
        <f>'State Non-Assistance'!I21</f>
        <v>0</v>
      </c>
      <c r="D15" s="454">
        <f t="shared" si="1"/>
        <v>136287</v>
      </c>
      <c r="E15" s="444">
        <f>D15/($D26)</f>
        <v>6.178375742023212E-4</v>
      </c>
    </row>
    <row r="16" spans="1:5" ht="16.8">
      <c r="A16" s="112" t="s">
        <v>82</v>
      </c>
      <c r="B16" s="405">
        <f>'Federal Non-Assistance'!J21</f>
        <v>58544206</v>
      </c>
      <c r="C16" s="405">
        <f>'State Non-Assistance'!J21</f>
        <v>0</v>
      </c>
      <c r="D16" s="454">
        <f t="shared" si="1"/>
        <v>58544206</v>
      </c>
      <c r="E16" s="444">
        <f>D16/($D26)</f>
        <v>0.2654017640614364</v>
      </c>
    </row>
    <row r="17" spans="1:5" ht="16.8">
      <c r="A17" s="112" t="s">
        <v>109</v>
      </c>
      <c r="B17" s="405">
        <f>'Federal Non-Assistance'!K21</f>
        <v>0</v>
      </c>
      <c r="C17" s="405">
        <f>'State Non-Assistance'!K21</f>
        <v>0</v>
      </c>
      <c r="D17" s="455">
        <f t="shared" si="1"/>
        <v>0</v>
      </c>
      <c r="E17" s="444">
        <f>D17/($D26)</f>
        <v>0</v>
      </c>
    </row>
    <row r="18" spans="1:5">
      <c r="A18" s="112" t="s">
        <v>88</v>
      </c>
      <c r="B18" s="405">
        <f>'Federal Non-Assistance'!L21</f>
        <v>4595963</v>
      </c>
      <c r="C18" s="405">
        <f>'State Non-Assistance'!L21</f>
        <v>2851678</v>
      </c>
      <c r="D18" s="454">
        <f>B18+C18</f>
        <v>7447641</v>
      </c>
      <c r="E18" s="444">
        <f>D18/($D26)</f>
        <v>3.3762812659826322E-2</v>
      </c>
    </row>
    <row r="19" spans="1:5">
      <c r="A19" s="112" t="s">
        <v>68</v>
      </c>
      <c r="B19" s="405">
        <f>'Federal Non-Assistance'!M21</f>
        <v>333424</v>
      </c>
      <c r="C19" s="405">
        <f>'State Non-Assistance'!M21</f>
        <v>448921</v>
      </c>
      <c r="D19" s="454">
        <f>B19+C19</f>
        <v>782345</v>
      </c>
      <c r="E19" s="444">
        <f>D19/($D26)</f>
        <v>3.5466488879299933E-3</v>
      </c>
    </row>
    <row r="20" spans="1:5" ht="16.8">
      <c r="A20" s="112" t="s">
        <v>110</v>
      </c>
      <c r="B20" s="405">
        <f>'Federal Non-Assistance'!N21</f>
        <v>0</v>
      </c>
      <c r="C20" s="243"/>
      <c r="D20" s="455">
        <f t="shared" si="1"/>
        <v>0</v>
      </c>
      <c r="E20" s="444">
        <f>D20/($D26)</f>
        <v>0</v>
      </c>
    </row>
    <row r="21" spans="1:5">
      <c r="A21" s="112" t="s">
        <v>69</v>
      </c>
      <c r="B21" s="405">
        <f>'Federal Non-Assistance'!O21</f>
        <v>0</v>
      </c>
      <c r="C21" s="405">
        <f>'State Non-Assistance'!O21</f>
        <v>0</v>
      </c>
      <c r="D21" s="454">
        <f t="shared" si="1"/>
        <v>0</v>
      </c>
      <c r="E21" s="444">
        <f>D21/($D26)</f>
        <v>0</v>
      </c>
    </row>
    <row r="22" spans="1:5" ht="40.200000000000003" thickBot="1">
      <c r="A22" s="116" t="s">
        <v>0</v>
      </c>
      <c r="B22" s="406">
        <f>B3+B8</f>
        <v>81696689</v>
      </c>
      <c r="C22" s="406">
        <f>C3+C8</f>
        <v>100195718</v>
      </c>
      <c r="D22" s="406">
        <f>B22+C22</f>
        <v>181892407</v>
      </c>
      <c r="E22" s="446">
        <f>D22/($D26)</f>
        <v>0.82458314811171507</v>
      </c>
    </row>
    <row r="23" spans="1:5" ht="34.200000000000003">
      <c r="A23" s="114" t="s">
        <v>111</v>
      </c>
      <c r="B23" s="449">
        <f>'Summary Federal Funds'!E21</f>
        <v>25732687</v>
      </c>
      <c r="C23" s="241"/>
      <c r="D23" s="456">
        <f>B23</f>
        <v>25732687</v>
      </c>
      <c r="E23" s="443">
        <f>D23/($D26)</f>
        <v>0.11665544706235816</v>
      </c>
    </row>
    <row r="24" spans="1:5" ht="34.200000000000003">
      <c r="A24" s="114" t="s">
        <v>112</v>
      </c>
      <c r="B24" s="450">
        <f>'Summary Federal Funds'!F21</f>
        <v>12962008</v>
      </c>
      <c r="C24" s="241"/>
      <c r="D24" s="456">
        <f>B24</f>
        <v>12962008</v>
      </c>
      <c r="E24" s="445">
        <f>D24/($D26)</f>
        <v>5.8761404825926768E-2</v>
      </c>
    </row>
    <row r="25" spans="1:5" ht="39" customHeight="1" thickBot="1">
      <c r="A25" s="119" t="s">
        <v>113</v>
      </c>
      <c r="B25" s="451">
        <f>B23+B24</f>
        <v>38694695</v>
      </c>
      <c r="C25" s="242"/>
      <c r="D25" s="451">
        <f>B25</f>
        <v>38694695</v>
      </c>
      <c r="E25" s="447">
        <f>D25/($D26)</f>
        <v>0.17541685188828493</v>
      </c>
    </row>
    <row r="26" spans="1:5" ht="32.4" thickTop="1" thickBot="1">
      <c r="A26" s="121" t="s">
        <v>114</v>
      </c>
      <c r="B26" s="408">
        <f>B22+B25</f>
        <v>120391384</v>
      </c>
      <c r="C26" s="408">
        <f>C22</f>
        <v>100195718</v>
      </c>
      <c r="D26" s="408">
        <f>B26+C26</f>
        <v>220587102</v>
      </c>
      <c r="E26" s="448">
        <f>IF(D26/($D26)=SUM(E25,E22),SUM(E22,E25),"ERROR")</f>
        <v>1</v>
      </c>
    </row>
    <row r="27" spans="1:5" ht="31.8" thickBot="1">
      <c r="A27" s="122" t="s">
        <v>95</v>
      </c>
      <c r="B27" s="452">
        <f>'Summary Federal Funds'!I21</f>
        <v>16160171</v>
      </c>
      <c r="C27" s="244"/>
      <c r="D27" s="452">
        <f>B27</f>
        <v>16160171</v>
      </c>
      <c r="E27" s="124"/>
    </row>
    <row r="28" spans="1:5" ht="31.2">
      <c r="A28" s="125" t="s">
        <v>96</v>
      </c>
      <c r="B28" s="453">
        <f>'Summary Federal Funds'!J21</f>
        <v>11562297</v>
      </c>
      <c r="C28" s="126"/>
      <c r="D28" s="453">
        <f>B28</f>
        <v>11562297</v>
      </c>
      <c r="E28" s="127"/>
    </row>
  </sheetData>
  <mergeCells count="1">
    <mergeCell ref="A1:E1"/>
  </mergeCells>
  <pageMargins left="0.7" right="0.7" top="0.75" bottom="0.75" header="0.3" footer="0.3"/>
  <pageSetup scale="8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268</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Assistance'!B22,'Federal Assistance'!B22,"ERROR")</f>
        <v>42155179</v>
      </c>
      <c r="C3" s="418">
        <f>IF(SUM(C4:C6)='State Assistance'!B22,'State Assistance'!B22,"ERROR")</f>
        <v>7217525</v>
      </c>
      <c r="D3" s="412">
        <f>B3+C3</f>
        <v>49372704</v>
      </c>
      <c r="E3" s="443">
        <f>D3/($D26)</f>
        <v>0.31057919419687413</v>
      </c>
    </row>
    <row r="4" spans="1:5">
      <c r="A4" s="112" t="s">
        <v>62</v>
      </c>
      <c r="B4" s="417">
        <f>'Federal Assistance'!C22</f>
        <v>21149943</v>
      </c>
      <c r="C4" s="439">
        <f>'State Assistance'!C22</f>
        <v>1637171</v>
      </c>
      <c r="D4" s="454">
        <f>B4+C4</f>
        <v>22787114</v>
      </c>
      <c r="E4" s="444">
        <f>D4/($D26)</f>
        <v>0.14334243277808542</v>
      </c>
    </row>
    <row r="5" spans="1:5">
      <c r="A5" s="112" t="s">
        <v>63</v>
      </c>
      <c r="B5" s="417">
        <f>'Federal Assistance'!D22</f>
        <v>0</v>
      </c>
      <c r="C5" s="439">
        <f>'State Assistance'!D22</f>
        <v>5580354</v>
      </c>
      <c r="D5" s="454">
        <f t="shared" ref="D5:D7" si="0">B5+C5</f>
        <v>5580354</v>
      </c>
      <c r="E5" s="444">
        <f>D5/($D26)</f>
        <v>3.5103239406399603E-2</v>
      </c>
    </row>
    <row r="6" spans="1:5" ht="16.8">
      <c r="A6" s="112" t="s">
        <v>75</v>
      </c>
      <c r="B6" s="417">
        <f>'Federal Assistance'!E22</f>
        <v>3706845</v>
      </c>
      <c r="C6" s="439">
        <f>'State Assistance'!E22</f>
        <v>0</v>
      </c>
      <c r="D6" s="454">
        <f t="shared" si="0"/>
        <v>3706845</v>
      </c>
      <c r="E6" s="444">
        <f>D6/($D26)</f>
        <v>2.3317923464607326E-2</v>
      </c>
    </row>
    <row r="7" spans="1:5">
      <c r="A7" s="112" t="s">
        <v>76</v>
      </c>
      <c r="B7" s="417">
        <f>'Federal Assistance'!F22</f>
        <v>17298391</v>
      </c>
      <c r="C7" s="113"/>
      <c r="D7" s="455">
        <f t="shared" si="0"/>
        <v>17298391</v>
      </c>
      <c r="E7" s="444">
        <f>D7/($D26)</f>
        <v>0.10881559854778179</v>
      </c>
    </row>
    <row r="8" spans="1:5" ht="22.8">
      <c r="A8" s="114" t="s">
        <v>65</v>
      </c>
      <c r="B8" s="404">
        <f>IF(SUM(B9:B21)='Federal Non-Assistance'!B22,'Federal Non-Assistance'!B22,"ERROR")</f>
        <v>26510368</v>
      </c>
      <c r="C8" s="413">
        <f>IF(SUM(C9:C21)='State Non-Assistance'!B22,'State Non-Assistance'!B22,"ERROR")</f>
        <v>58727674</v>
      </c>
      <c r="D8" s="456">
        <f>B8+C8</f>
        <v>85238042</v>
      </c>
      <c r="E8" s="445">
        <f>D8/($D26)</f>
        <v>0.53619024794103465</v>
      </c>
    </row>
    <row r="9" spans="1:5" ht="16.8">
      <c r="A9" s="112" t="s">
        <v>78</v>
      </c>
      <c r="B9" s="405">
        <f>'Federal Non-Assistance'!C22</f>
        <v>500723</v>
      </c>
      <c r="C9" s="440">
        <f>'State Non-Assistance'!C22</f>
        <v>0</v>
      </c>
      <c r="D9" s="454">
        <f t="shared" ref="D9:D21" si="1">B9+C9</f>
        <v>500723</v>
      </c>
      <c r="E9" s="444">
        <f>D9/($D26)</f>
        <v>3.1498000566434728E-3</v>
      </c>
    </row>
    <row r="10" spans="1:5">
      <c r="A10" s="112" t="s">
        <v>63</v>
      </c>
      <c r="B10" s="405">
        <f>'Federal Non-Assistance'!D22</f>
        <v>0</v>
      </c>
      <c r="C10" s="440">
        <f>'State Non-Assistance'!D22</f>
        <v>0</v>
      </c>
      <c r="D10" s="454">
        <f t="shared" si="1"/>
        <v>0</v>
      </c>
      <c r="E10" s="444">
        <f>D10/($D26)</f>
        <v>0</v>
      </c>
    </row>
    <row r="11" spans="1:5">
      <c r="A11" s="112" t="s">
        <v>64</v>
      </c>
      <c r="B11" s="405">
        <f>'Federal Non-Assistance'!E22</f>
        <v>1386274</v>
      </c>
      <c r="C11" s="440">
        <f>'State Non-Assistance'!E22</f>
        <v>0</v>
      </c>
      <c r="D11" s="454">
        <f t="shared" si="1"/>
        <v>1386274</v>
      </c>
      <c r="E11" s="444">
        <f>D11/($D26)</f>
        <v>8.7203622037001962E-3</v>
      </c>
    </row>
    <row r="12" spans="1:5" ht="16.8">
      <c r="A12" s="112" t="s">
        <v>79</v>
      </c>
      <c r="B12" s="405">
        <f>'Federal Non-Assistance'!F22</f>
        <v>0</v>
      </c>
      <c r="C12" s="440">
        <f>'State Non-Assistance'!F22</f>
        <v>0</v>
      </c>
      <c r="D12" s="454">
        <f t="shared" si="1"/>
        <v>0</v>
      </c>
      <c r="E12" s="444">
        <f>D12/($D26)</f>
        <v>0</v>
      </c>
    </row>
    <row r="13" spans="1:5">
      <c r="A13" s="112" t="s">
        <v>67</v>
      </c>
      <c r="B13" s="405">
        <f>'Federal Non-Assistance'!G22</f>
        <v>0</v>
      </c>
      <c r="C13" s="440">
        <f>'State Non-Assistance'!G22</f>
        <v>45774645</v>
      </c>
      <c r="D13" s="454">
        <f t="shared" si="1"/>
        <v>45774645</v>
      </c>
      <c r="E13" s="444">
        <f>D13/($D26)</f>
        <v>0.28794558950524513</v>
      </c>
    </row>
    <row r="14" spans="1:5" ht="16.8">
      <c r="A14" s="112" t="s">
        <v>80</v>
      </c>
      <c r="B14" s="405">
        <f>'Federal Non-Assistance'!H22</f>
        <v>0</v>
      </c>
      <c r="C14" s="440">
        <f>'State Non-Assistance'!H22</f>
        <v>0</v>
      </c>
      <c r="D14" s="454">
        <f t="shared" si="1"/>
        <v>0</v>
      </c>
      <c r="E14" s="444">
        <f>D14/($D26)</f>
        <v>0</v>
      </c>
    </row>
    <row r="15" spans="1:5" ht="16.8">
      <c r="A15" s="112" t="s">
        <v>81</v>
      </c>
      <c r="B15" s="405">
        <f>'Federal Non-Assistance'!I22</f>
        <v>135371</v>
      </c>
      <c r="C15" s="440">
        <f>'State Non-Assistance'!I22</f>
        <v>0</v>
      </c>
      <c r="D15" s="454">
        <f t="shared" si="1"/>
        <v>135371</v>
      </c>
      <c r="E15" s="444">
        <f>D15/($D26)</f>
        <v>8.5155182299970949E-4</v>
      </c>
    </row>
    <row r="16" spans="1:5" ht="16.8">
      <c r="A16" s="112" t="s">
        <v>82</v>
      </c>
      <c r="B16" s="405">
        <f>'Federal Non-Assistance'!J22</f>
        <v>-138020</v>
      </c>
      <c r="C16" s="440">
        <f>'State Non-Assistance'!J22</f>
        <v>0</v>
      </c>
      <c r="D16" s="454">
        <f t="shared" si="1"/>
        <v>-138020</v>
      </c>
      <c r="E16" s="444">
        <f>D16/($D26)</f>
        <v>-8.6821536821342761E-4</v>
      </c>
    </row>
    <row r="17" spans="1:5" ht="16.8">
      <c r="A17" s="112" t="s">
        <v>109</v>
      </c>
      <c r="B17" s="405">
        <f>'Federal Non-Assistance'!K22</f>
        <v>1582021</v>
      </c>
      <c r="C17" s="440">
        <f>'State Non-Assistance'!K22</f>
        <v>0</v>
      </c>
      <c r="D17" s="454">
        <f t="shared" si="1"/>
        <v>1582021</v>
      </c>
      <c r="E17" s="444">
        <f>D17/($D26)</f>
        <v>9.9517094988869365E-3</v>
      </c>
    </row>
    <row r="18" spans="1:5">
      <c r="A18" s="112" t="s">
        <v>88</v>
      </c>
      <c r="B18" s="405">
        <f>'Federal Non-Assistance'!L22</f>
        <v>7248656</v>
      </c>
      <c r="C18" s="440">
        <f>'State Non-Assistance'!L22</f>
        <v>0</v>
      </c>
      <c r="D18" s="454">
        <f>B18+C18</f>
        <v>7248656</v>
      </c>
      <c r="E18" s="444">
        <f>D18/($D26)</f>
        <v>4.5597699884744755E-2</v>
      </c>
    </row>
    <row r="19" spans="1:5">
      <c r="A19" s="112" t="s">
        <v>68</v>
      </c>
      <c r="B19" s="405">
        <f>'Federal Non-Assistance'!M22</f>
        <v>2994279</v>
      </c>
      <c r="C19" s="440">
        <f>'State Non-Assistance'!M22</f>
        <v>0</v>
      </c>
      <c r="D19" s="454">
        <f>B19+C19</f>
        <v>2994279</v>
      </c>
      <c r="E19" s="444">
        <f>D19/($D26)</f>
        <v>1.8835524159677826E-2</v>
      </c>
    </row>
    <row r="20" spans="1:5" ht="16.8">
      <c r="A20" s="112" t="s">
        <v>110</v>
      </c>
      <c r="B20" s="405">
        <f>'Federal Non-Assistance'!N22</f>
        <v>0</v>
      </c>
      <c r="C20" s="115"/>
      <c r="D20" s="454">
        <f t="shared" si="1"/>
        <v>0</v>
      </c>
      <c r="E20" s="444">
        <f>D20/($D26)</f>
        <v>0</v>
      </c>
    </row>
    <row r="21" spans="1:5">
      <c r="A21" s="112" t="s">
        <v>69</v>
      </c>
      <c r="B21" s="405">
        <f>'Federal Non-Assistance'!O22</f>
        <v>12801064</v>
      </c>
      <c r="C21" s="440">
        <f>'State Non-Assistance'!O22</f>
        <v>12953029</v>
      </c>
      <c r="D21" s="455">
        <f t="shared" si="1"/>
        <v>25754093</v>
      </c>
      <c r="E21" s="444">
        <f>D21/($D26)</f>
        <v>0.16200622617735008</v>
      </c>
    </row>
    <row r="22" spans="1:5" ht="40.200000000000003" thickBot="1">
      <c r="A22" s="116" t="s">
        <v>0</v>
      </c>
      <c r="B22" s="406">
        <f>B3+B8</f>
        <v>68665547</v>
      </c>
      <c r="C22" s="406">
        <f>C3+C8</f>
        <v>65945199</v>
      </c>
      <c r="D22" s="406">
        <f>B22+C22</f>
        <v>134610746</v>
      </c>
      <c r="E22" s="446">
        <f>D22/($D26)</f>
        <v>0.84676944213790883</v>
      </c>
    </row>
    <row r="23" spans="1:5" ht="34.200000000000003">
      <c r="A23" s="114" t="s">
        <v>111</v>
      </c>
      <c r="B23" s="449">
        <f>'Summary Federal Funds'!E22</f>
        <v>14165921</v>
      </c>
      <c r="C23" s="241"/>
      <c r="D23" s="456">
        <f>B23</f>
        <v>14165921</v>
      </c>
      <c r="E23" s="443">
        <f>D23/($D26)</f>
        <v>8.9110783343698929E-2</v>
      </c>
    </row>
    <row r="24" spans="1:5" ht="34.200000000000003">
      <c r="A24" s="114" t="s">
        <v>112</v>
      </c>
      <c r="B24" s="450">
        <f>'Summary Federal Funds'!F22</f>
        <v>10193106</v>
      </c>
      <c r="C24" s="241"/>
      <c r="D24" s="456">
        <f>B24</f>
        <v>10193106</v>
      </c>
      <c r="E24" s="445">
        <f>D24/($D26)</f>
        <v>6.411977451839225E-2</v>
      </c>
    </row>
    <row r="25" spans="1:5" ht="39" customHeight="1" thickBot="1">
      <c r="A25" s="119" t="s">
        <v>113</v>
      </c>
      <c r="B25" s="451">
        <f>B23+B24</f>
        <v>24359027</v>
      </c>
      <c r="C25" s="242"/>
      <c r="D25" s="451">
        <f>B25</f>
        <v>24359027</v>
      </c>
      <c r="E25" s="447">
        <f>D25/($D26)</f>
        <v>0.15323055786209117</v>
      </c>
    </row>
    <row r="26" spans="1:5" ht="32.4" thickTop="1" thickBot="1">
      <c r="A26" s="121" t="s">
        <v>114</v>
      </c>
      <c r="B26" s="408">
        <f>B22+B25</f>
        <v>93024574</v>
      </c>
      <c r="C26" s="408">
        <f>C22</f>
        <v>65945199</v>
      </c>
      <c r="D26" s="408">
        <f>B26+C26</f>
        <v>158969773</v>
      </c>
      <c r="E26" s="448">
        <f>IF(D26/($D26)=SUM(E25,E22),SUM(E22,E25),"ERROR")</f>
        <v>1</v>
      </c>
    </row>
    <row r="27" spans="1:5" ht="31.8" thickBot="1">
      <c r="A27" s="122" t="s">
        <v>95</v>
      </c>
      <c r="B27" s="452">
        <f>'Summary Federal Funds'!I22</f>
        <v>10694622</v>
      </c>
      <c r="C27" s="244"/>
      <c r="D27" s="452">
        <f>B27</f>
        <v>10694622</v>
      </c>
      <c r="E27" s="124"/>
    </row>
    <row r="28" spans="1:5" ht="31.2">
      <c r="A28" s="125" t="s">
        <v>96</v>
      </c>
      <c r="B28" s="453">
        <f>'Summary Federal Funds'!J22</f>
        <v>42094328</v>
      </c>
      <c r="C28" s="126"/>
      <c r="D28" s="453">
        <f>B28</f>
        <v>42094328</v>
      </c>
      <c r="E28" s="127"/>
    </row>
  </sheetData>
  <mergeCells count="1">
    <mergeCell ref="A1:E1"/>
  </mergeCells>
  <pageMargins left="0.7" right="0.7" top="0.75" bottom="0.75" header="0.3" footer="0.3"/>
  <pageSetup scale="8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269</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Assistance'!B23,'Federal Assistance'!B23,"ERROR")</f>
        <v>102030757</v>
      </c>
      <c r="C3" s="418">
        <f>IF(SUM(C4:C6)='State Assistance'!B23,'State Assistance'!B23,"ERROR")</f>
        <v>57327776</v>
      </c>
      <c r="D3" s="412">
        <f>B3+C3</f>
        <v>159358533</v>
      </c>
      <c r="E3" s="443">
        <f>D3/($D26)</f>
        <v>0.61642462996484881</v>
      </c>
    </row>
    <row r="4" spans="1:5">
      <c r="A4" s="112" t="s">
        <v>62</v>
      </c>
      <c r="B4" s="417">
        <f>'Federal Assistance'!C23</f>
        <v>81427215</v>
      </c>
      <c r="C4" s="439">
        <f>'State Assistance'!C23</f>
        <v>50642584</v>
      </c>
      <c r="D4" s="454">
        <f>B4+C4</f>
        <v>132069799</v>
      </c>
      <c r="E4" s="444">
        <f>D4/($D26)</f>
        <v>0.51086738466717041</v>
      </c>
    </row>
    <row r="5" spans="1:5">
      <c r="A5" s="112" t="s">
        <v>63</v>
      </c>
      <c r="B5" s="417">
        <f>'Federal Assistance'!D23</f>
        <v>18371837</v>
      </c>
      <c r="C5" s="439">
        <f>'State Assistance'!D23</f>
        <v>6569104</v>
      </c>
      <c r="D5" s="454">
        <f t="shared" ref="D5:D7" si="0">B5+C5</f>
        <v>24940941</v>
      </c>
      <c r="E5" s="444">
        <f>D5/($D26)</f>
        <v>9.6475601509836487E-2</v>
      </c>
    </row>
    <row r="6" spans="1:5" ht="16.8">
      <c r="A6" s="112" t="s">
        <v>75</v>
      </c>
      <c r="B6" s="417">
        <f>'Federal Assistance'!E23</f>
        <v>2231705</v>
      </c>
      <c r="C6" s="439">
        <f>'State Assistance'!E23</f>
        <v>116088</v>
      </c>
      <c r="D6" s="454">
        <f t="shared" si="0"/>
        <v>2347793</v>
      </c>
      <c r="E6" s="444">
        <f>D6/($D26)</f>
        <v>9.0816437878419882E-3</v>
      </c>
    </row>
    <row r="7" spans="1:5">
      <c r="A7" s="112" t="s">
        <v>76</v>
      </c>
      <c r="B7" s="417">
        <f>'Federal Assistance'!F23</f>
        <v>0</v>
      </c>
      <c r="C7" s="113"/>
      <c r="D7" s="455">
        <f t="shared" si="0"/>
        <v>0</v>
      </c>
      <c r="E7" s="444">
        <f>D7/($D26)</f>
        <v>0</v>
      </c>
    </row>
    <row r="8" spans="1:5" ht="22.8">
      <c r="A8" s="114" t="s">
        <v>65</v>
      </c>
      <c r="B8" s="404">
        <f>IF(SUM(B9:B21)='Federal Non-Assistance'!B23,'Federal Non-Assistance'!B23,"ERROR")</f>
        <v>78386455</v>
      </c>
      <c r="C8" s="413">
        <f>IF(SUM(C9:C21)='State Non-Assistance'!B23,'State Non-Assistance'!B23,"ERROR")</f>
        <v>20775722</v>
      </c>
      <c r="D8" s="456">
        <f>B8+C8</f>
        <v>99162177</v>
      </c>
      <c r="E8" s="445">
        <f>D8/($D26)</f>
        <v>0.38357537003515113</v>
      </c>
    </row>
    <row r="9" spans="1:5" ht="16.8">
      <c r="A9" s="112" t="s">
        <v>78</v>
      </c>
      <c r="B9" s="405">
        <f>'Federal Non-Assistance'!C23</f>
        <v>30010083</v>
      </c>
      <c r="C9" s="440">
        <f>'State Non-Assistance'!C23</f>
        <v>3871188</v>
      </c>
      <c r="D9" s="454">
        <f t="shared" ref="D9:D21" si="1">B9+C9</f>
        <v>33881271</v>
      </c>
      <c r="E9" s="444">
        <f>D9/($D26)</f>
        <v>0.13105824674549285</v>
      </c>
    </row>
    <row r="10" spans="1:5">
      <c r="A10" s="112" t="s">
        <v>63</v>
      </c>
      <c r="B10" s="405">
        <f>'Federal Non-Assistance'!D23</f>
        <v>6407362</v>
      </c>
      <c r="C10" s="440">
        <f>'State Non-Assistance'!D23</f>
        <v>42290</v>
      </c>
      <c r="D10" s="454">
        <f t="shared" si="1"/>
        <v>6449652</v>
      </c>
      <c r="E10" s="444">
        <f>D10/($D26)</f>
        <v>2.4948299113057518E-2</v>
      </c>
    </row>
    <row r="11" spans="1:5">
      <c r="A11" s="112" t="s">
        <v>64</v>
      </c>
      <c r="B11" s="405">
        <f>'Federal Non-Assistance'!E23</f>
        <v>16548487</v>
      </c>
      <c r="C11" s="440">
        <f>'State Non-Assistance'!E23</f>
        <v>593479</v>
      </c>
      <c r="D11" s="454">
        <f t="shared" si="1"/>
        <v>17141966</v>
      </c>
      <c r="E11" s="444">
        <f>D11/($D26)</f>
        <v>6.6307902372695793E-2</v>
      </c>
    </row>
    <row r="12" spans="1:5" ht="16.8">
      <c r="A12" s="112" t="s">
        <v>79</v>
      </c>
      <c r="B12" s="405">
        <f>'Federal Non-Assistance'!F23</f>
        <v>0</v>
      </c>
      <c r="C12" s="440">
        <f>'State Non-Assistance'!F23</f>
        <v>0</v>
      </c>
      <c r="D12" s="454">
        <f t="shared" si="1"/>
        <v>0</v>
      </c>
      <c r="E12" s="444">
        <f>D12/($D26)</f>
        <v>0</v>
      </c>
    </row>
    <row r="13" spans="1:5">
      <c r="A13" s="112" t="s">
        <v>67</v>
      </c>
      <c r="B13" s="405">
        <f>'Federal Non-Assistance'!G23</f>
        <v>0</v>
      </c>
      <c r="C13" s="440">
        <f>'State Non-Assistance'!G23</f>
        <v>0</v>
      </c>
      <c r="D13" s="454">
        <f t="shared" si="1"/>
        <v>0</v>
      </c>
      <c r="E13" s="444">
        <f>D13/($D26)</f>
        <v>0</v>
      </c>
    </row>
    <row r="14" spans="1:5" ht="16.8">
      <c r="A14" s="112" t="s">
        <v>80</v>
      </c>
      <c r="B14" s="405">
        <f>'Federal Non-Assistance'!H23</f>
        <v>0</v>
      </c>
      <c r="C14" s="440">
        <f>'State Non-Assistance'!H23</f>
        <v>0</v>
      </c>
      <c r="D14" s="454">
        <f t="shared" si="1"/>
        <v>0</v>
      </c>
      <c r="E14" s="444">
        <f>D14/($D26)</f>
        <v>0</v>
      </c>
    </row>
    <row r="15" spans="1:5" ht="16.8">
      <c r="A15" s="112" t="s">
        <v>81</v>
      </c>
      <c r="B15" s="405">
        <f>'Federal Non-Assistance'!I23</f>
        <v>0</v>
      </c>
      <c r="C15" s="440">
        <f>'State Non-Assistance'!I23</f>
        <v>0</v>
      </c>
      <c r="D15" s="454">
        <f t="shared" si="1"/>
        <v>0</v>
      </c>
      <c r="E15" s="444">
        <f>D15/($D26)</f>
        <v>0</v>
      </c>
    </row>
    <row r="16" spans="1:5" ht="16.8">
      <c r="A16" s="112" t="s">
        <v>82</v>
      </c>
      <c r="B16" s="405">
        <f>'Federal Non-Assistance'!J23</f>
        <v>0</v>
      </c>
      <c r="C16" s="440">
        <f>'State Non-Assistance'!J23</f>
        <v>0</v>
      </c>
      <c r="D16" s="454">
        <f t="shared" si="1"/>
        <v>0</v>
      </c>
      <c r="E16" s="444">
        <f>D16/($D26)</f>
        <v>0</v>
      </c>
    </row>
    <row r="17" spans="1:5" ht="16.8">
      <c r="A17" s="112" t="s">
        <v>109</v>
      </c>
      <c r="B17" s="405">
        <f>'Federal Non-Assistance'!K23</f>
        <v>0</v>
      </c>
      <c r="C17" s="440">
        <f>'State Non-Assistance'!K23</f>
        <v>0</v>
      </c>
      <c r="D17" s="454">
        <f t="shared" si="1"/>
        <v>0</v>
      </c>
      <c r="E17" s="444">
        <f>D17/($D26)</f>
        <v>0</v>
      </c>
    </row>
    <row r="18" spans="1:5">
      <c r="A18" s="112" t="s">
        <v>88</v>
      </c>
      <c r="B18" s="405">
        <f>'Federal Non-Assistance'!L23</f>
        <v>9989592</v>
      </c>
      <c r="C18" s="440">
        <f>'State Non-Assistance'!L23</f>
        <v>146924</v>
      </c>
      <c r="D18" s="454">
        <f>B18+C18</f>
        <v>10136516</v>
      </c>
      <c r="E18" s="444">
        <f>D18/($D26)</f>
        <v>3.9209686527628677E-2</v>
      </c>
    </row>
    <row r="19" spans="1:5">
      <c r="A19" s="112" t="s">
        <v>68</v>
      </c>
      <c r="B19" s="405">
        <f>'Federal Non-Assistance'!M23</f>
        <v>1067737</v>
      </c>
      <c r="C19" s="440">
        <f>'State Non-Assistance'!M23</f>
        <v>140192</v>
      </c>
      <c r="D19" s="454">
        <f>B19+C19</f>
        <v>1207929</v>
      </c>
      <c r="E19" s="444">
        <f>D19/($D26)</f>
        <v>4.6724651189454028E-3</v>
      </c>
    </row>
    <row r="20" spans="1:5" ht="16.8">
      <c r="A20" s="112" t="s">
        <v>110</v>
      </c>
      <c r="B20" s="405">
        <f>'Federal Non-Assistance'!N23</f>
        <v>0</v>
      </c>
      <c r="C20" s="115"/>
      <c r="D20" s="454">
        <f t="shared" si="1"/>
        <v>0</v>
      </c>
      <c r="E20" s="444">
        <f>D20/($D26)</f>
        <v>0</v>
      </c>
    </row>
    <row r="21" spans="1:5">
      <c r="A21" s="112" t="s">
        <v>69</v>
      </c>
      <c r="B21" s="405">
        <f>'Federal Non-Assistance'!O23</f>
        <v>14363194</v>
      </c>
      <c r="C21" s="440">
        <f>'State Non-Assistance'!O23</f>
        <v>15981649</v>
      </c>
      <c r="D21" s="454">
        <f t="shared" si="1"/>
        <v>30344843</v>
      </c>
      <c r="E21" s="444">
        <f>D21/($D26)</f>
        <v>0.11737877015733092</v>
      </c>
    </row>
    <row r="22" spans="1:5" ht="40.200000000000003" thickBot="1">
      <c r="A22" s="116" t="s">
        <v>0</v>
      </c>
      <c r="B22" s="406">
        <f>B3+B8</f>
        <v>180417212</v>
      </c>
      <c r="C22" s="406">
        <f>C3+C8</f>
        <v>78103498</v>
      </c>
      <c r="D22" s="406">
        <f>B22+C22</f>
        <v>258520710</v>
      </c>
      <c r="E22" s="446">
        <f>D22/($D26)</f>
        <v>1</v>
      </c>
    </row>
    <row r="23" spans="1:5" ht="34.200000000000003">
      <c r="A23" s="114" t="s">
        <v>111</v>
      </c>
      <c r="B23" s="449">
        <f>'Summary Federal Funds'!E23</f>
        <v>0</v>
      </c>
      <c r="C23" s="241"/>
      <c r="D23" s="456">
        <f>B23</f>
        <v>0</v>
      </c>
      <c r="E23" s="443">
        <f>D23/($D26)</f>
        <v>0</v>
      </c>
    </row>
    <row r="24" spans="1:5" ht="34.200000000000003">
      <c r="A24" s="114" t="s">
        <v>112</v>
      </c>
      <c r="B24" s="450">
        <f>'Summary Federal Funds'!F23</f>
        <v>0</v>
      </c>
      <c r="C24" s="241"/>
      <c r="D24" s="456">
        <f>B24</f>
        <v>0</v>
      </c>
      <c r="E24" s="445">
        <f>D24/($D26)</f>
        <v>0</v>
      </c>
    </row>
    <row r="25" spans="1:5" ht="15" thickBot="1">
      <c r="A25" s="119" t="s">
        <v>113</v>
      </c>
      <c r="B25" s="451">
        <f>B23+B24</f>
        <v>0</v>
      </c>
      <c r="C25" s="242"/>
      <c r="D25" s="451">
        <f>B25</f>
        <v>0</v>
      </c>
      <c r="E25" s="447">
        <f>D25/($D26)</f>
        <v>0</v>
      </c>
    </row>
    <row r="26" spans="1:5" ht="32.4" thickTop="1" thickBot="1">
      <c r="A26" s="121" t="s">
        <v>114</v>
      </c>
      <c r="B26" s="408">
        <f>B22+B25</f>
        <v>180417212</v>
      </c>
      <c r="C26" s="408">
        <f>C22</f>
        <v>78103498</v>
      </c>
      <c r="D26" s="408">
        <f>B26+C26</f>
        <v>258520710</v>
      </c>
      <c r="E26" s="448">
        <f>IF(D26/($D26)=SUM(E25,E22),SUM(E22,E25),"ERROR")</f>
        <v>1</v>
      </c>
    </row>
    <row r="27" spans="1:5" ht="31.8" thickBot="1">
      <c r="A27" s="122" t="s">
        <v>95</v>
      </c>
      <c r="B27" s="452">
        <f>'Summary Federal Funds'!I23</f>
        <v>0</v>
      </c>
      <c r="C27" s="244"/>
      <c r="D27" s="452">
        <f>B27</f>
        <v>0</v>
      </c>
      <c r="E27" s="124"/>
    </row>
    <row r="28" spans="1:5" ht="31.2">
      <c r="A28" s="125" t="s">
        <v>96</v>
      </c>
      <c r="B28" s="453">
        <f>'Summary Federal Funds'!J23</f>
        <v>4392885</v>
      </c>
      <c r="C28" s="126"/>
      <c r="D28" s="453">
        <f>B28</f>
        <v>4392885</v>
      </c>
      <c r="E28" s="127"/>
    </row>
  </sheetData>
  <mergeCells count="1">
    <mergeCell ref="A1:E1"/>
  </mergeCells>
  <pageMargins left="0.7" right="0.7" top="0.75" bottom="0.75" header="0.3" footer="0.3"/>
  <pageSetup scale="80"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270</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Assistance'!B24,'Federal Assistance'!B24,"ERROR")</f>
        <v>21156865</v>
      </c>
      <c r="C3" s="418">
        <f>IF(SUM(C4:C6)='State Assistance'!B24,'State Assistance'!B24,"ERROR")</f>
        <v>0</v>
      </c>
      <c r="D3" s="412">
        <f>B3+C3</f>
        <v>21156865</v>
      </c>
      <c r="E3" s="443">
        <f>D3/($D26)</f>
        <v>9.6614040546838503E-2</v>
      </c>
    </row>
    <row r="4" spans="1:5">
      <c r="A4" s="112" t="s">
        <v>62</v>
      </c>
      <c r="B4" s="417">
        <f>'Federal Assistance'!C24</f>
        <v>20348760</v>
      </c>
      <c r="C4" s="439">
        <f>'State Assistance'!C24</f>
        <v>0</v>
      </c>
      <c r="D4" s="454">
        <f>B4+C4</f>
        <v>20348760</v>
      </c>
      <c r="E4" s="444">
        <f>D4/($D26)</f>
        <v>9.2923782598125268E-2</v>
      </c>
    </row>
    <row r="5" spans="1:5">
      <c r="A5" s="112" t="s">
        <v>63</v>
      </c>
      <c r="B5" s="417">
        <f>'Federal Assistance'!D24</f>
        <v>0</v>
      </c>
      <c r="C5" s="439">
        <f>'State Assistance'!D24</f>
        <v>0</v>
      </c>
      <c r="D5" s="454">
        <f t="shared" ref="D5:D7" si="0">B5+C5</f>
        <v>0</v>
      </c>
      <c r="E5" s="444">
        <f>D5/($D26)</f>
        <v>0</v>
      </c>
    </row>
    <row r="6" spans="1:5" ht="16.8">
      <c r="A6" s="112" t="s">
        <v>75</v>
      </c>
      <c r="B6" s="417">
        <f>'Federal Assistance'!E24</f>
        <v>808105</v>
      </c>
      <c r="C6" s="439">
        <f>'State Assistance'!E24</f>
        <v>0</v>
      </c>
      <c r="D6" s="454">
        <f t="shared" si="0"/>
        <v>808105</v>
      </c>
      <c r="E6" s="444">
        <f>D6/($D26)</f>
        <v>3.6902579487132392E-3</v>
      </c>
    </row>
    <row r="7" spans="1:5">
      <c r="A7" s="112" t="s">
        <v>76</v>
      </c>
      <c r="B7" s="417">
        <f>'Federal Assistance'!F24</f>
        <v>0</v>
      </c>
      <c r="C7" s="113"/>
      <c r="D7" s="455">
        <f t="shared" si="0"/>
        <v>0</v>
      </c>
      <c r="E7" s="444">
        <f>D7/($D26)</f>
        <v>0</v>
      </c>
    </row>
    <row r="8" spans="1:5" ht="22.8">
      <c r="A8" s="114" t="s">
        <v>65</v>
      </c>
      <c r="B8" s="404">
        <f>IF(SUM(B9:B21)='Federal Non-Assistance'!B24,'Federal Non-Assistance'!B24,"ERROR")</f>
        <v>126057840</v>
      </c>
      <c r="C8" s="413">
        <f>IF(SUM(C9:C21)='State Non-Assistance'!B24,'State Non-Assistance'!B24,"ERROR")</f>
        <v>55415288</v>
      </c>
      <c r="D8" s="456">
        <f>B8+C8</f>
        <v>181473128</v>
      </c>
      <c r="E8" s="445">
        <f>D8/($D26)</f>
        <v>0.82870747375632514</v>
      </c>
    </row>
    <row r="9" spans="1:5" ht="16.8">
      <c r="A9" s="112" t="s">
        <v>78</v>
      </c>
      <c r="B9" s="405">
        <f>'Federal Non-Assistance'!C24</f>
        <v>5256501</v>
      </c>
      <c r="C9" s="440">
        <f>'State Non-Assistance'!C24</f>
        <v>0</v>
      </c>
      <c r="D9" s="454">
        <f t="shared" ref="D9:D21" si="1">B9+C9</f>
        <v>5256501</v>
      </c>
      <c r="E9" s="444">
        <f>D9/($D26)</f>
        <v>2.4004114066450637E-2</v>
      </c>
    </row>
    <row r="10" spans="1:5">
      <c r="A10" s="112" t="s">
        <v>63</v>
      </c>
      <c r="B10" s="405">
        <f>'Federal Non-Assistance'!D24</f>
        <v>0</v>
      </c>
      <c r="C10" s="440">
        <f>'State Non-Assistance'!D24</f>
        <v>10178934</v>
      </c>
      <c r="D10" s="454">
        <f t="shared" si="1"/>
        <v>10178934</v>
      </c>
      <c r="E10" s="444">
        <f>D10/($D26)</f>
        <v>4.6482687401918625E-2</v>
      </c>
    </row>
    <row r="11" spans="1:5">
      <c r="A11" s="112" t="s">
        <v>64</v>
      </c>
      <c r="B11" s="405">
        <f>'Federal Non-Assistance'!E24</f>
        <v>88318</v>
      </c>
      <c r="C11" s="440">
        <f>'State Non-Assistance'!E24</f>
        <v>0</v>
      </c>
      <c r="D11" s="454">
        <f t="shared" si="1"/>
        <v>88318</v>
      </c>
      <c r="E11" s="444">
        <f>D11/($D26)</f>
        <v>4.0330922530420658E-4</v>
      </c>
    </row>
    <row r="12" spans="1:5" ht="16.8">
      <c r="A12" s="112" t="s">
        <v>79</v>
      </c>
      <c r="B12" s="405">
        <f>'Federal Non-Assistance'!F24</f>
        <v>0</v>
      </c>
      <c r="C12" s="440">
        <f>'State Non-Assistance'!F24</f>
        <v>0</v>
      </c>
      <c r="D12" s="454">
        <f t="shared" si="1"/>
        <v>0</v>
      </c>
      <c r="E12" s="444">
        <f>D12/($D26)</f>
        <v>0</v>
      </c>
    </row>
    <row r="13" spans="1:5">
      <c r="A13" s="112" t="s">
        <v>67</v>
      </c>
      <c r="B13" s="405">
        <f>'Federal Non-Assistance'!G24</f>
        <v>0</v>
      </c>
      <c r="C13" s="440">
        <f>'State Non-Assistance'!G24</f>
        <v>17856913</v>
      </c>
      <c r="D13" s="454">
        <f t="shared" si="1"/>
        <v>17856913</v>
      </c>
      <c r="E13" s="444">
        <f>D13/($D26)</f>
        <v>8.1544619990880862E-2</v>
      </c>
    </row>
    <row r="14" spans="1:5" ht="16.8">
      <c r="A14" s="112" t="s">
        <v>80</v>
      </c>
      <c r="B14" s="405">
        <f>'Federal Non-Assistance'!H24</f>
        <v>0</v>
      </c>
      <c r="C14" s="440">
        <f>'State Non-Assistance'!H24</f>
        <v>0</v>
      </c>
      <c r="D14" s="454">
        <f t="shared" si="1"/>
        <v>0</v>
      </c>
      <c r="E14" s="444">
        <f>D14/($D26)</f>
        <v>0</v>
      </c>
    </row>
    <row r="15" spans="1:5" ht="16.8">
      <c r="A15" s="112" t="s">
        <v>81</v>
      </c>
      <c r="B15" s="405">
        <f>'Federal Non-Assistance'!I24</f>
        <v>0</v>
      </c>
      <c r="C15" s="440">
        <f>'State Non-Assistance'!I24</f>
        <v>0</v>
      </c>
      <c r="D15" s="454">
        <f t="shared" si="1"/>
        <v>0</v>
      </c>
      <c r="E15" s="444">
        <f>D15/($D26)</f>
        <v>0</v>
      </c>
    </row>
    <row r="16" spans="1:5" ht="16.8">
      <c r="A16" s="112" t="s">
        <v>82</v>
      </c>
      <c r="B16" s="405">
        <f>'Federal Non-Assistance'!J24</f>
        <v>1579988</v>
      </c>
      <c r="C16" s="440">
        <f>'State Non-Assistance'!J24</f>
        <v>27379441</v>
      </c>
      <c r="D16" s="454">
        <f t="shared" si="1"/>
        <v>28959429</v>
      </c>
      <c r="E16" s="444">
        <f>D16/($D26)</f>
        <v>0.13224489770196532</v>
      </c>
    </row>
    <row r="17" spans="1:5" ht="16.8">
      <c r="A17" s="112" t="s">
        <v>109</v>
      </c>
      <c r="B17" s="405">
        <f>'Federal Non-Assistance'!K24</f>
        <v>52979123</v>
      </c>
      <c r="C17" s="440">
        <f>'State Non-Assistance'!K24</f>
        <v>0</v>
      </c>
      <c r="D17" s="454">
        <f t="shared" si="1"/>
        <v>52979123</v>
      </c>
      <c r="E17" s="444">
        <f>D17/($D26)</f>
        <v>0.24193221149059391</v>
      </c>
    </row>
    <row r="18" spans="1:5">
      <c r="A18" s="112" t="s">
        <v>88</v>
      </c>
      <c r="B18" s="405">
        <f>'Federal Non-Assistance'!L24</f>
        <v>17795901</v>
      </c>
      <c r="C18" s="440">
        <f>'State Non-Assistance'!L24</f>
        <v>0</v>
      </c>
      <c r="D18" s="454">
        <f>B18+C18</f>
        <v>17795901</v>
      </c>
      <c r="E18" s="444">
        <f>D18/($D26)</f>
        <v>8.1266005184677595E-2</v>
      </c>
    </row>
    <row r="19" spans="1:5">
      <c r="A19" s="112" t="s">
        <v>68</v>
      </c>
      <c r="B19" s="405">
        <f>'Federal Non-Assistance'!M24</f>
        <v>1839840</v>
      </c>
      <c r="C19" s="440">
        <f>'State Non-Assistance'!M24</f>
        <v>0</v>
      </c>
      <c r="D19" s="454">
        <f>B19+C19</f>
        <v>1839840</v>
      </c>
      <c r="E19" s="444">
        <f>D19/($D26)</f>
        <v>8.4017351512001119E-3</v>
      </c>
    </row>
    <row r="20" spans="1:5" ht="16.8">
      <c r="A20" s="112" t="s">
        <v>110</v>
      </c>
      <c r="B20" s="405">
        <f>'Federal Non-Assistance'!N24</f>
        <v>0</v>
      </c>
      <c r="C20" s="115"/>
      <c r="D20" s="455">
        <f t="shared" si="1"/>
        <v>0</v>
      </c>
      <c r="E20" s="444">
        <f>D20/($D26)</f>
        <v>0</v>
      </c>
    </row>
    <row r="21" spans="1:5">
      <c r="A21" s="112" t="s">
        <v>69</v>
      </c>
      <c r="B21" s="405">
        <f>'Federal Non-Assistance'!O24</f>
        <v>46518169</v>
      </c>
      <c r="C21" s="440">
        <f>'State Non-Assistance'!O24</f>
        <v>0</v>
      </c>
      <c r="D21" s="454">
        <f t="shared" si="1"/>
        <v>46518169</v>
      </c>
      <c r="E21" s="444">
        <f>D21/($D26)</f>
        <v>0.21242789354333386</v>
      </c>
    </row>
    <row r="22" spans="1:5" ht="40.200000000000003" thickBot="1">
      <c r="A22" s="116" t="s">
        <v>0</v>
      </c>
      <c r="B22" s="406">
        <f>B3+B8</f>
        <v>147214705</v>
      </c>
      <c r="C22" s="406">
        <f>C3+C8</f>
        <v>55415288</v>
      </c>
      <c r="D22" s="406">
        <f>B22+C22</f>
        <v>202629993</v>
      </c>
      <c r="E22" s="446">
        <f>D22/($D26)</f>
        <v>0.92532151430316367</v>
      </c>
    </row>
    <row r="23" spans="1:5" ht="34.200000000000003">
      <c r="A23" s="114" t="s">
        <v>111</v>
      </c>
      <c r="B23" s="449">
        <f>'Summary Federal Funds'!E24</f>
        <v>0</v>
      </c>
      <c r="C23" s="241"/>
      <c r="D23" s="456">
        <f>B23</f>
        <v>0</v>
      </c>
      <c r="E23" s="443">
        <f>D23/($D26)</f>
        <v>0</v>
      </c>
    </row>
    <row r="24" spans="1:5" ht="34.200000000000003">
      <c r="A24" s="114" t="s">
        <v>112</v>
      </c>
      <c r="B24" s="450">
        <f>'Summary Federal Funds'!F24</f>
        <v>16353344</v>
      </c>
      <c r="C24" s="118"/>
      <c r="D24" s="456">
        <f>B24</f>
        <v>16353344</v>
      </c>
      <c r="E24" s="445">
        <f>D24/($D26)</f>
        <v>7.4678485696836383E-2</v>
      </c>
    </row>
    <row r="25" spans="1:5" ht="39" customHeight="1" thickBot="1">
      <c r="A25" s="119" t="s">
        <v>113</v>
      </c>
      <c r="B25" s="451">
        <f>B23+B24</f>
        <v>16353344</v>
      </c>
      <c r="C25" s="120"/>
      <c r="D25" s="451">
        <f>B25</f>
        <v>16353344</v>
      </c>
      <c r="E25" s="447">
        <f>D25/($D26)</f>
        <v>7.4678485696836383E-2</v>
      </c>
    </row>
    <row r="26" spans="1:5" ht="32.4" thickTop="1" thickBot="1">
      <c r="A26" s="121" t="s">
        <v>114</v>
      </c>
      <c r="B26" s="408">
        <f>B22+B25</f>
        <v>163568049</v>
      </c>
      <c r="C26" s="408">
        <f>C22</f>
        <v>55415288</v>
      </c>
      <c r="D26" s="408">
        <f>B26+C26</f>
        <v>218983337</v>
      </c>
      <c r="E26" s="448">
        <f>IF(D26/($D26)=SUM(E25,E22),SUM(E22,E25),"ERROR")</f>
        <v>1</v>
      </c>
    </row>
    <row r="27" spans="1:5" ht="31.8" thickBot="1">
      <c r="A27" s="122" t="s">
        <v>95</v>
      </c>
      <c r="B27" s="452">
        <f>'Summary Federal Funds'!I24</f>
        <v>0</v>
      </c>
      <c r="C27" s="244"/>
      <c r="D27" s="452">
        <f>B27</f>
        <v>0</v>
      </c>
      <c r="E27" s="124"/>
    </row>
    <row r="28" spans="1:5" ht="31.2">
      <c r="A28" s="125" t="s">
        <v>96</v>
      </c>
      <c r="B28" s="453">
        <f>'Summary Federal Funds'!J24</f>
        <v>0</v>
      </c>
      <c r="C28" s="245"/>
      <c r="D28" s="453">
        <f>B28</f>
        <v>0</v>
      </c>
      <c r="E28" s="127"/>
    </row>
  </sheetData>
  <mergeCells count="1">
    <mergeCell ref="A1:E1"/>
  </mergeCells>
  <pageMargins left="0.7" right="0.7" top="0.75" bottom="0.75" header="0.3" footer="0.3"/>
  <pageSetup scale="80"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271</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Assistance'!B25,'Federal Assistance'!B25,"ERROR")</f>
        <v>22797311</v>
      </c>
      <c r="C3" s="418">
        <f>IF(SUM(C4:C6)='State Assistance'!B25,'State Assistance'!B25,"ERROR")</f>
        <v>36173120</v>
      </c>
      <c r="D3" s="412">
        <f>B3+C3</f>
        <v>58970431</v>
      </c>
      <c r="E3" s="443">
        <f>D3/($D26)</f>
        <v>0.68972304962261999</v>
      </c>
    </row>
    <row r="4" spans="1:5">
      <c r="A4" s="112" t="s">
        <v>62</v>
      </c>
      <c r="B4" s="417">
        <f>'Federal Assistance'!C25</f>
        <v>15502966</v>
      </c>
      <c r="C4" s="439">
        <f>'State Assistance'!C25</f>
        <v>29749759</v>
      </c>
      <c r="D4" s="454">
        <f>B4+C4</f>
        <v>45252725</v>
      </c>
      <c r="E4" s="444">
        <f>D4/($D26)</f>
        <v>0.52927962304928344</v>
      </c>
    </row>
    <row r="5" spans="1:5">
      <c r="A5" s="112" t="s">
        <v>63</v>
      </c>
      <c r="B5" s="417">
        <f>'Federal Assistance'!D25</f>
        <v>473362</v>
      </c>
      <c r="C5" s="439">
        <f>'State Assistance'!D25</f>
        <v>3350471</v>
      </c>
      <c r="D5" s="454">
        <f t="shared" ref="D5:D7" si="0">B5+C5</f>
        <v>3823833</v>
      </c>
      <c r="E5" s="444">
        <f>D5/($D26)</f>
        <v>4.4723867763618891E-2</v>
      </c>
    </row>
    <row r="6" spans="1:5" ht="16.8">
      <c r="A6" s="112" t="s">
        <v>75</v>
      </c>
      <c r="B6" s="417">
        <f>'Federal Assistance'!E25</f>
        <v>6820983</v>
      </c>
      <c r="C6" s="439">
        <f>'State Assistance'!E25</f>
        <v>3072890</v>
      </c>
      <c r="D6" s="454">
        <f t="shared" si="0"/>
        <v>9893873</v>
      </c>
      <c r="E6" s="444">
        <f>D6/($D26)</f>
        <v>0.11571955880971771</v>
      </c>
    </row>
    <row r="7" spans="1:5">
      <c r="A7" s="112" t="s">
        <v>76</v>
      </c>
      <c r="B7" s="417">
        <f>'Federal Assistance'!F25</f>
        <v>0</v>
      </c>
      <c r="C7" s="113"/>
      <c r="D7" s="455">
        <f t="shared" si="0"/>
        <v>0</v>
      </c>
      <c r="E7" s="444">
        <f>D7/($D26)</f>
        <v>0</v>
      </c>
    </row>
    <row r="8" spans="1:5" ht="22.8">
      <c r="A8" s="114" t="s">
        <v>65</v>
      </c>
      <c r="B8" s="404">
        <f>IF(SUM(B9:B21)='Federal Non-Assistance'!B25,'Federal Non-Assistance'!B25,"ERROR")</f>
        <v>14968297</v>
      </c>
      <c r="C8" s="413">
        <f>IF(SUM(C9:C21)='State Non-Assistance'!B25,'State Non-Assistance'!B25,"ERROR")</f>
        <v>4122918</v>
      </c>
      <c r="D8" s="456">
        <f>B8+C8</f>
        <v>19091215</v>
      </c>
      <c r="E8" s="445">
        <f>D8/($D26)</f>
        <v>0.22329243330104045</v>
      </c>
    </row>
    <row r="9" spans="1:5" ht="16.8">
      <c r="A9" s="112" t="s">
        <v>78</v>
      </c>
      <c r="B9" s="405">
        <f>'Federal Non-Assistance'!C25</f>
        <v>10514313</v>
      </c>
      <c r="C9" s="440">
        <f>'State Non-Assistance'!C25</f>
        <v>181690</v>
      </c>
      <c r="D9" s="454">
        <f t="shared" ref="D9:D21" si="1">B9+C9</f>
        <v>10696003</v>
      </c>
      <c r="E9" s="444">
        <f>D9/($D26)</f>
        <v>0.125101337786266</v>
      </c>
    </row>
    <row r="10" spans="1:5">
      <c r="A10" s="112" t="s">
        <v>63</v>
      </c>
      <c r="B10" s="405">
        <f>'Federal Non-Assistance'!D25</f>
        <v>169887</v>
      </c>
      <c r="C10" s="440">
        <f>'State Non-Assistance'!D25</f>
        <v>1672869</v>
      </c>
      <c r="D10" s="454">
        <f t="shared" si="1"/>
        <v>1842756</v>
      </c>
      <c r="E10" s="444">
        <f>D10/($D26)</f>
        <v>2.1553026940406471E-2</v>
      </c>
    </row>
    <row r="11" spans="1:5">
      <c r="A11" s="112" t="s">
        <v>64</v>
      </c>
      <c r="B11" s="405">
        <f>'Federal Non-Assistance'!E25</f>
        <v>400841</v>
      </c>
      <c r="C11" s="440">
        <f>'State Non-Assistance'!E25</f>
        <v>362986</v>
      </c>
      <c r="D11" s="454">
        <f t="shared" si="1"/>
        <v>763827</v>
      </c>
      <c r="E11" s="444">
        <f>D11/($D26)</f>
        <v>8.9337839132309707E-3</v>
      </c>
    </row>
    <row r="12" spans="1:5" ht="16.8">
      <c r="A12" s="112" t="s">
        <v>79</v>
      </c>
      <c r="B12" s="405">
        <f>'Federal Non-Assistance'!F25</f>
        <v>0</v>
      </c>
      <c r="C12" s="440">
        <f>'State Non-Assistance'!F25</f>
        <v>0</v>
      </c>
      <c r="D12" s="454">
        <f t="shared" si="1"/>
        <v>0</v>
      </c>
      <c r="E12" s="444">
        <f>D12/($D26)</f>
        <v>0</v>
      </c>
    </row>
    <row r="13" spans="1:5">
      <c r="A13" s="112" t="s">
        <v>67</v>
      </c>
      <c r="B13" s="405">
        <f>'Federal Non-Assistance'!G25</f>
        <v>0</v>
      </c>
      <c r="C13" s="440">
        <f>'State Non-Assistance'!G25</f>
        <v>0</v>
      </c>
      <c r="D13" s="454">
        <f t="shared" si="1"/>
        <v>0</v>
      </c>
      <c r="E13" s="444">
        <f>D13/($D26)</f>
        <v>0</v>
      </c>
    </row>
    <row r="14" spans="1:5" ht="16.8">
      <c r="A14" s="112" t="s">
        <v>80</v>
      </c>
      <c r="B14" s="405">
        <f>'Federal Non-Assistance'!H25</f>
        <v>0</v>
      </c>
      <c r="C14" s="440">
        <f>'State Non-Assistance'!H25</f>
        <v>1507012</v>
      </c>
      <c r="D14" s="454">
        <f t="shared" si="1"/>
        <v>1507012</v>
      </c>
      <c r="E14" s="444">
        <f>D14/($D26)</f>
        <v>1.7626137283240882E-2</v>
      </c>
    </row>
    <row r="15" spans="1:5" ht="16.8">
      <c r="A15" s="112" t="s">
        <v>81</v>
      </c>
      <c r="B15" s="405">
        <f>'Federal Non-Assistance'!I25</f>
        <v>235070</v>
      </c>
      <c r="C15" s="440">
        <f>'State Non-Assistance'!I25</f>
        <v>398361</v>
      </c>
      <c r="D15" s="454">
        <f t="shared" si="1"/>
        <v>633431</v>
      </c>
      <c r="E15" s="444">
        <f>D15/($D26)</f>
        <v>7.4086614874072365E-3</v>
      </c>
    </row>
    <row r="16" spans="1:5" ht="16.8">
      <c r="A16" s="112" t="s">
        <v>82</v>
      </c>
      <c r="B16" s="405">
        <f>'Federal Non-Assistance'!J25</f>
        <v>0</v>
      </c>
      <c r="C16" s="440">
        <f>'State Non-Assistance'!J25</f>
        <v>0</v>
      </c>
      <c r="D16" s="454">
        <f t="shared" si="1"/>
        <v>0</v>
      </c>
      <c r="E16" s="444">
        <f>D16/($D26)</f>
        <v>0</v>
      </c>
    </row>
    <row r="17" spans="1:5" ht="16.8">
      <c r="A17" s="112" t="s">
        <v>109</v>
      </c>
      <c r="B17" s="405">
        <f>'Federal Non-Assistance'!K25</f>
        <v>0</v>
      </c>
      <c r="C17" s="440">
        <f>'State Non-Assistance'!K25</f>
        <v>0</v>
      </c>
      <c r="D17" s="454">
        <f t="shared" si="1"/>
        <v>0</v>
      </c>
      <c r="E17" s="444">
        <f>D17/($D26)</f>
        <v>0</v>
      </c>
    </row>
    <row r="18" spans="1:5">
      <c r="A18" s="112" t="s">
        <v>88</v>
      </c>
      <c r="B18" s="405">
        <f>'Federal Non-Assistance'!L25</f>
        <v>2893183</v>
      </c>
      <c r="C18" s="440">
        <f>'State Non-Assistance'!L25</f>
        <v>0</v>
      </c>
      <c r="D18" s="454">
        <f>B18+C18</f>
        <v>2893183</v>
      </c>
      <c r="E18" s="444">
        <f>D18/($D26)</f>
        <v>3.3838908212767187E-2</v>
      </c>
    </row>
    <row r="19" spans="1:5">
      <c r="A19" s="112" t="s">
        <v>68</v>
      </c>
      <c r="B19" s="405">
        <f>'Federal Non-Assistance'!M25</f>
        <v>144153</v>
      </c>
      <c r="C19" s="440">
        <f>'State Non-Assistance'!M25</f>
        <v>0</v>
      </c>
      <c r="D19" s="454">
        <f>B19+C19</f>
        <v>144153</v>
      </c>
      <c r="E19" s="444">
        <f>D19/($D26)</f>
        <v>1.6860254382785424E-3</v>
      </c>
    </row>
    <row r="20" spans="1:5" ht="16.8">
      <c r="A20" s="112" t="s">
        <v>110</v>
      </c>
      <c r="B20" s="405">
        <f>'Federal Non-Assistance'!N25</f>
        <v>610850</v>
      </c>
      <c r="C20" s="115"/>
      <c r="D20" s="454">
        <f t="shared" si="1"/>
        <v>610850</v>
      </c>
      <c r="E20" s="444">
        <f>D20/($D26)</f>
        <v>7.1445522394431452E-3</v>
      </c>
    </row>
    <row r="21" spans="1:5">
      <c r="A21" s="112" t="s">
        <v>69</v>
      </c>
      <c r="B21" s="405">
        <f>'Federal Non-Assistance'!O25</f>
        <v>0</v>
      </c>
      <c r="C21" s="440">
        <f>'State Non-Assistance'!O25</f>
        <v>0</v>
      </c>
      <c r="D21" s="455">
        <f t="shared" si="1"/>
        <v>0</v>
      </c>
      <c r="E21" s="444">
        <f>D21/($D26)</f>
        <v>0</v>
      </c>
    </row>
    <row r="22" spans="1:5" ht="40.200000000000003" thickBot="1">
      <c r="A22" s="116" t="s">
        <v>0</v>
      </c>
      <c r="B22" s="406">
        <f>B3+B8</f>
        <v>37765608</v>
      </c>
      <c r="C22" s="406">
        <f>C3+C8</f>
        <v>40296038</v>
      </c>
      <c r="D22" s="406">
        <f>B22+C22</f>
        <v>78061646</v>
      </c>
      <c r="E22" s="446">
        <f>D22/($D26)</f>
        <v>0.91301548292366053</v>
      </c>
    </row>
    <row r="23" spans="1:5" ht="34.200000000000003">
      <c r="A23" s="114" t="s">
        <v>111</v>
      </c>
      <c r="B23" s="449">
        <f>'Summary Federal Funds'!E25</f>
        <v>0</v>
      </c>
      <c r="C23" s="241"/>
      <c r="D23" s="456">
        <f>B23</f>
        <v>0</v>
      </c>
      <c r="E23" s="443">
        <f>D23/($D26)</f>
        <v>0</v>
      </c>
    </row>
    <row r="24" spans="1:5" ht="34.200000000000003">
      <c r="A24" s="114" t="s">
        <v>112</v>
      </c>
      <c r="B24" s="450">
        <f>'Summary Federal Funds'!F25</f>
        <v>7437064</v>
      </c>
      <c r="C24" s="241"/>
      <c r="D24" s="456">
        <f>B24</f>
        <v>7437064</v>
      </c>
      <c r="E24" s="445">
        <f>D24/($D26)</f>
        <v>8.6984517076339515E-2</v>
      </c>
    </row>
    <row r="25" spans="1:5" ht="39" customHeight="1" thickBot="1">
      <c r="A25" s="119" t="s">
        <v>113</v>
      </c>
      <c r="B25" s="451">
        <f>B23+B24</f>
        <v>7437064</v>
      </c>
      <c r="C25" s="242"/>
      <c r="D25" s="451">
        <f>B25</f>
        <v>7437064</v>
      </c>
      <c r="E25" s="447">
        <f>D25/($D26)</f>
        <v>8.6984517076339515E-2</v>
      </c>
    </row>
    <row r="26" spans="1:5" ht="32.4" thickTop="1" thickBot="1">
      <c r="A26" s="121" t="s">
        <v>114</v>
      </c>
      <c r="B26" s="408">
        <f>B22+B25</f>
        <v>45202672</v>
      </c>
      <c r="C26" s="408">
        <f>C22</f>
        <v>40296038</v>
      </c>
      <c r="D26" s="408">
        <f>B26+C26</f>
        <v>85498710</v>
      </c>
      <c r="E26" s="448">
        <f>IF(D26/($D26)=SUM(E25,E22),SUM(E22,E25),"ERROR")</f>
        <v>1</v>
      </c>
    </row>
    <row r="27" spans="1:5" ht="31.8" thickBot="1">
      <c r="A27" s="122" t="s">
        <v>95</v>
      </c>
      <c r="B27" s="452">
        <f>'Summary Federal Funds'!I25</f>
        <v>0</v>
      </c>
      <c r="C27" s="244"/>
      <c r="D27" s="452">
        <f>B27</f>
        <v>0</v>
      </c>
      <c r="E27" s="124"/>
    </row>
    <row r="28" spans="1:5" ht="31.2">
      <c r="A28" s="125" t="s">
        <v>96</v>
      </c>
      <c r="B28" s="453">
        <f>'Summary Federal Funds'!J25</f>
        <v>58817282</v>
      </c>
      <c r="C28" s="126"/>
      <c r="D28" s="453">
        <f>B28</f>
        <v>58817282</v>
      </c>
      <c r="E28" s="127"/>
    </row>
  </sheetData>
  <mergeCells count="1">
    <mergeCell ref="A1:E1"/>
  </mergeCells>
  <pageMargins left="0.7" right="0.7" top="0.75" bottom="0.75" header="0.3" footer="0.3"/>
  <pageSetup scale="80"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272</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Assistance'!B26,'Federal Assistance'!B26,"ERROR")</f>
        <v>97835859</v>
      </c>
      <c r="C3" s="418">
        <f>IF(SUM(C4:C6)='State Assistance'!B26,'State Assistance'!B26,"ERROR")</f>
        <v>18912711</v>
      </c>
      <c r="D3" s="412">
        <f>B3+C3</f>
        <v>116748570</v>
      </c>
      <c r="E3" s="443">
        <f>D3/($D26)</f>
        <v>0.19576656747353624</v>
      </c>
    </row>
    <row r="4" spans="1:5">
      <c r="A4" s="112" t="s">
        <v>62</v>
      </c>
      <c r="B4" s="417">
        <f>'Federal Assistance'!C26</f>
        <v>97835859</v>
      </c>
      <c r="C4" s="439">
        <f>'State Assistance'!C26</f>
        <v>18912711</v>
      </c>
      <c r="D4" s="454">
        <f>B4+C4</f>
        <v>116748570</v>
      </c>
      <c r="E4" s="444">
        <f>D4/($D26)</f>
        <v>0.19576656747353624</v>
      </c>
    </row>
    <row r="5" spans="1:5">
      <c r="A5" s="112" t="s">
        <v>63</v>
      </c>
      <c r="B5" s="417">
        <f>'Federal Assistance'!D26</f>
        <v>0</v>
      </c>
      <c r="C5" s="439">
        <f>'State Assistance'!D26</f>
        <v>0</v>
      </c>
      <c r="D5" s="454">
        <f t="shared" ref="D5:D7" si="0">B5+C5</f>
        <v>0</v>
      </c>
      <c r="E5" s="444">
        <f>D5/($D26)</f>
        <v>0</v>
      </c>
    </row>
    <row r="6" spans="1:5" ht="16.8">
      <c r="A6" s="112" t="s">
        <v>75</v>
      </c>
      <c r="B6" s="417">
        <f>'Federal Assistance'!E26</f>
        <v>0</v>
      </c>
      <c r="C6" s="439">
        <f>'State Assistance'!E26</f>
        <v>0</v>
      </c>
      <c r="D6" s="454">
        <f t="shared" si="0"/>
        <v>0</v>
      </c>
      <c r="E6" s="444">
        <f>D6/($D26)</f>
        <v>0</v>
      </c>
    </row>
    <row r="7" spans="1:5">
      <c r="A7" s="112" t="s">
        <v>76</v>
      </c>
      <c r="B7" s="417">
        <f>'Federal Assistance'!F26</f>
        <v>0</v>
      </c>
      <c r="C7" s="113"/>
      <c r="D7" s="455">
        <f t="shared" si="0"/>
        <v>0</v>
      </c>
      <c r="E7" s="444">
        <f>D7/($D26)</f>
        <v>0</v>
      </c>
    </row>
    <row r="8" spans="1:5" ht="22.8">
      <c r="A8" s="114" t="s">
        <v>65</v>
      </c>
      <c r="B8" s="404">
        <f>IF(SUM(B9:B21)='Federal Non-Assistance'!B26,'Federal Non-Assistance'!B26,"ERROR")</f>
        <v>136039151</v>
      </c>
      <c r="C8" s="413">
        <f>IF(SUM(C9:C21)='State Non-Assistance'!B26,'State Non-Assistance'!B26,"ERROR")</f>
        <v>320668707</v>
      </c>
      <c r="D8" s="456">
        <f>B8+C8</f>
        <v>456707858</v>
      </c>
      <c r="E8" s="445">
        <f>D8/($D26)</f>
        <v>0.76581777146265007</v>
      </c>
    </row>
    <row r="9" spans="1:5" ht="16.8">
      <c r="A9" s="112" t="s">
        <v>78</v>
      </c>
      <c r="B9" s="405">
        <f>'Federal Non-Assistance'!C26</f>
        <v>43336884</v>
      </c>
      <c r="C9" s="440">
        <f>'State Non-Assistance'!C26</f>
        <v>28316</v>
      </c>
      <c r="D9" s="455">
        <f t="shared" ref="D9:D21" si="1">B9+C9</f>
        <v>43365200</v>
      </c>
      <c r="E9" s="444">
        <f>D9/($D26)</f>
        <v>7.2715720216559337E-2</v>
      </c>
    </row>
    <row r="10" spans="1:5">
      <c r="A10" s="112" t="s">
        <v>63</v>
      </c>
      <c r="B10" s="405">
        <f>'Federal Non-Assistance'!D26</f>
        <v>264916</v>
      </c>
      <c r="C10" s="440">
        <f>'State Non-Assistance'!D26</f>
        <v>18184561</v>
      </c>
      <c r="D10" s="454">
        <f t="shared" si="1"/>
        <v>18449477</v>
      </c>
      <c r="E10" s="444">
        <f>D10/($D26)</f>
        <v>3.0936488420988412E-2</v>
      </c>
    </row>
    <row r="11" spans="1:5">
      <c r="A11" s="112" t="s">
        <v>64</v>
      </c>
      <c r="B11" s="405">
        <f>'Federal Non-Assistance'!E26</f>
        <v>7052443</v>
      </c>
      <c r="C11" s="440">
        <f>'State Non-Assistance'!E26</f>
        <v>0</v>
      </c>
      <c r="D11" s="454">
        <f t="shared" si="1"/>
        <v>7052443</v>
      </c>
      <c r="E11" s="444">
        <f>D11/($D26)</f>
        <v>1.1825691384594847E-2</v>
      </c>
    </row>
    <row r="12" spans="1:5" ht="16.8">
      <c r="A12" s="112" t="s">
        <v>79</v>
      </c>
      <c r="B12" s="405">
        <f>'Federal Non-Assistance'!F26</f>
        <v>0</v>
      </c>
      <c r="C12" s="440">
        <f>'State Non-Assistance'!F26</f>
        <v>0</v>
      </c>
      <c r="D12" s="454">
        <f t="shared" si="1"/>
        <v>0</v>
      </c>
      <c r="E12" s="444">
        <f>D12/($D26)</f>
        <v>0</v>
      </c>
    </row>
    <row r="13" spans="1:5">
      <c r="A13" s="112" t="s">
        <v>67</v>
      </c>
      <c r="B13" s="405">
        <f>'Federal Non-Assistance'!G26</f>
        <v>0</v>
      </c>
      <c r="C13" s="440">
        <f>'State Non-Assistance'!G26</f>
        <v>156210587</v>
      </c>
      <c r="D13" s="454">
        <f t="shared" si="1"/>
        <v>156210587</v>
      </c>
      <c r="E13" s="444">
        <f>D13/($D26)</f>
        <v>0.26193734467168378</v>
      </c>
    </row>
    <row r="14" spans="1:5" ht="16.8">
      <c r="A14" s="112" t="s">
        <v>80</v>
      </c>
      <c r="B14" s="405">
        <f>'Federal Non-Assistance'!H26</f>
        <v>0</v>
      </c>
      <c r="C14" s="440">
        <f>'State Non-Assistance'!H26</f>
        <v>0</v>
      </c>
      <c r="D14" s="454">
        <f t="shared" si="1"/>
        <v>0</v>
      </c>
      <c r="E14" s="444">
        <f>D14/($D26)</f>
        <v>0</v>
      </c>
    </row>
    <row r="15" spans="1:5" ht="16.8">
      <c r="A15" s="112" t="s">
        <v>81</v>
      </c>
      <c r="B15" s="405">
        <f>'Federal Non-Assistance'!I26</f>
        <v>2236157</v>
      </c>
      <c r="C15" s="440">
        <f>'State Non-Assistance'!I26</f>
        <v>40473182</v>
      </c>
      <c r="D15" s="454">
        <f t="shared" si="1"/>
        <v>42709339</v>
      </c>
      <c r="E15" s="444">
        <f>D15/($D26)</f>
        <v>7.1615958080631162E-2</v>
      </c>
    </row>
    <row r="16" spans="1:5" ht="16.8">
      <c r="A16" s="112" t="s">
        <v>82</v>
      </c>
      <c r="B16" s="405">
        <f>'Federal Non-Assistance'!J26</f>
        <v>93832</v>
      </c>
      <c r="C16" s="440">
        <f>'State Non-Assistance'!J26</f>
        <v>0</v>
      </c>
      <c r="D16" s="454">
        <f t="shared" si="1"/>
        <v>93832</v>
      </c>
      <c r="E16" s="444">
        <f>D16/($D26)</f>
        <v>1.5733955935543238E-4</v>
      </c>
    </row>
    <row r="17" spans="1:5" ht="16.8">
      <c r="A17" s="112" t="s">
        <v>109</v>
      </c>
      <c r="B17" s="405">
        <f>'Federal Non-Assistance'!K26</f>
        <v>47025086</v>
      </c>
      <c r="C17" s="440">
        <f>'State Non-Assistance'!K26</f>
        <v>16055</v>
      </c>
      <c r="D17" s="454">
        <f t="shared" si="1"/>
        <v>47041141</v>
      </c>
      <c r="E17" s="444">
        <f>D17/($D26)</f>
        <v>7.8879618856219247E-2</v>
      </c>
    </row>
    <row r="18" spans="1:5">
      <c r="A18" s="112" t="s">
        <v>88</v>
      </c>
      <c r="B18" s="405">
        <f>'Federal Non-Assistance'!L26</f>
        <v>30751738</v>
      </c>
      <c r="C18" s="440">
        <f>'State Non-Assistance'!L26</f>
        <v>18885548</v>
      </c>
      <c r="D18" s="454">
        <f>B18+C18</f>
        <v>49637286</v>
      </c>
      <c r="E18" s="444">
        <f>D18/($D26)</f>
        <v>8.3232891836895445E-2</v>
      </c>
    </row>
    <row r="19" spans="1:5">
      <c r="A19" s="112" t="s">
        <v>68</v>
      </c>
      <c r="B19" s="405">
        <f>'Federal Non-Assistance'!M26</f>
        <v>5278095</v>
      </c>
      <c r="C19" s="440">
        <f>'State Non-Assistance'!M26</f>
        <v>750247</v>
      </c>
      <c r="D19" s="454">
        <f>B19+C19</f>
        <v>6028342</v>
      </c>
      <c r="E19" s="444">
        <f>D19/($D26)</f>
        <v>1.0108456325388418E-2</v>
      </c>
    </row>
    <row r="20" spans="1:5" ht="16.8">
      <c r="A20" s="112" t="s">
        <v>110</v>
      </c>
      <c r="B20" s="405">
        <f>'Federal Non-Assistance'!N26</f>
        <v>0</v>
      </c>
      <c r="C20" s="115"/>
      <c r="D20" s="454">
        <f t="shared" si="1"/>
        <v>0</v>
      </c>
      <c r="E20" s="444">
        <f>D20/($D26)</f>
        <v>0</v>
      </c>
    </row>
    <row r="21" spans="1:5">
      <c r="A21" s="112" t="s">
        <v>69</v>
      </c>
      <c r="B21" s="405">
        <f>'Federal Non-Assistance'!O26</f>
        <v>0</v>
      </c>
      <c r="C21" s="405">
        <f>'State Non-Assistance'!O26</f>
        <v>86120211</v>
      </c>
      <c r="D21" s="454">
        <f t="shared" si="1"/>
        <v>86120211</v>
      </c>
      <c r="E21" s="444">
        <f>D21/($D26)</f>
        <v>0.144408262110334</v>
      </c>
    </row>
    <row r="22" spans="1:5" ht="40.200000000000003" thickBot="1">
      <c r="A22" s="116" t="s">
        <v>0</v>
      </c>
      <c r="B22" s="406">
        <f>B3+B8</f>
        <v>233875010</v>
      </c>
      <c r="C22" s="406">
        <f>C3+C8</f>
        <v>339581418</v>
      </c>
      <c r="D22" s="406">
        <f>B22+C22</f>
        <v>573456428</v>
      </c>
      <c r="E22" s="446">
        <f>D22/($D26)</f>
        <v>0.96158433893618633</v>
      </c>
    </row>
    <row r="23" spans="1:5" ht="34.200000000000003">
      <c r="A23" s="114" t="s">
        <v>111</v>
      </c>
      <c r="B23" s="449">
        <f>'Summary Federal Funds'!E26</f>
        <v>0</v>
      </c>
      <c r="C23" s="241"/>
      <c r="D23" s="412">
        <f>B23</f>
        <v>0</v>
      </c>
      <c r="E23" s="443">
        <f>D23/($D26)</f>
        <v>0</v>
      </c>
    </row>
    <row r="24" spans="1:5" ht="34.200000000000003">
      <c r="A24" s="114" t="s">
        <v>112</v>
      </c>
      <c r="B24" s="450">
        <f>'Summary Federal Funds'!F26</f>
        <v>22909803</v>
      </c>
      <c r="C24" s="118"/>
      <c r="D24" s="456">
        <f>B24</f>
        <v>22909803</v>
      </c>
      <c r="E24" s="445">
        <f>D24/($D26)</f>
        <v>3.8415661063813653E-2</v>
      </c>
    </row>
    <row r="25" spans="1:5" ht="39" customHeight="1" thickBot="1">
      <c r="A25" s="119" t="s">
        <v>113</v>
      </c>
      <c r="B25" s="451">
        <f>B23+B24</f>
        <v>22909803</v>
      </c>
      <c r="C25" s="120"/>
      <c r="D25" s="451">
        <f>B25</f>
        <v>22909803</v>
      </c>
      <c r="E25" s="447">
        <f>D25/($D26)</f>
        <v>3.8415661063813653E-2</v>
      </c>
    </row>
    <row r="26" spans="1:5" ht="32.4" thickTop="1" thickBot="1">
      <c r="A26" s="121" t="s">
        <v>114</v>
      </c>
      <c r="B26" s="408">
        <f>B22+B25</f>
        <v>256784813</v>
      </c>
      <c r="C26" s="442">
        <f>C22</f>
        <v>339581418</v>
      </c>
      <c r="D26" s="408">
        <f>B26+C26</f>
        <v>596366231</v>
      </c>
      <c r="E26" s="448">
        <f>IF(D26/($D26)=SUM(E25,E22),SUM(E22,E25),"ERROR")</f>
        <v>1</v>
      </c>
    </row>
    <row r="27" spans="1:5" ht="31.8" thickBot="1">
      <c r="A27" s="122" t="s">
        <v>95</v>
      </c>
      <c r="B27" s="452">
        <f>'Summary Federal Funds'!I26</f>
        <v>0</v>
      </c>
      <c r="C27" s="123"/>
      <c r="D27" s="452">
        <f>B27</f>
        <v>0</v>
      </c>
      <c r="E27" s="124"/>
    </row>
    <row r="28" spans="1:5" ht="31.2">
      <c r="A28" s="125" t="s">
        <v>96</v>
      </c>
      <c r="B28" s="453">
        <f>'Summary Federal Funds'!J26</f>
        <v>0</v>
      </c>
      <c r="C28" s="126"/>
      <c r="D28" s="453">
        <f>B28</f>
        <v>0</v>
      </c>
      <c r="E28" s="127"/>
    </row>
  </sheetData>
  <mergeCells count="1">
    <mergeCell ref="A1:E1"/>
  </mergeCells>
  <pageMargins left="0.7" right="0.7" top="0.75" bottom="0.75" header="0.3" footer="0.3"/>
  <pageSetup scale="80"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4.4"/>
  <cols>
    <col min="1" max="1" width="22.6640625" customWidth="1"/>
    <col min="2" max="5" width="32.6640625" customWidth="1"/>
  </cols>
  <sheetData>
    <row r="1" spans="1:5" ht="18" thickBot="1">
      <c r="A1" s="467" t="s">
        <v>273</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Assistance'!B27,'Federal Assistance'!B27,"ERROR")</f>
        <v>44015175</v>
      </c>
      <c r="C3" s="418">
        <f>IF(SUM(C4:C6)='State Assistance'!B27,'State Assistance'!B27,"ERROR")</f>
        <v>248685093</v>
      </c>
      <c r="D3" s="412">
        <f>B3+C3</f>
        <v>292700268</v>
      </c>
      <c r="E3" s="443">
        <f>D3/($D26)</f>
        <v>0.26610905460912826</v>
      </c>
    </row>
    <row r="4" spans="1:5">
      <c r="A4" s="112" t="s">
        <v>62</v>
      </c>
      <c r="B4" s="417">
        <f>'Federal Assistance'!C27</f>
        <v>44015175</v>
      </c>
      <c r="C4" s="439">
        <f>'State Assistance'!C27</f>
        <v>248685093</v>
      </c>
      <c r="D4" s="454">
        <f>B4+C4</f>
        <v>292700268</v>
      </c>
      <c r="E4" s="444">
        <f>D4/($D26)</f>
        <v>0.26610905460912826</v>
      </c>
    </row>
    <row r="5" spans="1:5">
      <c r="A5" s="112" t="s">
        <v>63</v>
      </c>
      <c r="B5" s="417">
        <f>'Federal Assistance'!D27</f>
        <v>0</v>
      </c>
      <c r="C5" s="439">
        <f>'State Assistance'!D27</f>
        <v>0</v>
      </c>
      <c r="D5" s="454">
        <f t="shared" ref="D5:D7" si="0">B5+C5</f>
        <v>0</v>
      </c>
      <c r="E5" s="444">
        <f>D5/($D26)</f>
        <v>0</v>
      </c>
    </row>
    <row r="6" spans="1:5" ht="16.8">
      <c r="A6" s="112" t="s">
        <v>75</v>
      </c>
      <c r="B6" s="417">
        <f>'Federal Assistance'!E27</f>
        <v>0</v>
      </c>
      <c r="C6" s="439">
        <f>'State Assistance'!E27</f>
        <v>0</v>
      </c>
      <c r="D6" s="454">
        <f t="shared" si="0"/>
        <v>0</v>
      </c>
      <c r="E6" s="444">
        <f>D6/($D26)</f>
        <v>0</v>
      </c>
    </row>
    <row r="7" spans="1:5">
      <c r="A7" s="112" t="s">
        <v>76</v>
      </c>
      <c r="B7" s="417">
        <f>'Federal Assistance'!F27</f>
        <v>0</v>
      </c>
      <c r="C7" s="113"/>
      <c r="D7" s="455">
        <f t="shared" si="0"/>
        <v>0</v>
      </c>
      <c r="E7" s="444">
        <f>D7/($D26)</f>
        <v>0</v>
      </c>
    </row>
    <row r="8" spans="1:5" ht="22.8">
      <c r="A8" s="114" t="s">
        <v>65</v>
      </c>
      <c r="B8" s="404">
        <f>IF(SUM(B9:B21)='Federal Non-Assistance'!B27,'Federal Non-Assistance'!B27,"ERROR")</f>
        <v>323160213</v>
      </c>
      <c r="C8" s="413">
        <f>IF(SUM(C9:C21)='State Non-Assistance'!B27,'State Non-Assistance'!B27,"ERROR")</f>
        <v>346254180</v>
      </c>
      <c r="D8" s="456">
        <f>B8+C8</f>
        <v>669414393</v>
      </c>
      <c r="E8" s="445">
        <f>D8/($D26)</f>
        <v>0.6085994812378287</v>
      </c>
    </row>
    <row r="9" spans="1:5" ht="16.8">
      <c r="A9" s="112" t="s">
        <v>78</v>
      </c>
      <c r="B9" s="405">
        <f>'Federal Non-Assistance'!C27</f>
        <v>0</v>
      </c>
      <c r="C9" s="440">
        <f>'State Non-Assistance'!C27</f>
        <v>6395047</v>
      </c>
      <c r="D9" s="454">
        <f t="shared" ref="D9:D21" si="1">B9+C9</f>
        <v>6395047</v>
      </c>
      <c r="E9" s="444">
        <f>D9/($D26)</f>
        <v>5.8140702192692965E-3</v>
      </c>
    </row>
    <row r="10" spans="1:5">
      <c r="A10" s="112" t="s">
        <v>63</v>
      </c>
      <c r="B10" s="405">
        <f>'Federal Non-Assistance'!D27</f>
        <v>186750776</v>
      </c>
      <c r="C10" s="440">
        <f>'State Non-Assistance'!D27</f>
        <v>44973368</v>
      </c>
      <c r="D10" s="454">
        <f t="shared" si="1"/>
        <v>231724144</v>
      </c>
      <c r="E10" s="444">
        <f>D10/($D26)</f>
        <v>0.21067248523991614</v>
      </c>
    </row>
    <row r="11" spans="1:5">
      <c r="A11" s="112" t="s">
        <v>64</v>
      </c>
      <c r="B11" s="405">
        <f>'Federal Non-Assistance'!E27</f>
        <v>0</v>
      </c>
      <c r="C11" s="440">
        <f>'State Non-Assistance'!E27</f>
        <v>0</v>
      </c>
      <c r="D11" s="454">
        <f t="shared" si="1"/>
        <v>0</v>
      </c>
      <c r="E11" s="444">
        <f>D11/($D26)</f>
        <v>0</v>
      </c>
    </row>
    <row r="12" spans="1:5" ht="16.8">
      <c r="A12" s="112" t="s">
        <v>79</v>
      </c>
      <c r="B12" s="405">
        <f>'Federal Non-Assistance'!F27</f>
        <v>0</v>
      </c>
      <c r="C12" s="440">
        <f>'State Non-Assistance'!F27</f>
        <v>0</v>
      </c>
      <c r="D12" s="454">
        <f t="shared" si="1"/>
        <v>0</v>
      </c>
      <c r="E12" s="444">
        <f>D12/($D26)</f>
        <v>0</v>
      </c>
    </row>
    <row r="13" spans="1:5">
      <c r="A13" s="112" t="s">
        <v>67</v>
      </c>
      <c r="B13" s="405">
        <f>'Federal Non-Assistance'!G27</f>
        <v>0</v>
      </c>
      <c r="C13" s="440">
        <f>'State Non-Assistance'!G27</f>
        <v>114321628</v>
      </c>
      <c r="D13" s="454">
        <f t="shared" si="1"/>
        <v>114321628</v>
      </c>
      <c r="E13" s="444">
        <f>D13/($D26)</f>
        <v>0.10393574476828442</v>
      </c>
    </row>
    <row r="14" spans="1:5" ht="16.8">
      <c r="A14" s="112" t="s">
        <v>80</v>
      </c>
      <c r="B14" s="405">
        <f>'Federal Non-Assistance'!H27</f>
        <v>0</v>
      </c>
      <c r="C14" s="440">
        <f>'State Non-Assistance'!H27</f>
        <v>0</v>
      </c>
      <c r="D14" s="454">
        <f t="shared" si="1"/>
        <v>0</v>
      </c>
      <c r="E14" s="444">
        <f>D14/($D26)</f>
        <v>0</v>
      </c>
    </row>
    <row r="15" spans="1:5" ht="16.8">
      <c r="A15" s="112" t="s">
        <v>81</v>
      </c>
      <c r="B15" s="405">
        <f>'Federal Non-Assistance'!I27</f>
        <v>0</v>
      </c>
      <c r="C15" s="440">
        <f>'State Non-Assistance'!I27</f>
        <v>86821664</v>
      </c>
      <c r="D15" s="454">
        <f t="shared" si="1"/>
        <v>86821664</v>
      </c>
      <c r="E15" s="444">
        <f>D15/($D26)</f>
        <v>7.8934095566429011E-2</v>
      </c>
    </row>
    <row r="16" spans="1:5" ht="16.8">
      <c r="A16" s="112" t="s">
        <v>82</v>
      </c>
      <c r="B16" s="405">
        <f>'Federal Non-Assistance'!J27</f>
        <v>5313883</v>
      </c>
      <c r="C16" s="440">
        <f>'State Non-Assistance'!J27</f>
        <v>10255008</v>
      </c>
      <c r="D16" s="454">
        <f t="shared" si="1"/>
        <v>15568891</v>
      </c>
      <c r="E16" s="444">
        <f>D16/($D26)</f>
        <v>1.4154489483838004E-2</v>
      </c>
    </row>
    <row r="17" spans="1:5" ht="16.8">
      <c r="A17" s="112" t="s">
        <v>109</v>
      </c>
      <c r="B17" s="405">
        <f>'Federal Non-Assistance'!K27</f>
        <v>0</v>
      </c>
      <c r="C17" s="440">
        <f>'State Non-Assistance'!K27</f>
        <v>0</v>
      </c>
      <c r="D17" s="454">
        <f t="shared" si="1"/>
        <v>0</v>
      </c>
      <c r="E17" s="444">
        <f>D17/($D26)</f>
        <v>0</v>
      </c>
    </row>
    <row r="18" spans="1:5">
      <c r="A18" s="112" t="s">
        <v>88</v>
      </c>
      <c r="B18" s="405">
        <f>'Federal Non-Assistance'!L27</f>
        <v>0</v>
      </c>
      <c r="C18" s="440">
        <f>'State Non-Assistance'!L27</f>
        <v>34616055</v>
      </c>
      <c r="D18" s="454">
        <f>B18+C18</f>
        <v>34616055</v>
      </c>
      <c r="E18" s="444">
        <f>D18/($D26)</f>
        <v>3.1471258066451742E-2</v>
      </c>
    </row>
    <row r="19" spans="1:5">
      <c r="A19" s="112" t="s">
        <v>68</v>
      </c>
      <c r="B19" s="405">
        <f>'Federal Non-Assistance'!M27</f>
        <v>0</v>
      </c>
      <c r="C19" s="440">
        <f>'State Non-Assistance'!M27</f>
        <v>0</v>
      </c>
      <c r="D19" s="454">
        <f>B19+C19</f>
        <v>0</v>
      </c>
      <c r="E19" s="444">
        <f>D19/($D26)</f>
        <v>0</v>
      </c>
    </row>
    <row r="20" spans="1:5" ht="16.8">
      <c r="A20" s="112" t="s">
        <v>110</v>
      </c>
      <c r="B20" s="405">
        <f>'Federal Non-Assistance'!N27</f>
        <v>0</v>
      </c>
      <c r="C20" s="115"/>
      <c r="D20" s="454">
        <f t="shared" si="1"/>
        <v>0</v>
      </c>
      <c r="E20" s="444">
        <f>D20/($D26)</f>
        <v>0</v>
      </c>
    </row>
    <row r="21" spans="1:5">
      <c r="A21" s="112" t="s">
        <v>69</v>
      </c>
      <c r="B21" s="405">
        <f>'Federal Non-Assistance'!O27</f>
        <v>131095554</v>
      </c>
      <c r="C21" s="440">
        <f>'State Non-Assistance'!O27</f>
        <v>48871410</v>
      </c>
      <c r="D21" s="455">
        <f t="shared" si="1"/>
        <v>179966964</v>
      </c>
      <c r="E21" s="444">
        <f>D21/($D26)</f>
        <v>0.16361733789364011</v>
      </c>
    </row>
    <row r="22" spans="1:5" ht="40.200000000000003" thickBot="1">
      <c r="A22" s="116" t="s">
        <v>0</v>
      </c>
      <c r="B22" s="406">
        <f>B3+B8</f>
        <v>367175388</v>
      </c>
      <c r="C22" s="406">
        <f>C3+C8</f>
        <v>594939273</v>
      </c>
      <c r="D22" s="406">
        <f>B22+C22</f>
        <v>962114661</v>
      </c>
      <c r="E22" s="446">
        <f>D22/($D26)</f>
        <v>0.87470853584695696</v>
      </c>
    </row>
    <row r="23" spans="1:5" ht="34.200000000000003">
      <c r="A23" s="114" t="s">
        <v>111</v>
      </c>
      <c r="B23" s="449">
        <f>'Summary Federal Funds'!E27</f>
        <v>91874224</v>
      </c>
      <c r="C23" s="241"/>
      <c r="D23" s="456">
        <f>B23</f>
        <v>91874224</v>
      </c>
      <c r="E23" s="443">
        <f>D23/($D26)</f>
        <v>8.352764095039121E-2</v>
      </c>
    </row>
    <row r="24" spans="1:5" ht="34.200000000000003">
      <c r="A24" s="114" t="s">
        <v>112</v>
      </c>
      <c r="B24" s="450">
        <f>'Summary Federal Funds'!F27</f>
        <v>45937115</v>
      </c>
      <c r="C24" s="118"/>
      <c r="D24" s="456">
        <f>B24</f>
        <v>45937115</v>
      </c>
      <c r="E24" s="445">
        <f>D24/($D26)</f>
        <v>4.1763823202651817E-2</v>
      </c>
    </row>
    <row r="25" spans="1:5" ht="39" customHeight="1" thickBot="1">
      <c r="A25" s="119" t="s">
        <v>113</v>
      </c>
      <c r="B25" s="451">
        <f>B23+B24</f>
        <v>137811339</v>
      </c>
      <c r="C25" s="120"/>
      <c r="D25" s="451">
        <f>B25</f>
        <v>137811339</v>
      </c>
      <c r="E25" s="447">
        <f>D25/($D26)</f>
        <v>0.12529146415304301</v>
      </c>
    </row>
    <row r="26" spans="1:5" ht="32.4" thickTop="1" thickBot="1">
      <c r="A26" s="121" t="s">
        <v>114</v>
      </c>
      <c r="B26" s="408">
        <f>B22+B25</f>
        <v>504986727</v>
      </c>
      <c r="C26" s="442">
        <f>C22</f>
        <v>594939273</v>
      </c>
      <c r="D26" s="408">
        <f>B26+C26</f>
        <v>1099926000</v>
      </c>
      <c r="E26" s="448">
        <f>IF(D26/($D26)=SUM(E25,E22),SUM(E22,E25),"ERROR")</f>
        <v>1</v>
      </c>
    </row>
    <row r="27" spans="1:5" ht="31.8" thickBot="1">
      <c r="A27" s="122" t="s">
        <v>95</v>
      </c>
      <c r="B27" s="452">
        <f>'Summary Federal Funds'!I27</f>
        <v>0</v>
      </c>
      <c r="C27" s="123"/>
      <c r="D27" s="452">
        <f>B27</f>
        <v>0</v>
      </c>
      <c r="E27" s="124"/>
    </row>
    <row r="28" spans="1:5" ht="31.2">
      <c r="A28" s="125" t="s">
        <v>96</v>
      </c>
      <c r="B28" s="453">
        <f>'Summary Federal Funds'!J27</f>
        <v>0</v>
      </c>
      <c r="C28" s="126"/>
      <c r="D28" s="453">
        <f>B28</f>
        <v>0</v>
      </c>
      <c r="E28" s="127"/>
    </row>
  </sheetData>
  <mergeCells count="1">
    <mergeCell ref="A1:E1"/>
  </mergeCells>
  <pageMargins left="0.7" right="0.7" top="0.75" bottom="0.75" header="0.3" footer="0.3"/>
  <pageSetup scale="80"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tabSelected="1" workbookViewId="0">
      <selection sqref="A1:E1"/>
    </sheetView>
  </sheetViews>
  <sheetFormatPr defaultRowHeight="14.4"/>
  <cols>
    <col min="1" max="1" width="22.6640625" customWidth="1"/>
    <col min="2" max="5" width="32.6640625" customWidth="1"/>
  </cols>
  <sheetData>
    <row r="1" spans="1:5" ht="18" thickBot="1">
      <c r="A1" s="467" t="s">
        <v>274</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Assistance'!B28,'Federal Assistance'!B28,"ERROR")</f>
        <v>130000115</v>
      </c>
      <c r="C3" s="418">
        <f>IF(SUM(C4:C6)='State Assistance'!B28,'State Assistance'!B28,"ERROR")</f>
        <v>37235911</v>
      </c>
      <c r="D3" s="412">
        <f>B3+C3</f>
        <v>167236026</v>
      </c>
      <c r="E3" s="443">
        <f>D3/($D26)</f>
        <v>0.11982545163962285</v>
      </c>
    </row>
    <row r="4" spans="1:5">
      <c r="A4" s="112" t="s">
        <v>62</v>
      </c>
      <c r="B4" s="417">
        <f>'Federal Assistance'!C28</f>
        <v>130000115</v>
      </c>
      <c r="C4" s="439">
        <f>'State Assistance'!C28</f>
        <v>37235911</v>
      </c>
      <c r="D4" s="454">
        <f>B4+C4</f>
        <v>167236026</v>
      </c>
      <c r="E4" s="444">
        <f>D4/($D26)</f>
        <v>0.11982545163962285</v>
      </c>
    </row>
    <row r="5" spans="1:5">
      <c r="A5" s="112" t="s">
        <v>63</v>
      </c>
      <c r="B5" s="417">
        <f>'Federal Assistance'!D28</f>
        <v>0</v>
      </c>
      <c r="C5" s="439">
        <f>'State Assistance'!D28</f>
        <v>0</v>
      </c>
      <c r="D5" s="454">
        <f t="shared" ref="D5:D7" si="0">B5+C5</f>
        <v>0</v>
      </c>
      <c r="E5" s="444">
        <f>D5/($D26)</f>
        <v>0</v>
      </c>
    </row>
    <row r="6" spans="1:5" ht="16.8">
      <c r="A6" s="112" t="s">
        <v>75</v>
      </c>
      <c r="B6" s="417">
        <f>'Federal Assistance'!E28</f>
        <v>0</v>
      </c>
      <c r="C6" s="439">
        <f>'State Assistance'!E28</f>
        <v>0</v>
      </c>
      <c r="D6" s="454">
        <f t="shared" si="0"/>
        <v>0</v>
      </c>
      <c r="E6" s="444">
        <f>D6/($D26)</f>
        <v>0</v>
      </c>
    </row>
    <row r="7" spans="1:5">
      <c r="A7" s="112" t="s">
        <v>76</v>
      </c>
      <c r="B7" s="417">
        <f>'Federal Assistance'!F28</f>
        <v>0</v>
      </c>
      <c r="C7" s="113"/>
      <c r="D7" s="455">
        <f t="shared" si="0"/>
        <v>0</v>
      </c>
      <c r="E7" s="444">
        <f>D7/($D26)</f>
        <v>0</v>
      </c>
    </row>
    <row r="8" spans="1:5" ht="22.8">
      <c r="A8" s="114" t="s">
        <v>65</v>
      </c>
      <c r="B8" s="404">
        <f>IF(SUM(B9:B21)='Federal Non-Assistance'!B28,'Federal Non-Assistance'!B28,"ERROR")</f>
        <v>560064638</v>
      </c>
      <c r="C8" s="413">
        <f>IF(SUM(C9:C21)='State Non-Assistance'!B28,'State Non-Assistance'!B28,"ERROR")</f>
        <v>579570996</v>
      </c>
      <c r="D8" s="456">
        <f>B8+C8</f>
        <v>1139635634</v>
      </c>
      <c r="E8" s="445">
        <f>D8/($D26)</f>
        <v>0.81655464922766063</v>
      </c>
    </row>
    <row r="9" spans="1:5" ht="16.8">
      <c r="A9" s="112" t="s">
        <v>78</v>
      </c>
      <c r="B9" s="405">
        <f>'Federal Non-Assistance'!C28</f>
        <v>50415575</v>
      </c>
      <c r="C9" s="440">
        <f>'State Non-Assistance'!C28</f>
        <v>12457159</v>
      </c>
      <c r="D9" s="454">
        <f t="shared" ref="D9:D21" si="1">B9+C9</f>
        <v>62872734</v>
      </c>
      <c r="E9" s="444">
        <f>D9/($D26)</f>
        <v>4.504862933879971E-2</v>
      </c>
    </row>
    <row r="10" spans="1:5">
      <c r="A10" s="112" t="s">
        <v>63</v>
      </c>
      <c r="B10" s="405">
        <f>'Federal Non-Assistance'!D28</f>
        <v>0</v>
      </c>
      <c r="C10" s="440">
        <f>'State Non-Assistance'!D28</f>
        <v>19670607</v>
      </c>
      <c r="D10" s="454">
        <f t="shared" si="1"/>
        <v>19670607</v>
      </c>
      <c r="E10" s="444">
        <f>D10/($D26)</f>
        <v>1.4094088601462742E-2</v>
      </c>
    </row>
    <row r="11" spans="1:5">
      <c r="A11" s="112" t="s">
        <v>64</v>
      </c>
      <c r="B11" s="405">
        <f>'Federal Non-Assistance'!E28</f>
        <v>7099729</v>
      </c>
      <c r="C11" s="440">
        <f>'State Non-Assistance'!E28</f>
        <v>1025276</v>
      </c>
      <c r="D11" s="454">
        <f t="shared" si="1"/>
        <v>8125005</v>
      </c>
      <c r="E11" s="444">
        <f>D11/($D26)</f>
        <v>5.8216068450418325E-3</v>
      </c>
    </row>
    <row r="12" spans="1:5" ht="16.8">
      <c r="A12" s="112" t="s">
        <v>79</v>
      </c>
      <c r="B12" s="405">
        <f>'Federal Non-Assistance'!F28</f>
        <v>0</v>
      </c>
      <c r="C12" s="440">
        <f>'State Non-Assistance'!F28</f>
        <v>0</v>
      </c>
      <c r="D12" s="454">
        <f t="shared" si="1"/>
        <v>0</v>
      </c>
      <c r="E12" s="444">
        <f>D12/($D26)</f>
        <v>0</v>
      </c>
    </row>
    <row r="13" spans="1:5">
      <c r="A13" s="112" t="s">
        <v>67</v>
      </c>
      <c r="B13" s="405">
        <f>'Federal Non-Assistance'!G28</f>
        <v>0</v>
      </c>
      <c r="C13" s="440">
        <f>'State Non-Assistance'!G28</f>
        <v>48226914</v>
      </c>
      <c r="D13" s="454">
        <f t="shared" si="1"/>
        <v>48226914</v>
      </c>
      <c r="E13" s="444">
        <f>D13/($D26)</f>
        <v>3.4554825831817182E-2</v>
      </c>
    </row>
    <row r="14" spans="1:5" ht="16.8">
      <c r="A14" s="112" t="s">
        <v>80</v>
      </c>
      <c r="B14" s="405">
        <f>'Federal Non-Assistance'!H28</f>
        <v>0</v>
      </c>
      <c r="C14" s="440">
        <f>'State Non-Assistance'!H28</f>
        <v>0</v>
      </c>
      <c r="D14" s="454">
        <f t="shared" si="1"/>
        <v>0</v>
      </c>
      <c r="E14" s="444">
        <f>D14/($D26)</f>
        <v>0</v>
      </c>
    </row>
    <row r="15" spans="1:5" ht="16.8">
      <c r="A15" s="112" t="s">
        <v>81</v>
      </c>
      <c r="B15" s="405">
        <f>'Federal Non-Assistance'!I28</f>
        <v>3252906</v>
      </c>
      <c r="C15" s="440">
        <f>'State Non-Assistance'!I28</f>
        <v>82608354</v>
      </c>
      <c r="D15" s="454">
        <f t="shared" si="1"/>
        <v>85861260</v>
      </c>
      <c r="E15" s="444">
        <f>D15/($D26)</f>
        <v>6.1520023549513692E-2</v>
      </c>
    </row>
    <row r="16" spans="1:5" ht="16.8">
      <c r="A16" s="112" t="s">
        <v>82</v>
      </c>
      <c r="B16" s="405">
        <f>'Federal Non-Assistance'!J28</f>
        <v>127457072</v>
      </c>
      <c r="C16" s="440">
        <f>'State Non-Assistance'!J28</f>
        <v>339033998</v>
      </c>
      <c r="D16" s="454">
        <f t="shared" si="1"/>
        <v>466491070</v>
      </c>
      <c r="E16" s="444">
        <f>D16/($D26)</f>
        <v>0.33424319200577585</v>
      </c>
    </row>
    <row r="17" spans="1:5" ht="16.8">
      <c r="A17" s="112" t="s">
        <v>109</v>
      </c>
      <c r="B17" s="405">
        <f>'Federal Non-Assistance'!K28</f>
        <v>29145384</v>
      </c>
      <c r="C17" s="440">
        <f>'State Non-Assistance'!K28</f>
        <v>4513313</v>
      </c>
      <c r="D17" s="454">
        <f t="shared" si="1"/>
        <v>33658697</v>
      </c>
      <c r="E17" s="444">
        <f>D17/($D26)</f>
        <v>2.4116625263663097E-2</v>
      </c>
    </row>
    <row r="18" spans="1:5">
      <c r="A18" s="112" t="s">
        <v>88</v>
      </c>
      <c r="B18" s="405">
        <f>'Federal Non-Assistance'!L28</f>
        <v>85838139</v>
      </c>
      <c r="C18" s="440">
        <f>'State Non-Assistance'!L28</f>
        <v>64447028</v>
      </c>
      <c r="D18" s="454">
        <f>B18+C18</f>
        <v>150285167</v>
      </c>
      <c r="E18" s="444">
        <f>D18/($D26)</f>
        <v>0.10768007612493222</v>
      </c>
    </row>
    <row r="19" spans="1:5">
      <c r="A19" s="112" t="s">
        <v>68</v>
      </c>
      <c r="B19" s="405">
        <f>'Federal Non-Assistance'!M28</f>
        <v>9063636</v>
      </c>
      <c r="C19" s="440">
        <f>'State Non-Assistance'!M28</f>
        <v>520709</v>
      </c>
      <c r="D19" s="454">
        <f>B19+C19</f>
        <v>9584345</v>
      </c>
      <c r="E19" s="444">
        <f>D19/($D26)</f>
        <v>6.8672312764413634E-3</v>
      </c>
    </row>
    <row r="20" spans="1:5" ht="16.8">
      <c r="A20" s="112" t="s">
        <v>110</v>
      </c>
      <c r="B20" s="405">
        <f>'Federal Non-Assistance'!N28</f>
        <v>52674621</v>
      </c>
      <c r="C20" s="115"/>
      <c r="D20" s="454">
        <f t="shared" si="1"/>
        <v>52674621</v>
      </c>
      <c r="E20" s="444">
        <f>D20/($D26)</f>
        <v>3.7741630211130243E-2</v>
      </c>
    </row>
    <row r="21" spans="1:5">
      <c r="A21" s="112" t="s">
        <v>69</v>
      </c>
      <c r="B21" s="405">
        <f>'Federal Non-Assistance'!O28</f>
        <v>195117576</v>
      </c>
      <c r="C21" s="405">
        <f>'State Non-Assistance'!O28</f>
        <v>7067638</v>
      </c>
      <c r="D21" s="454">
        <f t="shared" si="1"/>
        <v>202185214</v>
      </c>
      <c r="E21" s="444">
        <f>D21/($D26)</f>
        <v>0.1448667201790827</v>
      </c>
    </row>
    <row r="22" spans="1:5" ht="40.200000000000003" thickBot="1">
      <c r="A22" s="116" t="s">
        <v>0</v>
      </c>
      <c r="B22" s="406">
        <f>B3+B8</f>
        <v>690064753</v>
      </c>
      <c r="C22" s="406">
        <f>C3+C8</f>
        <v>616806907</v>
      </c>
      <c r="D22" s="406">
        <f>B22+C22</f>
        <v>1306871660</v>
      </c>
      <c r="E22" s="446">
        <f>D22/($D26)</f>
        <v>0.93638010086728352</v>
      </c>
    </row>
    <row r="23" spans="1:5" ht="34.200000000000003">
      <c r="A23" s="114" t="s">
        <v>111</v>
      </c>
      <c r="B23" s="449">
        <f>'Summary Federal Funds'!E28</f>
        <v>11256695</v>
      </c>
      <c r="C23" s="241"/>
      <c r="D23" s="456">
        <f>B23</f>
        <v>11256695</v>
      </c>
      <c r="E23" s="443">
        <f>D23/($D26)</f>
        <v>8.0654784414961184E-3</v>
      </c>
    </row>
    <row r="24" spans="1:5" ht="34.200000000000003">
      <c r="A24" s="114" t="s">
        <v>112</v>
      </c>
      <c r="B24" s="450">
        <f>'Summary Federal Funds'!F28</f>
        <v>77535285</v>
      </c>
      <c r="C24" s="241"/>
      <c r="D24" s="456">
        <f>B24</f>
        <v>77535285</v>
      </c>
      <c r="E24" s="445">
        <f>D24/($D26)</f>
        <v>5.5554420691220414E-2</v>
      </c>
    </row>
    <row r="25" spans="1:5" ht="39" customHeight="1" thickBot="1">
      <c r="A25" s="119" t="s">
        <v>113</v>
      </c>
      <c r="B25" s="451">
        <f>B23+B24</f>
        <v>88791980</v>
      </c>
      <c r="C25" s="242"/>
      <c r="D25" s="451">
        <f>B25</f>
        <v>88791980</v>
      </c>
      <c r="E25" s="447">
        <f>D25/($D26)</f>
        <v>6.361989913271654E-2</v>
      </c>
    </row>
    <row r="26" spans="1:5" ht="32.4" thickTop="1" thickBot="1">
      <c r="A26" s="121" t="s">
        <v>114</v>
      </c>
      <c r="B26" s="408">
        <f>B22+B25</f>
        <v>778856733</v>
      </c>
      <c r="C26" s="408">
        <f>C22</f>
        <v>616806907</v>
      </c>
      <c r="D26" s="408">
        <f>B26+C26</f>
        <v>1395663640</v>
      </c>
      <c r="E26" s="448">
        <f>IF(D26/($D26)=SUM(E25,E22),SUM(E22,E25),"ERROR")</f>
        <v>1</v>
      </c>
    </row>
    <row r="27" spans="1:5" ht="31.8" thickBot="1">
      <c r="A27" s="122" t="s">
        <v>95</v>
      </c>
      <c r="B27" s="452">
        <f>'Summary Federal Funds'!I28</f>
        <v>0</v>
      </c>
      <c r="C27" s="244"/>
      <c r="D27" s="452">
        <f>B27</f>
        <v>0</v>
      </c>
      <c r="E27" s="124"/>
    </row>
    <row r="28" spans="1:5" ht="31.2">
      <c r="A28" s="125" t="s">
        <v>96</v>
      </c>
      <c r="B28" s="453">
        <f>'Summary Federal Funds'!J28</f>
        <v>38917102</v>
      </c>
      <c r="C28" s="126"/>
      <c r="D28" s="453">
        <f>B28</f>
        <v>38917102</v>
      </c>
      <c r="E28" s="127"/>
    </row>
  </sheetData>
  <mergeCells count="1">
    <mergeCell ref="A1:E1"/>
  </mergeCells>
  <pageMargins left="0.7" right="0.7" top="0.75" bottom="0.75" header="0.3" footer="0.3"/>
  <pageSetup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E32"/>
  <sheetViews>
    <sheetView workbookViewId="0">
      <selection sqref="A1:E1"/>
    </sheetView>
  </sheetViews>
  <sheetFormatPr defaultRowHeight="14.4"/>
  <cols>
    <col min="1" max="1" width="52.6640625" customWidth="1"/>
    <col min="2" max="5" width="17.6640625" customWidth="1"/>
  </cols>
  <sheetData>
    <row r="1" spans="1:5" ht="43.5" customHeight="1">
      <c r="A1" s="476" t="s">
        <v>313</v>
      </c>
      <c r="B1" s="476"/>
      <c r="C1" s="476"/>
      <c r="D1" s="476"/>
      <c r="E1" s="476"/>
    </row>
    <row r="2" spans="1:5">
      <c r="A2" s="174"/>
      <c r="B2" s="174" t="s">
        <v>186</v>
      </c>
      <c r="C2" s="174" t="s">
        <v>305</v>
      </c>
      <c r="D2" s="174" t="s">
        <v>128</v>
      </c>
      <c r="E2" s="174" t="s">
        <v>129</v>
      </c>
    </row>
    <row r="3" spans="1:5">
      <c r="A3" s="234" t="s">
        <v>130</v>
      </c>
      <c r="B3" s="287">
        <v>1518725644</v>
      </c>
      <c r="C3" s="422">
        <f>IF('SFAG Summary'!K5+'ECF Summary'!J5='Summary Federal Funds'!I5,'Summary Federal Funds'!I5,"ERROR")</f>
        <v>1730114572</v>
      </c>
      <c r="D3" s="296">
        <f>C3-B3</f>
        <v>211388928</v>
      </c>
      <c r="E3" s="423">
        <f>IF(B3=0,0,D3/B3)</f>
        <v>0.13918835757803272</v>
      </c>
    </row>
    <row r="4" spans="1:5">
      <c r="A4" s="235" t="s">
        <v>131</v>
      </c>
      <c r="B4" s="287">
        <v>1524977538</v>
      </c>
      <c r="C4" s="422">
        <f>IF('SFAG Summary'!L5+'ECF Summary'!K5='Summary Federal Funds'!J5,'Summary Federal Funds'!J5,"ERROR")</f>
        <v>1621952261</v>
      </c>
      <c r="D4" s="296">
        <f t="shared" ref="D4:D32" si="0">C4-B4</f>
        <v>96974723</v>
      </c>
      <c r="E4" s="423">
        <f t="shared" ref="E4:E32" si="1">IF(B4=0,0,D4/B4)</f>
        <v>6.3590918937194207E-2</v>
      </c>
    </row>
    <row r="5" spans="1:5">
      <c r="A5" s="176" t="s">
        <v>132</v>
      </c>
      <c r="B5" s="281">
        <v>3043703182</v>
      </c>
      <c r="C5" s="296">
        <f>C3+C4</f>
        <v>3352066833</v>
      </c>
      <c r="D5" s="296">
        <f t="shared" si="0"/>
        <v>308363651</v>
      </c>
      <c r="E5" s="423">
        <f t="shared" si="1"/>
        <v>0.10131199810271119</v>
      </c>
    </row>
    <row r="6" spans="1:5">
      <c r="A6" s="177"/>
      <c r="B6" s="282"/>
      <c r="C6" s="178"/>
      <c r="D6" s="178"/>
      <c r="E6" s="179"/>
    </row>
    <row r="7" spans="1:5">
      <c r="A7" s="175" t="s">
        <v>133</v>
      </c>
      <c r="B7" s="281">
        <v>29147086849</v>
      </c>
      <c r="C7" s="296">
        <f>'Total Fed &amp; State Expenditures'!B5</f>
        <v>29350927096</v>
      </c>
      <c r="D7" s="296">
        <f t="shared" si="0"/>
        <v>203840247</v>
      </c>
      <c r="E7" s="423">
        <f t="shared" si="1"/>
        <v>6.9935032635000194E-3</v>
      </c>
    </row>
    <row r="8" spans="1:5">
      <c r="A8" s="92" t="s">
        <v>134</v>
      </c>
      <c r="B8" s="280">
        <v>1367276004</v>
      </c>
      <c r="C8" s="296">
        <f>'Summary Federal Funds'!E5</f>
        <v>1382417347</v>
      </c>
      <c r="D8" s="296">
        <f t="shared" si="0"/>
        <v>15141343</v>
      </c>
      <c r="E8" s="423">
        <f t="shared" si="1"/>
        <v>1.1074094005675243E-2</v>
      </c>
    </row>
    <row r="9" spans="1:5">
      <c r="A9" s="175" t="s">
        <v>135</v>
      </c>
      <c r="B9" s="281">
        <v>1134838715</v>
      </c>
      <c r="C9" s="296">
        <f>'Summary Federal Funds'!F5</f>
        <v>1155909378</v>
      </c>
      <c r="D9" s="296">
        <f t="shared" si="0"/>
        <v>21070663</v>
      </c>
      <c r="E9" s="423">
        <f t="shared" si="1"/>
        <v>1.8567099202286202E-2</v>
      </c>
    </row>
    <row r="10" spans="1:5">
      <c r="A10" s="180" t="s">
        <v>136</v>
      </c>
      <c r="B10" s="281">
        <v>31649201568</v>
      </c>
      <c r="C10" s="296">
        <f>C7+C8+C9</f>
        <v>31889253821</v>
      </c>
      <c r="D10" s="296">
        <f t="shared" si="0"/>
        <v>240052253</v>
      </c>
      <c r="E10" s="423">
        <f t="shared" si="1"/>
        <v>7.584780692942124E-3</v>
      </c>
    </row>
    <row r="11" spans="1:5">
      <c r="A11" s="181"/>
      <c r="B11" s="283"/>
      <c r="C11" s="182"/>
      <c r="D11" s="182"/>
      <c r="E11" s="183"/>
    </row>
    <row r="12" spans="1:5" ht="15.6">
      <c r="A12" s="184" t="s">
        <v>137</v>
      </c>
      <c r="B12" s="284"/>
      <c r="C12" s="185"/>
      <c r="D12" s="185"/>
      <c r="E12" s="186"/>
    </row>
    <row r="13" spans="1:5">
      <c r="A13" s="175" t="s">
        <v>138</v>
      </c>
      <c r="B13" s="281">
        <v>8737929722</v>
      </c>
      <c r="C13" s="296">
        <f>'Fed &amp; State Assistance'!C5</f>
        <v>8443419131</v>
      </c>
      <c r="D13" s="296">
        <f t="shared" si="0"/>
        <v>-294510591</v>
      </c>
      <c r="E13" s="423">
        <f t="shared" si="1"/>
        <v>-3.3704847757987037E-2</v>
      </c>
    </row>
    <row r="14" spans="1:5">
      <c r="A14" s="66" t="s">
        <v>139</v>
      </c>
      <c r="B14" s="284">
        <v>5006477986</v>
      </c>
      <c r="C14" s="296">
        <f>C15+C16</f>
        <v>5126605070</v>
      </c>
      <c r="D14" s="296">
        <f t="shared" si="0"/>
        <v>120127084</v>
      </c>
      <c r="E14" s="423">
        <f t="shared" si="1"/>
        <v>2.399432981347778E-2</v>
      </c>
    </row>
    <row r="15" spans="1:5">
      <c r="A15" s="187" t="s">
        <v>140</v>
      </c>
      <c r="B15" s="285">
        <v>3639201982</v>
      </c>
      <c r="C15" s="424">
        <f>'Fed &amp; State Assistance'!D5+'Fed &amp; State Non-Assistance'!D5</f>
        <v>3744187723</v>
      </c>
      <c r="D15" s="296">
        <f t="shared" si="0"/>
        <v>104985741</v>
      </c>
      <c r="E15" s="423">
        <f t="shared" si="1"/>
        <v>2.8848561173376499E-2</v>
      </c>
    </row>
    <row r="16" spans="1:5">
      <c r="A16" s="187" t="s">
        <v>141</v>
      </c>
      <c r="B16" s="285">
        <v>1367276004</v>
      </c>
      <c r="C16" s="424">
        <f>'Summary Federal Funds'!E5</f>
        <v>1382417347</v>
      </c>
      <c r="D16" s="296">
        <f t="shared" si="0"/>
        <v>15141343</v>
      </c>
      <c r="E16" s="423">
        <f t="shared" si="1"/>
        <v>1.1074094005675243E-2</v>
      </c>
    </row>
    <row r="17" spans="1:5">
      <c r="A17" s="175" t="s">
        <v>142</v>
      </c>
      <c r="B17" s="281">
        <v>1134838715</v>
      </c>
      <c r="C17" s="296">
        <f>'Summary Federal Funds'!F5</f>
        <v>1155909378</v>
      </c>
      <c r="D17" s="296">
        <f t="shared" si="0"/>
        <v>21070663</v>
      </c>
      <c r="E17" s="423">
        <f t="shared" si="1"/>
        <v>1.8567099202286202E-2</v>
      </c>
    </row>
    <row r="18" spans="1:5">
      <c r="A18" s="92" t="s">
        <v>143</v>
      </c>
      <c r="B18" s="281">
        <v>450080992</v>
      </c>
      <c r="C18" s="296">
        <f>'Fed &amp; State Assistance'!E5+'Fed &amp; State Non-Assistance'!E5</f>
        <v>449825144</v>
      </c>
      <c r="D18" s="296">
        <f t="shared" si="0"/>
        <v>-255848</v>
      </c>
      <c r="E18" s="423">
        <f t="shared" si="1"/>
        <v>-5.6844880043278965E-4</v>
      </c>
    </row>
    <row r="19" spans="1:5">
      <c r="A19" s="175" t="s">
        <v>144</v>
      </c>
      <c r="B19" s="281">
        <v>1425250719</v>
      </c>
      <c r="C19" s="296">
        <f>C20+C21</f>
        <v>1448419865</v>
      </c>
      <c r="D19" s="296">
        <f t="shared" si="0"/>
        <v>23169146</v>
      </c>
      <c r="E19" s="423">
        <f t="shared" si="1"/>
        <v>1.6256189659217424E-2</v>
      </c>
    </row>
    <row r="20" spans="1:5">
      <c r="A20" s="188" t="s">
        <v>145</v>
      </c>
      <c r="B20" s="286">
        <v>537880736</v>
      </c>
      <c r="C20" s="424">
        <f>'Fed &amp; State Assistance'!F5</f>
        <v>571524430</v>
      </c>
      <c r="D20" s="296">
        <f t="shared" si="0"/>
        <v>33643694</v>
      </c>
      <c r="E20" s="423">
        <f t="shared" si="1"/>
        <v>6.254861300702913E-2</v>
      </c>
    </row>
    <row r="21" spans="1:5">
      <c r="A21" s="188" t="s">
        <v>146</v>
      </c>
      <c r="B21" s="286">
        <v>887369983</v>
      </c>
      <c r="C21" s="424">
        <f>'Fed &amp; State Non-Assistance'!N5</f>
        <v>876895435</v>
      </c>
      <c r="D21" s="296">
        <f t="shared" si="0"/>
        <v>-10474548</v>
      </c>
      <c r="E21" s="423">
        <f t="shared" si="1"/>
        <v>-1.1804036873760243E-2</v>
      </c>
    </row>
    <row r="22" spans="1:5">
      <c r="A22" s="92" t="s">
        <v>147</v>
      </c>
      <c r="B22" s="281">
        <v>2033742558</v>
      </c>
      <c r="C22" s="296">
        <f>IF(SUM(C23:C25)='Fed &amp; State Non-A Subcategories'!B5,'Fed &amp; State Non-A Subcategories'!B5,"ERROR")</f>
        <v>2168260121</v>
      </c>
      <c r="D22" s="296">
        <f t="shared" si="0"/>
        <v>134517563</v>
      </c>
      <c r="E22" s="423">
        <f t="shared" si="1"/>
        <v>6.6142866741346909E-2</v>
      </c>
    </row>
    <row r="23" spans="1:5">
      <c r="A23" s="189" t="s">
        <v>148</v>
      </c>
      <c r="B23" s="286">
        <v>128665525</v>
      </c>
      <c r="C23" s="424">
        <f>'Fed &amp; State Non-A Subcategories'!C5</f>
        <v>169534793</v>
      </c>
      <c r="D23" s="424">
        <f t="shared" si="0"/>
        <v>40869268</v>
      </c>
      <c r="E23" s="425">
        <f t="shared" si="1"/>
        <v>0.31763961636188093</v>
      </c>
    </row>
    <row r="24" spans="1:5">
      <c r="A24" s="189" t="s">
        <v>149</v>
      </c>
      <c r="B24" s="286">
        <v>301570583</v>
      </c>
      <c r="C24" s="424">
        <f>'Fed &amp; State Non-A Subcategories'!D5</f>
        <v>317403005</v>
      </c>
      <c r="D24" s="424">
        <f t="shared" si="0"/>
        <v>15832422</v>
      </c>
      <c r="E24" s="425">
        <f t="shared" si="1"/>
        <v>5.2499888558427465E-2</v>
      </c>
    </row>
    <row r="25" spans="1:5">
      <c r="A25" s="189" t="s">
        <v>150</v>
      </c>
      <c r="B25" s="286">
        <v>1603506450</v>
      </c>
      <c r="C25" s="424">
        <f>'Fed &amp; State Non-A Subcategories'!E5</f>
        <v>1681322323</v>
      </c>
      <c r="D25" s="424">
        <f t="shared" si="0"/>
        <v>77815873</v>
      </c>
      <c r="E25" s="425">
        <f t="shared" si="1"/>
        <v>4.8528568750066454E-2</v>
      </c>
    </row>
    <row r="26" spans="1:5">
      <c r="A26" s="175" t="s">
        <v>151</v>
      </c>
      <c r="B26" s="281">
        <v>861577</v>
      </c>
      <c r="C26" s="296">
        <f>'Fed &amp; State Non-Assistance'!F5</f>
        <v>843685</v>
      </c>
      <c r="D26" s="296">
        <f t="shared" si="0"/>
        <v>-17892</v>
      </c>
      <c r="E26" s="423">
        <f t="shared" si="1"/>
        <v>-2.0766571066776388E-2</v>
      </c>
    </row>
    <row r="27" spans="1:5" ht="28.2">
      <c r="A27" s="190" t="s">
        <v>152</v>
      </c>
      <c r="B27" s="281">
        <v>2394768616</v>
      </c>
      <c r="C27" s="296">
        <f>'Fed &amp; State Non-Assistance'!G5+'Fed &amp; State Non-Assistance'!H5</f>
        <v>2565574845</v>
      </c>
      <c r="D27" s="296">
        <f t="shared" si="0"/>
        <v>170806229</v>
      </c>
      <c r="E27" s="423">
        <f t="shared" si="1"/>
        <v>7.1324731691740195E-2</v>
      </c>
    </row>
    <row r="28" spans="1:5">
      <c r="A28" s="175" t="s">
        <v>153</v>
      </c>
      <c r="B28" s="281">
        <v>703713866</v>
      </c>
      <c r="C28" s="296">
        <f>'Fed &amp; State Non-Assistance'!I5</f>
        <v>716173910</v>
      </c>
      <c r="D28" s="296">
        <f t="shared" si="0"/>
        <v>12460044</v>
      </c>
      <c r="E28" s="423">
        <f t="shared" si="1"/>
        <v>1.7706122618877031E-2</v>
      </c>
    </row>
    <row r="29" spans="1:5">
      <c r="A29" s="92" t="s">
        <v>154</v>
      </c>
      <c r="B29" s="281">
        <v>2600621898</v>
      </c>
      <c r="C29" s="296">
        <f>'Fed &amp; State Non-Assistance'!J5</f>
        <v>2579635389</v>
      </c>
      <c r="D29" s="296">
        <f t="shared" si="0"/>
        <v>-20986509</v>
      </c>
      <c r="E29" s="423">
        <f t="shared" si="1"/>
        <v>-8.0698040019349243E-3</v>
      </c>
    </row>
    <row r="30" spans="1:5">
      <c r="A30" s="175" t="s">
        <v>155</v>
      </c>
      <c r="B30" s="281">
        <v>233770035</v>
      </c>
      <c r="C30" s="296">
        <f>'Fed &amp; State Non-Assistance'!K5</f>
        <v>257709645</v>
      </c>
      <c r="D30" s="296">
        <f t="shared" si="0"/>
        <v>23939610</v>
      </c>
      <c r="E30" s="423">
        <f t="shared" si="1"/>
        <v>0.10240666644893132</v>
      </c>
    </row>
    <row r="31" spans="1:5">
      <c r="A31" s="92" t="s">
        <v>156</v>
      </c>
      <c r="B31" s="281">
        <v>2290924531</v>
      </c>
      <c r="C31" s="296">
        <f>'Fed &amp; State Non-Assistance'!L5+'Fed &amp; State Non-Assistance'!M5</f>
        <v>2275246872</v>
      </c>
      <c r="D31" s="296">
        <f t="shared" si="0"/>
        <v>-15677659</v>
      </c>
      <c r="E31" s="423">
        <f t="shared" si="1"/>
        <v>-6.8433764569086975E-3</v>
      </c>
    </row>
    <row r="32" spans="1:5">
      <c r="A32" s="175" t="s">
        <v>157</v>
      </c>
      <c r="B32" s="281">
        <v>4636220353</v>
      </c>
      <c r="C32" s="296">
        <f>'Fed &amp; State Non-Assistance'!O5</f>
        <v>4701630766</v>
      </c>
      <c r="D32" s="296">
        <f t="shared" si="0"/>
        <v>65410413</v>
      </c>
      <c r="E32" s="423">
        <f t="shared" si="1"/>
        <v>1.4108564308785347E-2</v>
      </c>
    </row>
  </sheetData>
  <mergeCells count="1">
    <mergeCell ref="A1:E1"/>
  </mergeCells>
  <pageMargins left="0.7" right="0.7" top="0.75" bottom="0.75" header="0.3" footer="0.3"/>
  <pageSetup scale="10"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275</v>
      </c>
      <c r="B1" s="468"/>
      <c r="C1" s="468"/>
      <c r="D1" s="468"/>
      <c r="E1" s="534"/>
    </row>
    <row r="2" spans="1:5" ht="31.2" thickBot="1">
      <c r="A2" s="106" t="s">
        <v>104</v>
      </c>
      <c r="B2" s="107" t="s">
        <v>105</v>
      </c>
      <c r="C2" s="108" t="s">
        <v>106</v>
      </c>
      <c r="D2" s="109" t="s">
        <v>107</v>
      </c>
      <c r="E2" s="110" t="s">
        <v>108</v>
      </c>
    </row>
    <row r="3" spans="1:5" ht="22.8">
      <c r="A3" s="111" t="s">
        <v>74</v>
      </c>
      <c r="B3" s="418">
        <f>IF(SUM(B4:B7)='Federal Assistance'!B29,'Federal Assistance'!B29,"ERROR")</f>
        <v>75447174</v>
      </c>
      <c r="C3" s="418">
        <f>IF(SUM(C4:C6)='State Assistance'!B29,'State Assistance'!B29,"ERROR")</f>
        <v>10590159</v>
      </c>
      <c r="D3" s="412">
        <f>B3+C3</f>
        <v>86037333</v>
      </c>
      <c r="E3" s="443">
        <f>D3/($D26)</f>
        <v>0.15603942633507706</v>
      </c>
    </row>
    <row r="4" spans="1:5">
      <c r="A4" s="112" t="s">
        <v>62</v>
      </c>
      <c r="B4" s="417">
        <f>'Federal Assistance'!C29</f>
        <v>75447174</v>
      </c>
      <c r="C4" s="439">
        <f>'State Assistance'!C29</f>
        <v>10590159</v>
      </c>
      <c r="D4" s="454">
        <f>B4+C4</f>
        <v>86037333</v>
      </c>
      <c r="E4" s="444">
        <f>D4/($D26)</f>
        <v>0.15603942633507706</v>
      </c>
    </row>
    <row r="5" spans="1:5">
      <c r="A5" s="112" t="s">
        <v>63</v>
      </c>
      <c r="B5" s="417">
        <f>'Federal Assistance'!D29</f>
        <v>0</v>
      </c>
      <c r="C5" s="439">
        <f>'State Assistance'!D29</f>
        <v>0</v>
      </c>
      <c r="D5" s="454">
        <f t="shared" ref="D5:D7" si="0">B5+C5</f>
        <v>0</v>
      </c>
      <c r="E5" s="444">
        <f>D5/($D26)</f>
        <v>0</v>
      </c>
    </row>
    <row r="6" spans="1:5" ht="16.8">
      <c r="A6" s="112" t="s">
        <v>75</v>
      </c>
      <c r="B6" s="417">
        <f>'Federal Assistance'!E29</f>
        <v>0</v>
      </c>
      <c r="C6" s="439">
        <f>'State Assistance'!E29</f>
        <v>0</v>
      </c>
      <c r="D6" s="454">
        <f t="shared" si="0"/>
        <v>0</v>
      </c>
      <c r="E6" s="444">
        <f>D6/($D26)</f>
        <v>0</v>
      </c>
    </row>
    <row r="7" spans="1:5">
      <c r="A7" s="112" t="s">
        <v>76</v>
      </c>
      <c r="B7" s="417">
        <f>'Federal Assistance'!F29</f>
        <v>0</v>
      </c>
      <c r="C7" s="113"/>
      <c r="D7" s="455">
        <f t="shared" si="0"/>
        <v>0</v>
      </c>
      <c r="E7" s="444">
        <f>D7/($D26)</f>
        <v>0</v>
      </c>
    </row>
    <row r="8" spans="1:5" ht="22.8">
      <c r="A8" s="114" t="s">
        <v>65</v>
      </c>
      <c r="B8" s="404">
        <f>IF(SUM(B9:B21)='Federal Non-Assistance'!B29,'Federal Non-Assistance'!B29,"ERROR")</f>
        <v>153984041</v>
      </c>
      <c r="C8" s="413">
        <f>IF(SUM(C9:C21)='State Non-Assistance'!B29,'State Non-Assistance'!B29,"ERROR")</f>
        <v>246119639</v>
      </c>
      <c r="D8" s="456">
        <f>B8+C8</f>
        <v>400103680</v>
      </c>
      <c r="E8" s="445">
        <f>D8/($D26)</f>
        <v>0.7256378890981342</v>
      </c>
    </row>
    <row r="9" spans="1:5" ht="16.8">
      <c r="A9" s="112" t="s">
        <v>78</v>
      </c>
      <c r="B9" s="405">
        <f>'Federal Non-Assistance'!C29</f>
        <v>64487441</v>
      </c>
      <c r="C9" s="440">
        <f>'State Non-Assistance'!C29</f>
        <v>1699745</v>
      </c>
      <c r="D9" s="454">
        <f t="shared" ref="D9:D21" si="1">B9+C9</f>
        <v>66187186</v>
      </c>
      <c r="E9" s="444">
        <f>D9/($D26)</f>
        <v>0.12003871080212404</v>
      </c>
    </row>
    <row r="10" spans="1:5">
      <c r="A10" s="112" t="s">
        <v>63</v>
      </c>
      <c r="B10" s="405">
        <f>'Federal Non-Assistance'!D29</f>
        <v>0</v>
      </c>
      <c r="C10" s="440">
        <f>'State Non-Assistance'!D29</f>
        <v>83650000</v>
      </c>
      <c r="D10" s="454">
        <f t="shared" si="1"/>
        <v>83650000</v>
      </c>
      <c r="E10" s="444">
        <f>D10/($D26)</f>
        <v>0.15170970040330278</v>
      </c>
    </row>
    <row r="11" spans="1:5">
      <c r="A11" s="112" t="s">
        <v>64</v>
      </c>
      <c r="B11" s="405">
        <f>'Federal Non-Assistance'!E29</f>
        <v>3188164</v>
      </c>
      <c r="C11" s="440">
        <f>'State Non-Assistance'!E29</f>
        <v>0</v>
      </c>
      <c r="D11" s="454">
        <f t="shared" si="1"/>
        <v>3188164</v>
      </c>
      <c r="E11" s="444">
        <f>D11/($D26)</f>
        <v>5.7821327588355696E-3</v>
      </c>
    </row>
    <row r="12" spans="1:5" ht="16.8">
      <c r="A12" s="112" t="s">
        <v>79</v>
      </c>
      <c r="B12" s="405">
        <f>'Federal Non-Assistance'!F29</f>
        <v>0</v>
      </c>
      <c r="C12" s="440">
        <f>'State Non-Assistance'!F29</f>
        <v>0</v>
      </c>
      <c r="D12" s="455">
        <f t="shared" si="1"/>
        <v>0</v>
      </c>
      <c r="E12" s="444">
        <f>D12/($D26)</f>
        <v>0</v>
      </c>
    </row>
    <row r="13" spans="1:5">
      <c r="A13" s="112" t="s">
        <v>67</v>
      </c>
      <c r="B13" s="405">
        <f>'Federal Non-Assistance'!G29</f>
        <v>21783000</v>
      </c>
      <c r="C13" s="405">
        <f>'State Non-Assistance'!G29</f>
        <v>124126562</v>
      </c>
      <c r="D13" s="454">
        <f t="shared" si="1"/>
        <v>145909562</v>
      </c>
      <c r="E13" s="444">
        <f>D13/($D26)</f>
        <v>0.26462517557677384</v>
      </c>
    </row>
    <row r="14" spans="1:5" ht="16.8">
      <c r="A14" s="112" t="s">
        <v>80</v>
      </c>
      <c r="B14" s="405">
        <f>'Federal Non-Assistance'!H29</f>
        <v>0</v>
      </c>
      <c r="C14" s="405">
        <f>'State Non-Assistance'!H29</f>
        <v>12869340</v>
      </c>
      <c r="D14" s="454">
        <f t="shared" si="1"/>
        <v>12869340</v>
      </c>
      <c r="E14" s="444">
        <f>D14/($D26)</f>
        <v>2.3340152011813994E-2</v>
      </c>
    </row>
    <row r="15" spans="1:5" ht="16.8">
      <c r="A15" s="112" t="s">
        <v>81</v>
      </c>
      <c r="B15" s="405">
        <f>'Federal Non-Assistance'!I29</f>
        <v>31257841</v>
      </c>
      <c r="C15" s="405">
        <f>'State Non-Assistance'!I29</f>
        <v>179679</v>
      </c>
      <c r="D15" s="454">
        <f t="shared" si="1"/>
        <v>31437520</v>
      </c>
      <c r="E15" s="444">
        <f>D15/($D26)</f>
        <v>5.7015860617128981E-2</v>
      </c>
    </row>
    <row r="16" spans="1:5" ht="16.8">
      <c r="A16" s="112" t="s">
        <v>82</v>
      </c>
      <c r="B16" s="405">
        <f>'Federal Non-Assistance'!J29</f>
        <v>1479463</v>
      </c>
      <c r="C16" s="405">
        <f>'State Non-Assistance'!J29</f>
        <v>0</v>
      </c>
      <c r="D16" s="454">
        <f t="shared" si="1"/>
        <v>1479463</v>
      </c>
      <c r="E16" s="444">
        <f>D16/($D26)</f>
        <v>2.6831905378095823E-3</v>
      </c>
    </row>
    <row r="17" spans="1:5" ht="16.8">
      <c r="A17" s="112" t="s">
        <v>109</v>
      </c>
      <c r="B17" s="405">
        <f>'Federal Non-Assistance'!K29</f>
        <v>0</v>
      </c>
      <c r="C17" s="405">
        <f>'State Non-Assistance'!K29</f>
        <v>0</v>
      </c>
      <c r="D17" s="454">
        <f t="shared" si="1"/>
        <v>0</v>
      </c>
      <c r="E17" s="444">
        <f>D17/($D26)</f>
        <v>0</v>
      </c>
    </row>
    <row r="18" spans="1:5">
      <c r="A18" s="112" t="s">
        <v>88</v>
      </c>
      <c r="B18" s="405">
        <f>'Federal Non-Assistance'!L29</f>
        <v>28394576</v>
      </c>
      <c r="C18" s="405">
        <f>'State Non-Assistance'!L29</f>
        <v>17894313</v>
      </c>
      <c r="D18" s="454">
        <f>B18+C18</f>
        <v>46288889</v>
      </c>
      <c r="E18" s="444">
        <f>D18/($D26)</f>
        <v>8.3950669243176776E-2</v>
      </c>
    </row>
    <row r="19" spans="1:5">
      <c r="A19" s="112" t="s">
        <v>68</v>
      </c>
      <c r="B19" s="405">
        <f>'Federal Non-Assistance'!M29</f>
        <v>208872</v>
      </c>
      <c r="C19" s="405">
        <f>'State Non-Assistance'!M29</f>
        <v>0</v>
      </c>
      <c r="D19" s="454">
        <f>B19+C19</f>
        <v>208872</v>
      </c>
      <c r="E19" s="444">
        <f>D19/($D26)</f>
        <v>3.7881540397655301E-4</v>
      </c>
    </row>
    <row r="20" spans="1:5" ht="16.8">
      <c r="A20" s="112" t="s">
        <v>110</v>
      </c>
      <c r="B20" s="405">
        <f>'Federal Non-Assistance'!N29</f>
        <v>0</v>
      </c>
      <c r="C20" s="243"/>
      <c r="D20" s="454">
        <f t="shared" si="1"/>
        <v>0</v>
      </c>
      <c r="E20" s="444">
        <f>D20/($D26)</f>
        <v>0</v>
      </c>
    </row>
    <row r="21" spans="1:5">
      <c r="A21" s="112" t="s">
        <v>69</v>
      </c>
      <c r="B21" s="405">
        <f>'Federal Non-Assistance'!O29</f>
        <v>3184684</v>
      </c>
      <c r="C21" s="405">
        <f>'State Non-Assistance'!O29</f>
        <v>5700000</v>
      </c>
      <c r="D21" s="455">
        <f t="shared" si="1"/>
        <v>8884684</v>
      </c>
      <c r="E21" s="444">
        <f>D21/($D26)</f>
        <v>1.6113481743192083E-2</v>
      </c>
    </row>
    <row r="22" spans="1:5" ht="40.200000000000003" thickBot="1">
      <c r="A22" s="116" t="s">
        <v>0</v>
      </c>
      <c r="B22" s="406">
        <f>B3+B8</f>
        <v>229431215</v>
      </c>
      <c r="C22" s="406">
        <f>C3+C8</f>
        <v>256709798</v>
      </c>
      <c r="D22" s="406">
        <f>B22+C22</f>
        <v>486141013</v>
      </c>
      <c r="E22" s="446">
        <f>D22/($D26)</f>
        <v>0.88167731543321126</v>
      </c>
    </row>
    <row r="23" spans="1:5" ht="34.200000000000003">
      <c r="A23" s="246" t="s">
        <v>111</v>
      </c>
      <c r="B23" s="449">
        <f>'Summary Federal Funds'!E29</f>
        <v>60451000</v>
      </c>
      <c r="C23" s="247"/>
      <c r="D23" s="456">
        <f>B23</f>
        <v>60451000</v>
      </c>
      <c r="E23" s="443">
        <f>D23/($D26)</f>
        <v>0.10963542258314472</v>
      </c>
    </row>
    <row r="24" spans="1:5" ht="34.200000000000003">
      <c r="A24" s="114" t="s">
        <v>112</v>
      </c>
      <c r="B24" s="450">
        <f>'Summary Federal Funds'!F29</f>
        <v>4790000</v>
      </c>
      <c r="C24" s="241"/>
      <c r="D24" s="456">
        <f>B24</f>
        <v>4790000</v>
      </c>
      <c r="E24" s="445">
        <f>D24/($D26)</f>
        <v>8.6872619836439961E-3</v>
      </c>
    </row>
    <row r="25" spans="1:5" ht="39" customHeight="1" thickBot="1">
      <c r="A25" s="119" t="s">
        <v>113</v>
      </c>
      <c r="B25" s="451">
        <f>B23+B24</f>
        <v>65241000</v>
      </c>
      <c r="C25" s="242"/>
      <c r="D25" s="451">
        <f>B25</f>
        <v>65241000</v>
      </c>
      <c r="E25" s="447">
        <f>D25/($D26)</f>
        <v>0.11832268456678872</v>
      </c>
    </row>
    <row r="26" spans="1:5" ht="32.4" thickTop="1" thickBot="1">
      <c r="A26" s="121" t="s">
        <v>114</v>
      </c>
      <c r="B26" s="408">
        <f>B22+B25</f>
        <v>294672215</v>
      </c>
      <c r="C26" s="408">
        <f>C22</f>
        <v>256709798</v>
      </c>
      <c r="D26" s="408">
        <f>B26+C26</f>
        <v>551382013</v>
      </c>
      <c r="E26" s="448">
        <f>IF(D26/($D26)=SUM(E25,E22),SUM(E22,E25),"ERROR")</f>
        <v>1</v>
      </c>
    </row>
    <row r="27" spans="1:5" ht="31.8" thickBot="1">
      <c r="A27" s="122" t="s">
        <v>95</v>
      </c>
      <c r="B27" s="452">
        <f>'Summary Federal Funds'!I29</f>
        <v>60526936</v>
      </c>
      <c r="C27" s="244"/>
      <c r="D27" s="452">
        <f>B27</f>
        <v>60526936</v>
      </c>
      <c r="E27" s="124"/>
    </row>
    <row r="28" spans="1:5" ht="31.2">
      <c r="A28" s="125" t="s">
        <v>96</v>
      </c>
      <c r="B28" s="453">
        <f>'Summary Federal Funds'!J29</f>
        <v>69641234</v>
      </c>
      <c r="C28" s="245"/>
      <c r="D28" s="453">
        <f>B28</f>
        <v>69641234</v>
      </c>
      <c r="E28" s="127"/>
    </row>
  </sheetData>
  <mergeCells count="1">
    <mergeCell ref="A1:E1"/>
  </mergeCells>
  <pageMargins left="0.7" right="0.7" top="0.75" bottom="0.75" header="0.3" footer="0.3"/>
  <pageSetup scale="80"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276</v>
      </c>
      <c r="B1" s="468"/>
      <c r="C1" s="468"/>
      <c r="D1" s="468"/>
      <c r="E1" s="534"/>
    </row>
    <row r="2" spans="1:5" ht="31.2" thickBot="1">
      <c r="A2" s="106" t="s">
        <v>104</v>
      </c>
      <c r="B2" s="107" t="s">
        <v>105</v>
      </c>
      <c r="C2" s="108" t="s">
        <v>106</v>
      </c>
      <c r="D2" s="109" t="s">
        <v>107</v>
      </c>
      <c r="E2" s="110" t="s">
        <v>108</v>
      </c>
    </row>
    <row r="3" spans="1:5" ht="22.8">
      <c r="A3" s="111" t="s">
        <v>74</v>
      </c>
      <c r="B3" s="418">
        <f>IF(SUM(B4:B7)='Federal Assistance'!B30,'Federal Assistance'!B30,"ERROR")</f>
        <v>15221077</v>
      </c>
      <c r="C3" s="418">
        <f>IF(SUM(C4:C6)='State Assistance'!B30,'State Assistance'!B30,"ERROR")</f>
        <v>4508843</v>
      </c>
      <c r="D3" s="412">
        <f>B3+C3</f>
        <v>19729920</v>
      </c>
      <c r="E3" s="443">
        <f>D3/($D26)</f>
        <v>0.19885574132667716</v>
      </c>
    </row>
    <row r="4" spans="1:5">
      <c r="A4" s="112" t="s">
        <v>62</v>
      </c>
      <c r="B4" s="417">
        <f>'Federal Assistance'!C30</f>
        <v>10225335</v>
      </c>
      <c r="C4" s="439">
        <f>'State Assistance'!C30</f>
        <v>4164884</v>
      </c>
      <c r="D4" s="454">
        <f>B4+C4</f>
        <v>14390219</v>
      </c>
      <c r="E4" s="444">
        <f>D4/($D26)</f>
        <v>0.14503746934089112</v>
      </c>
    </row>
    <row r="5" spans="1:5">
      <c r="A5" s="112" t="s">
        <v>63</v>
      </c>
      <c r="B5" s="417">
        <f>'Federal Assistance'!D30</f>
        <v>0</v>
      </c>
      <c r="C5" s="439">
        <f>'State Assistance'!D30</f>
        <v>0</v>
      </c>
      <c r="D5" s="454">
        <f t="shared" ref="D5:D7" si="0">B5+C5</f>
        <v>0</v>
      </c>
      <c r="E5" s="444">
        <f>D5/($D26)</f>
        <v>0</v>
      </c>
    </row>
    <row r="6" spans="1:5" ht="16.8">
      <c r="A6" s="112" t="s">
        <v>75</v>
      </c>
      <c r="B6" s="417">
        <f>'Federal Assistance'!E30</f>
        <v>4995742</v>
      </c>
      <c r="C6" s="439">
        <f>'State Assistance'!E30</f>
        <v>343959</v>
      </c>
      <c r="D6" s="454">
        <f t="shared" si="0"/>
        <v>5339701</v>
      </c>
      <c r="E6" s="444">
        <f>D6/($D26)</f>
        <v>5.3818271985786023E-2</v>
      </c>
    </row>
    <row r="7" spans="1:5">
      <c r="A7" s="112" t="s">
        <v>76</v>
      </c>
      <c r="B7" s="417">
        <f>'Federal Assistance'!F30</f>
        <v>0</v>
      </c>
      <c r="C7" s="113"/>
      <c r="D7" s="455">
        <f t="shared" si="0"/>
        <v>0</v>
      </c>
      <c r="E7" s="444">
        <f>D7/($D26)</f>
        <v>0</v>
      </c>
    </row>
    <row r="8" spans="1:5" ht="22.8">
      <c r="A8" s="114" t="s">
        <v>65</v>
      </c>
      <c r="B8" s="404">
        <f>IF(SUM(B9:B21)='Federal Non-Assistance'!B30,'Federal Non-Assistance'!B30,"ERROR")</f>
        <v>36241592</v>
      </c>
      <c r="C8" s="413">
        <f>IF(SUM(C9:C21)='State Non-Assistance'!B30,'State Non-Assistance'!B30,"ERROR")</f>
        <v>17215465</v>
      </c>
      <c r="D8" s="456">
        <f>B8+C8</f>
        <v>53457057</v>
      </c>
      <c r="E8" s="445">
        <f>D8/($D26)</f>
        <v>0.53878792711158663</v>
      </c>
    </row>
    <row r="9" spans="1:5" ht="16.8">
      <c r="A9" s="112" t="s">
        <v>78</v>
      </c>
      <c r="B9" s="405">
        <f>'Federal Non-Assistance'!C30</f>
        <v>18161923</v>
      </c>
      <c r="C9" s="440">
        <f>'State Non-Assistance'!C30</f>
        <v>14387505</v>
      </c>
      <c r="D9" s="454">
        <f t="shared" ref="D9:D21" si="1">B9+C9</f>
        <v>32549428</v>
      </c>
      <c r="E9" s="444">
        <f>D9/($D26)</f>
        <v>0.32806218346041455</v>
      </c>
    </row>
    <row r="10" spans="1:5">
      <c r="A10" s="112" t="s">
        <v>63</v>
      </c>
      <c r="B10" s="405">
        <f>'Federal Non-Assistance'!D30</f>
        <v>0</v>
      </c>
      <c r="C10" s="440">
        <f>'State Non-Assistance'!D30</f>
        <v>1715430</v>
      </c>
      <c r="D10" s="454">
        <f t="shared" si="1"/>
        <v>1715430</v>
      </c>
      <c r="E10" s="444">
        <f>D10/($D26)</f>
        <v>1.728963444068814E-2</v>
      </c>
    </row>
    <row r="11" spans="1:5">
      <c r="A11" s="112" t="s">
        <v>64</v>
      </c>
      <c r="B11" s="405">
        <f>'Federal Non-Assistance'!E30</f>
        <v>6888218</v>
      </c>
      <c r="C11" s="440">
        <f>'State Non-Assistance'!E30</f>
        <v>756150</v>
      </c>
      <c r="D11" s="454">
        <f t="shared" si="1"/>
        <v>7644368</v>
      </c>
      <c r="E11" s="444">
        <f>D11/($D26)</f>
        <v>7.7046762765076007E-2</v>
      </c>
    </row>
    <row r="12" spans="1:5" ht="16.8">
      <c r="A12" s="112" t="s">
        <v>79</v>
      </c>
      <c r="B12" s="405">
        <f>'Federal Non-Assistance'!F30</f>
        <v>0</v>
      </c>
      <c r="C12" s="440">
        <f>'State Non-Assistance'!F30</f>
        <v>0</v>
      </c>
      <c r="D12" s="454">
        <f t="shared" si="1"/>
        <v>0</v>
      </c>
      <c r="E12" s="444">
        <f>D12/($D26)</f>
        <v>0</v>
      </c>
    </row>
    <row r="13" spans="1:5">
      <c r="A13" s="112" t="s">
        <v>67</v>
      </c>
      <c r="B13" s="405">
        <f>'Federal Non-Assistance'!G30</f>
        <v>0</v>
      </c>
      <c r="C13" s="440">
        <f>'State Non-Assistance'!G30</f>
        <v>0</v>
      </c>
      <c r="D13" s="454">
        <f t="shared" si="1"/>
        <v>0</v>
      </c>
      <c r="E13" s="444">
        <f>D13/($D26)</f>
        <v>0</v>
      </c>
    </row>
    <row r="14" spans="1:5" ht="16.8">
      <c r="A14" s="112" t="s">
        <v>80</v>
      </c>
      <c r="B14" s="405">
        <f>'Federal Non-Assistance'!H30</f>
        <v>0</v>
      </c>
      <c r="C14" s="440">
        <f>'State Non-Assistance'!H30</f>
        <v>0</v>
      </c>
      <c r="D14" s="454">
        <f t="shared" si="1"/>
        <v>0</v>
      </c>
      <c r="E14" s="444">
        <f>D14/($D26)</f>
        <v>0</v>
      </c>
    </row>
    <row r="15" spans="1:5" ht="16.8">
      <c r="A15" s="112" t="s">
        <v>81</v>
      </c>
      <c r="B15" s="405">
        <f>'Federal Non-Assistance'!I30</f>
        <v>0</v>
      </c>
      <c r="C15" s="440">
        <f>'State Non-Assistance'!I30</f>
        <v>0</v>
      </c>
      <c r="D15" s="454">
        <f t="shared" si="1"/>
        <v>0</v>
      </c>
      <c r="E15" s="444">
        <f>D15/($D26)</f>
        <v>0</v>
      </c>
    </row>
    <row r="16" spans="1:5" ht="16.8">
      <c r="A16" s="112" t="s">
        <v>82</v>
      </c>
      <c r="B16" s="405">
        <f>'Federal Non-Assistance'!J30</f>
        <v>4108834</v>
      </c>
      <c r="C16" s="440">
        <f>'State Non-Assistance'!J30</f>
        <v>0</v>
      </c>
      <c r="D16" s="454">
        <f t="shared" si="1"/>
        <v>4108834</v>
      </c>
      <c r="E16" s="444">
        <f>D16/($D26)</f>
        <v>4.1412495897512822E-2</v>
      </c>
    </row>
    <row r="17" spans="1:5" ht="16.8">
      <c r="A17" s="112" t="s">
        <v>109</v>
      </c>
      <c r="B17" s="405">
        <f>'Federal Non-Assistance'!K30</f>
        <v>62678</v>
      </c>
      <c r="C17" s="440">
        <f>'State Non-Assistance'!K30</f>
        <v>0</v>
      </c>
      <c r="D17" s="454">
        <f t="shared" si="1"/>
        <v>62678</v>
      </c>
      <c r="E17" s="444">
        <f>D17/($D26)</f>
        <v>6.3172481970902414E-4</v>
      </c>
    </row>
    <row r="18" spans="1:5">
      <c r="A18" s="112" t="s">
        <v>88</v>
      </c>
      <c r="B18" s="405">
        <f>'Federal Non-Assistance'!L30</f>
        <v>2853127</v>
      </c>
      <c r="C18" s="440">
        <f>'State Non-Assistance'!L30</f>
        <v>62971</v>
      </c>
      <c r="D18" s="454">
        <f>B18+C18</f>
        <v>2916098</v>
      </c>
      <c r="E18" s="444">
        <f>D18/($D26)</f>
        <v>2.9391038056476689E-2</v>
      </c>
    </row>
    <row r="19" spans="1:5">
      <c r="A19" s="112" t="s">
        <v>68</v>
      </c>
      <c r="B19" s="405">
        <f>'Federal Non-Assistance'!M30</f>
        <v>420154</v>
      </c>
      <c r="C19" s="440">
        <f>'State Non-Assistance'!M30</f>
        <v>282990</v>
      </c>
      <c r="D19" s="454">
        <f>B19+C19</f>
        <v>703144</v>
      </c>
      <c r="E19" s="444">
        <f>D19/($D26)</f>
        <v>7.0869127385922029E-3</v>
      </c>
    </row>
    <row r="20" spans="1:5" ht="16.8">
      <c r="A20" s="112" t="s">
        <v>110</v>
      </c>
      <c r="B20" s="405">
        <f>'Federal Non-Assistance'!N30</f>
        <v>0</v>
      </c>
      <c r="C20" s="115"/>
      <c r="D20" s="454">
        <f t="shared" si="1"/>
        <v>0</v>
      </c>
      <c r="E20" s="444">
        <f>D20/($D26)</f>
        <v>0</v>
      </c>
    </row>
    <row r="21" spans="1:5">
      <c r="A21" s="112" t="s">
        <v>69</v>
      </c>
      <c r="B21" s="405">
        <f>'Federal Non-Assistance'!O30</f>
        <v>3746658</v>
      </c>
      <c r="C21" s="440">
        <f>'State Non-Assistance'!O30</f>
        <v>10419</v>
      </c>
      <c r="D21" s="454">
        <f t="shared" si="1"/>
        <v>3757077</v>
      </c>
      <c r="E21" s="444">
        <f>D21/($D26)</f>
        <v>3.7867174933117226E-2</v>
      </c>
    </row>
    <row r="22" spans="1:5" ht="40.200000000000003" thickBot="1">
      <c r="A22" s="116" t="s">
        <v>0</v>
      </c>
      <c r="B22" s="406">
        <f>B3+B8</f>
        <v>51462669</v>
      </c>
      <c r="C22" s="441">
        <f>C3+C8</f>
        <v>21724308</v>
      </c>
      <c r="D22" s="406">
        <f>B22+C22</f>
        <v>73186977</v>
      </c>
      <c r="E22" s="446">
        <f>D22/($D26)</f>
        <v>0.73764366843826379</v>
      </c>
    </row>
    <row r="23" spans="1:5" ht="34.200000000000003">
      <c r="A23" s="114" t="s">
        <v>111</v>
      </c>
      <c r="B23" s="449">
        <f>'Summary Federal Funds'!E30</f>
        <v>17353516</v>
      </c>
      <c r="C23" s="117"/>
      <c r="D23" s="456">
        <f>B23</f>
        <v>17353516</v>
      </c>
      <c r="E23" s="443">
        <f>D23/($D26)</f>
        <v>0.17490422104115744</v>
      </c>
    </row>
    <row r="24" spans="1:5" ht="34.200000000000003">
      <c r="A24" s="114" t="s">
        <v>112</v>
      </c>
      <c r="B24" s="450">
        <f>'Summary Federal Funds'!F30</f>
        <v>8676758</v>
      </c>
      <c r="C24" s="118"/>
      <c r="D24" s="456">
        <f>B24</f>
        <v>8676758</v>
      </c>
      <c r="E24" s="445">
        <f>D24/($D26)</f>
        <v>8.7452110520578719E-2</v>
      </c>
    </row>
    <row r="25" spans="1:5" ht="39" customHeight="1" thickBot="1">
      <c r="A25" s="119" t="s">
        <v>113</v>
      </c>
      <c r="B25" s="451">
        <f>B23+B24</f>
        <v>26030274</v>
      </c>
      <c r="C25" s="120"/>
      <c r="D25" s="451">
        <f>B25</f>
        <v>26030274</v>
      </c>
      <c r="E25" s="447">
        <f>D25/($D26)</f>
        <v>0.26235633156173616</v>
      </c>
    </row>
    <row r="26" spans="1:5" ht="32.4" thickTop="1" thickBot="1">
      <c r="A26" s="121" t="s">
        <v>114</v>
      </c>
      <c r="B26" s="408">
        <f>B22+B25</f>
        <v>77492943</v>
      </c>
      <c r="C26" s="442">
        <f>C22</f>
        <v>21724308</v>
      </c>
      <c r="D26" s="408">
        <f>B26+C26</f>
        <v>99217251</v>
      </c>
      <c r="E26" s="448">
        <f>IF(D26/($D26)=SUM(E25,E22),SUM(E22,E25),"ERROR")</f>
        <v>1</v>
      </c>
    </row>
    <row r="27" spans="1:5" ht="31.8" thickBot="1">
      <c r="A27" s="122" t="s">
        <v>95</v>
      </c>
      <c r="B27" s="452">
        <f>'Summary Federal Funds'!I30</f>
        <v>0</v>
      </c>
      <c r="C27" s="123"/>
      <c r="D27" s="452">
        <f>B27</f>
        <v>0</v>
      </c>
      <c r="E27" s="124"/>
    </row>
    <row r="28" spans="1:5" ht="31.2">
      <c r="A28" s="125" t="s">
        <v>96</v>
      </c>
      <c r="B28" s="453">
        <f>'Summary Federal Funds'!J30</f>
        <v>21167665</v>
      </c>
      <c r="C28" s="126"/>
      <c r="D28" s="453">
        <f>B28</f>
        <v>21167665</v>
      </c>
      <c r="E28" s="127"/>
    </row>
  </sheetData>
  <mergeCells count="1">
    <mergeCell ref="A1:E1"/>
  </mergeCells>
  <pageMargins left="0.7" right="0.7" top="0.75" bottom="0.75" header="0.3" footer="0.3"/>
  <pageSetup scale="80"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277</v>
      </c>
      <c r="B1" s="468"/>
      <c r="C1" s="468"/>
      <c r="D1" s="468"/>
      <c r="E1" s="534"/>
    </row>
    <row r="2" spans="1:5" ht="31.2" thickBot="1">
      <c r="A2" s="106" t="s">
        <v>104</v>
      </c>
      <c r="B2" s="107" t="s">
        <v>105</v>
      </c>
      <c r="C2" s="108" t="s">
        <v>106</v>
      </c>
      <c r="D2" s="109" t="s">
        <v>107</v>
      </c>
      <c r="E2" s="110" t="s">
        <v>108</v>
      </c>
    </row>
    <row r="3" spans="1:5" ht="22.8">
      <c r="A3" s="246" t="s">
        <v>74</v>
      </c>
      <c r="B3" s="418">
        <f>IF(SUM(B4:B7)='Federal Assistance'!B31,'Federal Assistance'!B31,"ERROR")</f>
        <v>21338825</v>
      </c>
      <c r="C3" s="418">
        <f>IF(SUM(C4:C6)='State Assistance'!B31,'State Assistance'!B31,"ERROR")</f>
        <v>62450228</v>
      </c>
      <c r="D3" s="412">
        <f>B3+C3</f>
        <v>83789053</v>
      </c>
      <c r="E3" s="443">
        <f>D3/($D26)</f>
        <v>0.21202241458789001</v>
      </c>
    </row>
    <row r="4" spans="1:5">
      <c r="A4" s="112" t="s">
        <v>62</v>
      </c>
      <c r="B4" s="417">
        <f>'Federal Assistance'!C31</f>
        <v>21338825</v>
      </c>
      <c r="C4" s="439">
        <f>'State Assistance'!C31</f>
        <v>62450228</v>
      </c>
      <c r="D4" s="454">
        <f>B4+C4</f>
        <v>83789053</v>
      </c>
      <c r="E4" s="444">
        <f>D4/($D26)</f>
        <v>0.21202241458789001</v>
      </c>
    </row>
    <row r="5" spans="1:5">
      <c r="A5" s="112" t="s">
        <v>63</v>
      </c>
      <c r="B5" s="417">
        <f>'Federal Assistance'!D31</f>
        <v>0</v>
      </c>
      <c r="C5" s="439">
        <f>'State Assistance'!D31</f>
        <v>0</v>
      </c>
      <c r="D5" s="454">
        <f t="shared" ref="D5:D7" si="0">B5+C5</f>
        <v>0</v>
      </c>
      <c r="E5" s="444">
        <f>D5/($D26)</f>
        <v>0</v>
      </c>
    </row>
    <row r="6" spans="1:5" ht="16.8">
      <c r="A6" s="112" t="s">
        <v>75</v>
      </c>
      <c r="B6" s="417">
        <f>'Federal Assistance'!E31</f>
        <v>0</v>
      </c>
      <c r="C6" s="455">
        <f>'State Assistance'!E31</f>
        <v>0</v>
      </c>
      <c r="D6" s="454">
        <f t="shared" si="0"/>
        <v>0</v>
      </c>
      <c r="E6" s="444">
        <f>D6/($D26)</f>
        <v>0</v>
      </c>
    </row>
    <row r="7" spans="1:5">
      <c r="A7" s="112" t="s">
        <v>76</v>
      </c>
      <c r="B7" s="417">
        <f>'Federal Assistance'!F31</f>
        <v>0</v>
      </c>
      <c r="C7" s="248"/>
      <c r="D7" s="455">
        <f t="shared" si="0"/>
        <v>0</v>
      </c>
      <c r="E7" s="444">
        <f>D7/($D26)</f>
        <v>0</v>
      </c>
    </row>
    <row r="8" spans="1:5" ht="22.8">
      <c r="A8" s="114" t="s">
        <v>65</v>
      </c>
      <c r="B8" s="404">
        <f>IF(SUM(B9:B21)='Federal Non-Assistance'!B31,'Federal Non-Assistance'!B31,"ERROR")</f>
        <v>186607817</v>
      </c>
      <c r="C8" s="404">
        <f>IF(SUM(C9:C21)='State Non-Assistance'!B31,'State Non-Assistance'!B31,"ERROR")</f>
        <v>103091553</v>
      </c>
      <c r="D8" s="456">
        <f>B8+C8</f>
        <v>289699370</v>
      </c>
      <c r="E8" s="445">
        <f>D8/($D26)</f>
        <v>0.73306425759449201</v>
      </c>
    </row>
    <row r="9" spans="1:5" ht="16.8">
      <c r="A9" s="112" t="s">
        <v>78</v>
      </c>
      <c r="B9" s="405">
        <f>'Federal Non-Assistance'!C31</f>
        <v>2893303</v>
      </c>
      <c r="C9" s="405">
        <f>'State Non-Assistance'!C31</f>
        <v>20706258</v>
      </c>
      <c r="D9" s="455">
        <f t="shared" ref="D9:D21" si="1">B9+C9</f>
        <v>23599561</v>
      </c>
      <c r="E9" s="444">
        <f>D9/($D26)</f>
        <v>5.9717060013009096E-2</v>
      </c>
    </row>
    <row r="10" spans="1:5">
      <c r="A10" s="112" t="s">
        <v>63</v>
      </c>
      <c r="B10" s="405">
        <f>'Federal Non-Assistance'!D31</f>
        <v>17852530</v>
      </c>
      <c r="C10" s="405">
        <f>'State Non-Assistance'!D31</f>
        <v>23176951</v>
      </c>
      <c r="D10" s="454">
        <f t="shared" si="1"/>
        <v>41029481</v>
      </c>
      <c r="E10" s="444">
        <f>D10/($D26)</f>
        <v>0.10382226937101145</v>
      </c>
    </row>
    <row r="11" spans="1:5">
      <c r="A11" s="112" t="s">
        <v>64</v>
      </c>
      <c r="B11" s="405">
        <f>'Federal Non-Assistance'!E31</f>
        <v>0</v>
      </c>
      <c r="C11" s="405">
        <f>'State Non-Assistance'!E31</f>
        <v>0</v>
      </c>
      <c r="D11" s="454">
        <f t="shared" si="1"/>
        <v>0</v>
      </c>
      <c r="E11" s="444">
        <f>D11/($D26)</f>
        <v>0</v>
      </c>
    </row>
    <row r="12" spans="1:5" ht="16.8">
      <c r="A12" s="112" t="s">
        <v>79</v>
      </c>
      <c r="B12" s="405">
        <f>'Federal Non-Assistance'!F31</f>
        <v>0</v>
      </c>
      <c r="C12" s="405">
        <f>'State Non-Assistance'!F31</f>
        <v>0</v>
      </c>
      <c r="D12" s="454">
        <f t="shared" si="1"/>
        <v>0</v>
      </c>
      <c r="E12" s="444">
        <f>D12/($D26)</f>
        <v>0</v>
      </c>
    </row>
    <row r="13" spans="1:5">
      <c r="A13" s="112" t="s">
        <v>67</v>
      </c>
      <c r="B13" s="405">
        <f>'Federal Non-Assistance'!G31</f>
        <v>0</v>
      </c>
      <c r="C13" s="405">
        <f>'State Non-Assistance'!G31</f>
        <v>0</v>
      </c>
      <c r="D13" s="454">
        <f t="shared" si="1"/>
        <v>0</v>
      </c>
      <c r="E13" s="444">
        <f>D13/($D26)</f>
        <v>0</v>
      </c>
    </row>
    <row r="14" spans="1:5" ht="16.8">
      <c r="A14" s="112" t="s">
        <v>80</v>
      </c>
      <c r="B14" s="405">
        <f>'Federal Non-Assistance'!H31</f>
        <v>0</v>
      </c>
      <c r="C14" s="405">
        <f>'State Non-Assistance'!H31</f>
        <v>0</v>
      </c>
      <c r="D14" s="454">
        <f t="shared" si="1"/>
        <v>0</v>
      </c>
      <c r="E14" s="444">
        <f>D14/($D26)</f>
        <v>0</v>
      </c>
    </row>
    <row r="15" spans="1:5" ht="16.8">
      <c r="A15" s="112" t="s">
        <v>81</v>
      </c>
      <c r="B15" s="405">
        <f>'Federal Non-Assistance'!I31</f>
        <v>0</v>
      </c>
      <c r="C15" s="405">
        <f>'State Non-Assistance'!I31</f>
        <v>46906756</v>
      </c>
      <c r="D15" s="454">
        <f t="shared" si="1"/>
        <v>46906756</v>
      </c>
      <c r="E15" s="444">
        <f>D15/($D26)</f>
        <v>0.11869430804528841</v>
      </c>
    </row>
    <row r="16" spans="1:5" ht="16.8">
      <c r="A16" s="112" t="s">
        <v>82</v>
      </c>
      <c r="B16" s="405">
        <f>'Federal Non-Assistance'!J31</f>
        <v>0</v>
      </c>
      <c r="C16" s="405">
        <f>'State Non-Assistance'!J31</f>
        <v>0</v>
      </c>
      <c r="D16" s="454">
        <f t="shared" si="1"/>
        <v>0</v>
      </c>
      <c r="E16" s="444">
        <f>D16/($D26)</f>
        <v>0</v>
      </c>
    </row>
    <row r="17" spans="1:5" ht="16.8">
      <c r="A17" s="112" t="s">
        <v>109</v>
      </c>
      <c r="B17" s="405">
        <f>'Federal Non-Assistance'!K31</f>
        <v>0</v>
      </c>
      <c r="C17" s="405">
        <f>'State Non-Assistance'!K31</f>
        <v>0</v>
      </c>
      <c r="D17" s="454">
        <f t="shared" si="1"/>
        <v>0</v>
      </c>
      <c r="E17" s="444">
        <f>D17/($D26)</f>
        <v>0</v>
      </c>
    </row>
    <row r="18" spans="1:5">
      <c r="A18" s="112" t="s">
        <v>88</v>
      </c>
      <c r="B18" s="405">
        <f>'Federal Non-Assistance'!L31</f>
        <v>862069</v>
      </c>
      <c r="C18" s="405">
        <f>'State Non-Assistance'!L31</f>
        <v>2753292</v>
      </c>
      <c r="D18" s="455">
        <f>B18+C18</f>
        <v>3615361</v>
      </c>
      <c r="E18" s="444">
        <f>D18/($D26)</f>
        <v>9.1484214390976423E-3</v>
      </c>
    </row>
    <row r="19" spans="1:5">
      <c r="A19" s="112" t="s">
        <v>68</v>
      </c>
      <c r="B19" s="405">
        <f>'Federal Non-Assistance'!M31</f>
        <v>0</v>
      </c>
      <c r="C19" s="405">
        <f>'State Non-Assistance'!M31</f>
        <v>1111391</v>
      </c>
      <c r="D19" s="454">
        <f>B19+C19</f>
        <v>1111391</v>
      </c>
      <c r="E19" s="444">
        <f>D19/($D26)</f>
        <v>2.8122982052470463E-3</v>
      </c>
    </row>
    <row r="20" spans="1:5" ht="16.8">
      <c r="A20" s="112" t="s">
        <v>110</v>
      </c>
      <c r="B20" s="405">
        <f>'Federal Non-Assistance'!N31</f>
        <v>114526748</v>
      </c>
      <c r="C20" s="243"/>
      <c r="D20" s="454">
        <f t="shared" si="1"/>
        <v>114526748</v>
      </c>
      <c r="E20" s="444">
        <f>D20/($D26)</f>
        <v>0.28980202993652171</v>
      </c>
    </row>
    <row r="21" spans="1:5">
      <c r="A21" s="112" t="s">
        <v>69</v>
      </c>
      <c r="B21" s="405">
        <f>'Federal Non-Assistance'!O31</f>
        <v>50473167</v>
      </c>
      <c r="C21" s="405">
        <f>'State Non-Assistance'!O31</f>
        <v>8436905</v>
      </c>
      <c r="D21" s="454">
        <f t="shared" si="1"/>
        <v>58910072</v>
      </c>
      <c r="E21" s="444">
        <f>D21/($D26)</f>
        <v>0.14906787058431667</v>
      </c>
    </row>
    <row r="22" spans="1:5" ht="40.200000000000003" thickBot="1">
      <c r="A22" s="116" t="s">
        <v>0</v>
      </c>
      <c r="B22" s="406">
        <f>B3+B8</f>
        <v>207946642</v>
      </c>
      <c r="C22" s="406">
        <f>C3+C8</f>
        <v>165541781</v>
      </c>
      <c r="D22" s="406">
        <f>B22+C22</f>
        <v>373488423</v>
      </c>
      <c r="E22" s="446">
        <f>D22/($D26)</f>
        <v>0.94508667218238196</v>
      </c>
    </row>
    <row r="23" spans="1:5" ht="34.200000000000003">
      <c r="A23" s="114" t="s">
        <v>111</v>
      </c>
      <c r="B23" s="449">
        <f>'Summary Federal Funds'!E31</f>
        <v>0</v>
      </c>
      <c r="C23" s="247"/>
      <c r="D23" s="456">
        <f>B23</f>
        <v>0</v>
      </c>
      <c r="E23" s="443">
        <f>D23/($D26)</f>
        <v>0</v>
      </c>
    </row>
    <row r="24" spans="1:5" ht="34.200000000000003">
      <c r="A24" s="114" t="s">
        <v>112</v>
      </c>
      <c r="B24" s="450">
        <f>'Summary Federal Funds'!F31</f>
        <v>21701176</v>
      </c>
      <c r="C24" s="241"/>
      <c r="D24" s="456">
        <f>B24</f>
        <v>21701176</v>
      </c>
      <c r="E24" s="445">
        <f>D24/($D26)</f>
        <v>5.4913327817617992E-2</v>
      </c>
    </row>
    <row r="25" spans="1:5" ht="39" customHeight="1" thickBot="1">
      <c r="A25" s="119" t="s">
        <v>113</v>
      </c>
      <c r="B25" s="451">
        <f>B23+B24</f>
        <v>21701176</v>
      </c>
      <c r="C25" s="242"/>
      <c r="D25" s="451">
        <f>B25</f>
        <v>21701176</v>
      </c>
      <c r="E25" s="447">
        <f>D25/($D26)</f>
        <v>5.4913327817617992E-2</v>
      </c>
    </row>
    <row r="26" spans="1:5" ht="32.4" thickTop="1" thickBot="1">
      <c r="A26" s="121" t="s">
        <v>114</v>
      </c>
      <c r="B26" s="408">
        <f>B22+B25</f>
        <v>229647818</v>
      </c>
      <c r="C26" s="408">
        <f>C22</f>
        <v>165541781</v>
      </c>
      <c r="D26" s="408">
        <f>B26+C26</f>
        <v>395189599</v>
      </c>
      <c r="E26" s="448">
        <f>IF(D26/($D26)=SUM(E25,E22),SUM(E22,E25),"ERROR")</f>
        <v>1</v>
      </c>
    </row>
    <row r="27" spans="1:5" ht="31.8" thickBot="1">
      <c r="A27" s="122" t="s">
        <v>95</v>
      </c>
      <c r="B27" s="452">
        <f>'Summary Federal Funds'!I31</f>
        <v>9657076</v>
      </c>
      <c r="C27" s="123"/>
      <c r="D27" s="452">
        <f>B27</f>
        <v>9657076</v>
      </c>
      <c r="E27" s="124"/>
    </row>
    <row r="28" spans="1:5" ht="31.2">
      <c r="A28" s="125" t="s">
        <v>96</v>
      </c>
      <c r="B28" s="453">
        <f>'Summary Federal Funds'!J31</f>
        <v>0</v>
      </c>
      <c r="C28" s="126"/>
      <c r="D28" s="453">
        <f>B28</f>
        <v>0</v>
      </c>
      <c r="E28" s="127"/>
    </row>
  </sheetData>
  <mergeCells count="1">
    <mergeCell ref="A1:E1"/>
  </mergeCells>
  <pageMargins left="0.7" right="0.7" top="0.75" bottom="0.75" header="0.3" footer="0.3"/>
  <pageSetup scale="80"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3" sqref="C3:C6 C8:C19 C21:C22 C26 E3:E26 B3:B28 D3:D28"/>
    </sheetView>
  </sheetViews>
  <sheetFormatPr defaultRowHeight="14.4"/>
  <cols>
    <col min="1" max="1" width="22.6640625" customWidth="1"/>
    <col min="2" max="5" width="32.6640625" customWidth="1"/>
  </cols>
  <sheetData>
    <row r="1" spans="1:5" ht="18" thickBot="1">
      <c r="A1" s="467" t="s">
        <v>278</v>
      </c>
      <c r="B1" s="468"/>
      <c r="C1" s="468"/>
      <c r="D1" s="468"/>
      <c r="E1" s="534"/>
    </row>
    <row r="2" spans="1:5" ht="31.2" thickBot="1">
      <c r="A2" s="106" t="s">
        <v>104</v>
      </c>
      <c r="B2" s="107" t="s">
        <v>105</v>
      </c>
      <c r="C2" s="108" t="s">
        <v>106</v>
      </c>
      <c r="D2" s="109" t="s">
        <v>107</v>
      </c>
      <c r="E2" s="110" t="s">
        <v>108</v>
      </c>
    </row>
    <row r="3" spans="1:5" ht="22.8">
      <c r="A3" s="246" t="s">
        <v>74</v>
      </c>
      <c r="B3" s="412">
        <f>IF(SUM(B4:B7)='Federal Assistance'!B32,'Federal Assistance'!B32,"ERROR")</f>
        <v>16722406</v>
      </c>
      <c r="C3" s="418">
        <f>IF(SUM(C4:C6)='State Assistance'!B32,'State Assistance'!B32,"ERROR")</f>
        <v>2922807</v>
      </c>
      <c r="D3" s="412">
        <f>B3+C3</f>
        <v>19645213</v>
      </c>
      <c r="E3" s="443">
        <f>D3/($D26)</f>
        <v>0.37301462767315863</v>
      </c>
    </row>
    <row r="4" spans="1:5">
      <c r="A4" s="112" t="s">
        <v>62</v>
      </c>
      <c r="B4" s="455">
        <f>'Federal Assistance'!C32</f>
        <v>14157139</v>
      </c>
      <c r="C4" s="439">
        <f>'State Assistance'!C32</f>
        <v>1608817</v>
      </c>
      <c r="D4" s="454">
        <f>B4+C4</f>
        <v>15765956</v>
      </c>
      <c r="E4" s="444">
        <f>D4/($D26)</f>
        <v>0.29935700912234453</v>
      </c>
    </row>
    <row r="5" spans="1:5">
      <c r="A5" s="112" t="s">
        <v>63</v>
      </c>
      <c r="B5" s="455">
        <f>'Federal Assistance'!D32</f>
        <v>0</v>
      </c>
      <c r="C5" s="439">
        <f>'State Assistance'!D32</f>
        <v>1313990</v>
      </c>
      <c r="D5" s="454">
        <f t="shared" ref="D5:D7" si="0">B5+C5</f>
        <v>1313990</v>
      </c>
      <c r="E5" s="444">
        <f>D5/($D26)</f>
        <v>2.4949461765380387E-2</v>
      </c>
    </row>
    <row r="6" spans="1:5" ht="16.8">
      <c r="A6" s="112" t="s">
        <v>75</v>
      </c>
      <c r="B6" s="455">
        <f>'Federal Assistance'!E32</f>
        <v>0</v>
      </c>
      <c r="C6" s="439">
        <f>'State Assistance'!E32</f>
        <v>0</v>
      </c>
      <c r="D6" s="454">
        <f t="shared" si="0"/>
        <v>0</v>
      </c>
      <c r="E6" s="444">
        <f>D6/($D26)</f>
        <v>0</v>
      </c>
    </row>
    <row r="7" spans="1:5">
      <c r="A7" s="112" t="s">
        <v>76</v>
      </c>
      <c r="B7" s="455">
        <f>'Federal Assistance'!F32</f>
        <v>2565267</v>
      </c>
      <c r="C7" s="113"/>
      <c r="D7" s="455">
        <f t="shared" si="0"/>
        <v>2565267</v>
      </c>
      <c r="E7" s="444">
        <f>D7/($D26)</f>
        <v>4.8708156785433721E-2</v>
      </c>
    </row>
    <row r="8" spans="1:5" ht="22.8">
      <c r="A8" s="114" t="s">
        <v>65</v>
      </c>
      <c r="B8" s="404">
        <f>IF(SUM(B9:B21)='Federal Non-Assistance'!B32,'Federal Non-Assistance'!B32,"ERROR")</f>
        <v>11176596</v>
      </c>
      <c r="C8" s="413">
        <f>IF(SUM(C9:C21)='State Non-Assistance'!B32,'State Non-Assistance'!B32,"ERROR")</f>
        <v>10568418</v>
      </c>
      <c r="D8" s="456">
        <f>B8+C8</f>
        <v>21745014</v>
      </c>
      <c r="E8" s="445">
        <f>D8/($D26)</f>
        <v>0.41288472163461004</v>
      </c>
    </row>
    <row r="9" spans="1:5" ht="16.8">
      <c r="A9" s="112" t="s">
        <v>78</v>
      </c>
      <c r="B9" s="405">
        <f>'Federal Non-Assistance'!C32</f>
        <v>2720449</v>
      </c>
      <c r="C9" s="440">
        <f>'State Non-Assistance'!C32</f>
        <v>8321853</v>
      </c>
      <c r="D9" s="454">
        <f t="shared" ref="D9:D21" si="1">B9+C9</f>
        <v>11042302</v>
      </c>
      <c r="E9" s="444">
        <f>D9/($D26)</f>
        <v>0.20966635328334568</v>
      </c>
    </row>
    <row r="10" spans="1:5">
      <c r="A10" s="112" t="s">
        <v>63</v>
      </c>
      <c r="B10" s="405">
        <f>'Federal Non-Assistance'!D32</f>
        <v>413600</v>
      </c>
      <c r="C10" s="440">
        <f>'State Non-Assistance'!D32</f>
        <v>79279</v>
      </c>
      <c r="D10" s="454">
        <f t="shared" si="1"/>
        <v>492879</v>
      </c>
      <c r="E10" s="444">
        <f>D10/($D26)</f>
        <v>9.3585687603854831E-3</v>
      </c>
    </row>
    <row r="11" spans="1:5">
      <c r="A11" s="112" t="s">
        <v>64</v>
      </c>
      <c r="B11" s="405">
        <f>'Federal Non-Assistance'!E32</f>
        <v>0</v>
      </c>
      <c r="C11" s="440">
        <f>'State Non-Assistance'!E32</f>
        <v>0</v>
      </c>
      <c r="D11" s="454">
        <f t="shared" si="1"/>
        <v>0</v>
      </c>
      <c r="E11" s="444">
        <f>D11/($D26)</f>
        <v>0</v>
      </c>
    </row>
    <row r="12" spans="1:5" ht="16.8">
      <c r="A12" s="112" t="s">
        <v>79</v>
      </c>
      <c r="B12" s="405">
        <f>'Federal Non-Assistance'!F32</f>
        <v>0</v>
      </c>
      <c r="C12" s="440">
        <f>'State Non-Assistance'!F32</f>
        <v>0</v>
      </c>
      <c r="D12" s="455">
        <f t="shared" si="1"/>
        <v>0</v>
      </c>
      <c r="E12" s="444">
        <f>D12/($D26)</f>
        <v>0</v>
      </c>
    </row>
    <row r="13" spans="1:5">
      <c r="A13" s="112" t="s">
        <v>67</v>
      </c>
      <c r="B13" s="405">
        <f>'Federal Non-Assistance'!G32</f>
        <v>0</v>
      </c>
      <c r="C13" s="440">
        <f>'State Non-Assistance'!G32</f>
        <v>0</v>
      </c>
      <c r="D13" s="454">
        <f t="shared" si="1"/>
        <v>0</v>
      </c>
      <c r="E13" s="444">
        <f>D13/($D26)</f>
        <v>0</v>
      </c>
    </row>
    <row r="14" spans="1:5" ht="16.8">
      <c r="A14" s="112" t="s">
        <v>80</v>
      </c>
      <c r="B14" s="405">
        <f>'Federal Non-Assistance'!H32</f>
        <v>0</v>
      </c>
      <c r="C14" s="440">
        <f>'State Non-Assistance'!H32</f>
        <v>0</v>
      </c>
      <c r="D14" s="454">
        <f t="shared" si="1"/>
        <v>0</v>
      </c>
      <c r="E14" s="444">
        <f>D14/($D26)</f>
        <v>0</v>
      </c>
    </row>
    <row r="15" spans="1:5" ht="16.8">
      <c r="A15" s="112" t="s">
        <v>81</v>
      </c>
      <c r="B15" s="405">
        <f>'Federal Non-Assistance'!I32</f>
        <v>0</v>
      </c>
      <c r="C15" s="440">
        <f>'State Non-Assistance'!I32</f>
        <v>0</v>
      </c>
      <c r="D15" s="454">
        <f t="shared" si="1"/>
        <v>0</v>
      </c>
      <c r="E15" s="444">
        <f>D15/($D26)</f>
        <v>0</v>
      </c>
    </row>
    <row r="16" spans="1:5" ht="16.8">
      <c r="A16" s="112" t="s">
        <v>82</v>
      </c>
      <c r="B16" s="405">
        <f>'Federal Non-Assistance'!J32</f>
        <v>1057841</v>
      </c>
      <c r="C16" s="405">
        <f>'State Non-Assistance'!J32</f>
        <v>0</v>
      </c>
      <c r="D16" s="454">
        <f t="shared" si="1"/>
        <v>1057841</v>
      </c>
      <c r="E16" s="444">
        <f>D16/($D26)</f>
        <v>2.0085817687616917E-2</v>
      </c>
    </row>
    <row r="17" spans="1:5" ht="16.8">
      <c r="A17" s="112" t="s">
        <v>109</v>
      </c>
      <c r="B17" s="405">
        <f>'Federal Non-Assistance'!K32</f>
        <v>0</v>
      </c>
      <c r="C17" s="405">
        <f>'State Non-Assistance'!K32</f>
        <v>0</v>
      </c>
      <c r="D17" s="454">
        <f t="shared" si="1"/>
        <v>0</v>
      </c>
      <c r="E17" s="444">
        <f>D17/($D26)</f>
        <v>0</v>
      </c>
    </row>
    <row r="18" spans="1:5">
      <c r="A18" s="112" t="s">
        <v>88</v>
      </c>
      <c r="B18" s="405">
        <f>'Federal Non-Assistance'!L32</f>
        <v>3337126</v>
      </c>
      <c r="C18" s="405">
        <f>'State Non-Assistance'!L32</f>
        <v>403805</v>
      </c>
      <c r="D18" s="454">
        <f>B18+C18</f>
        <v>3740931</v>
      </c>
      <c r="E18" s="444">
        <f>D18/($D26)</f>
        <v>7.1031145557748698E-2</v>
      </c>
    </row>
    <row r="19" spans="1:5">
      <c r="A19" s="112" t="s">
        <v>68</v>
      </c>
      <c r="B19" s="405">
        <f>'Federal Non-Assistance'!M32</f>
        <v>1623311</v>
      </c>
      <c r="C19" s="405">
        <f>'State Non-Assistance'!M32</f>
        <v>831078</v>
      </c>
      <c r="D19" s="454">
        <f>B19+C19</f>
        <v>2454389</v>
      </c>
      <c r="E19" s="444">
        <f>D19/($D26)</f>
        <v>4.6602854293312887E-2</v>
      </c>
    </row>
    <row r="20" spans="1:5" ht="16.8">
      <c r="A20" s="112" t="s">
        <v>110</v>
      </c>
      <c r="B20" s="405">
        <f>'Federal Non-Assistance'!N32</f>
        <v>1427740</v>
      </c>
      <c r="C20" s="243"/>
      <c r="D20" s="454">
        <f t="shared" si="1"/>
        <v>1427740</v>
      </c>
      <c r="E20" s="444">
        <f>D20/($D26)</f>
        <v>2.7109296525014797E-2</v>
      </c>
    </row>
    <row r="21" spans="1:5">
      <c r="A21" s="112" t="s">
        <v>69</v>
      </c>
      <c r="B21" s="405">
        <f>'Federal Non-Assistance'!O32</f>
        <v>596529</v>
      </c>
      <c r="C21" s="405">
        <f>'State Non-Assistance'!O32</f>
        <v>932403</v>
      </c>
      <c r="D21" s="454">
        <f t="shared" si="1"/>
        <v>1528932</v>
      </c>
      <c r="E21" s="444">
        <f>D21/($D26)</f>
        <v>2.903068552718557E-2</v>
      </c>
    </row>
    <row r="22" spans="1:5" ht="40.200000000000003" thickBot="1">
      <c r="A22" s="116" t="s">
        <v>0</v>
      </c>
      <c r="B22" s="406">
        <f>B3+B8</f>
        <v>27899002</v>
      </c>
      <c r="C22" s="406">
        <f>C3+C8</f>
        <v>13491225</v>
      </c>
      <c r="D22" s="406">
        <f>B22+C22</f>
        <v>41390227</v>
      </c>
      <c r="E22" s="446">
        <f>D22/($D26)</f>
        <v>0.78589934930776872</v>
      </c>
    </row>
    <row r="23" spans="1:5" ht="34.200000000000003">
      <c r="A23" s="114" t="s">
        <v>111</v>
      </c>
      <c r="B23" s="449">
        <f>'Summary Federal Funds'!E32</f>
        <v>8700000</v>
      </c>
      <c r="C23" s="247"/>
      <c r="D23" s="456">
        <f>B23</f>
        <v>8700000</v>
      </c>
      <c r="E23" s="443">
        <f>D23/($D26)</f>
        <v>0.16519175744017031</v>
      </c>
    </row>
    <row r="24" spans="1:5" ht="34.200000000000003">
      <c r="A24" s="114" t="s">
        <v>112</v>
      </c>
      <c r="B24" s="450">
        <f>'Summary Federal Funds'!F32</f>
        <v>2575839</v>
      </c>
      <c r="C24" s="241"/>
      <c r="D24" s="456">
        <f>B24</f>
        <v>2575839</v>
      </c>
      <c r="E24" s="445">
        <f>D24/($D26)</f>
        <v>4.8908893252061013E-2</v>
      </c>
    </row>
    <row r="25" spans="1:5" ht="39" customHeight="1" thickBot="1">
      <c r="A25" s="119" t="s">
        <v>113</v>
      </c>
      <c r="B25" s="451">
        <f>B23+B24</f>
        <v>11275839</v>
      </c>
      <c r="C25" s="242"/>
      <c r="D25" s="451">
        <f>B25</f>
        <v>11275839</v>
      </c>
      <c r="E25" s="447">
        <f>D25/($D26)</f>
        <v>0.2141006506922313</v>
      </c>
    </row>
    <row r="26" spans="1:5" ht="32.4" thickTop="1" thickBot="1">
      <c r="A26" s="121" t="s">
        <v>114</v>
      </c>
      <c r="B26" s="408">
        <f>B22+B25</f>
        <v>39174841</v>
      </c>
      <c r="C26" s="408">
        <f>C22</f>
        <v>13491225</v>
      </c>
      <c r="D26" s="408">
        <f>B26+C26</f>
        <v>52666066</v>
      </c>
      <c r="E26" s="448">
        <f>IF(D26/($D26)=SUM(E25,E22),SUM(E22,E25),"ERROR")</f>
        <v>1</v>
      </c>
    </row>
    <row r="27" spans="1:5" ht="31.8" thickBot="1">
      <c r="A27" s="122" t="s">
        <v>95</v>
      </c>
      <c r="B27" s="452">
        <f>'Summary Federal Funds'!I32</f>
        <v>41757118</v>
      </c>
      <c r="C27" s="244"/>
      <c r="D27" s="452">
        <f>B27</f>
        <v>41757118</v>
      </c>
      <c r="E27" s="124"/>
    </row>
    <row r="28" spans="1:5" ht="31.2">
      <c r="A28" s="125" t="s">
        <v>96</v>
      </c>
      <c r="B28" s="453">
        <f>'Summary Federal Funds'!J32</f>
        <v>0</v>
      </c>
      <c r="C28" s="245"/>
      <c r="D28" s="453">
        <f>B28</f>
        <v>0</v>
      </c>
      <c r="E28" s="127"/>
    </row>
  </sheetData>
  <mergeCells count="1">
    <mergeCell ref="A1:E1"/>
  </mergeCells>
  <pageMargins left="0.7" right="0.7" top="0.75" bottom="0.75" header="0.3" footer="0.3"/>
  <pageSetup scale="80"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279</v>
      </c>
      <c r="B1" s="468"/>
      <c r="C1" s="468"/>
      <c r="D1" s="468"/>
      <c r="E1" s="534"/>
    </row>
    <row r="2" spans="1:5" ht="31.2" thickBot="1">
      <c r="A2" s="106" t="s">
        <v>104</v>
      </c>
      <c r="B2" s="107" t="s">
        <v>105</v>
      </c>
      <c r="C2" s="108" t="s">
        <v>106</v>
      </c>
      <c r="D2" s="109" t="s">
        <v>107</v>
      </c>
      <c r="E2" s="110" t="s">
        <v>108</v>
      </c>
    </row>
    <row r="3" spans="1:5" ht="22.8">
      <c r="A3" s="111" t="s">
        <v>74</v>
      </c>
      <c r="B3" s="418">
        <f>IF(SUM(B4:B7)='Federal Assistance'!B33,'Federal Assistance'!B33,"ERROR")</f>
        <v>13773027</v>
      </c>
      <c r="C3" s="418">
        <f>IF(SUM(C4:C6)='State Assistance'!B33,'State Assistance'!B33,"ERROR")</f>
        <v>9639690</v>
      </c>
      <c r="D3" s="412">
        <f>B3+C3</f>
        <v>23412717</v>
      </c>
      <c r="E3" s="443">
        <f>D3/($D26)</f>
        <v>0.20125645096699465</v>
      </c>
    </row>
    <row r="4" spans="1:5">
      <c r="A4" s="112" t="s">
        <v>62</v>
      </c>
      <c r="B4" s="417">
        <f>'Federal Assistance'!C33</f>
        <v>13773027</v>
      </c>
      <c r="C4" s="439">
        <f>'State Assistance'!C33</f>
        <v>9639690</v>
      </c>
      <c r="D4" s="454">
        <f>B4+C4</f>
        <v>23412717</v>
      </c>
      <c r="E4" s="444">
        <f>D4/($D26)</f>
        <v>0.20125645096699465</v>
      </c>
    </row>
    <row r="5" spans="1:5">
      <c r="A5" s="112" t="s">
        <v>63</v>
      </c>
      <c r="B5" s="417">
        <f>'Federal Assistance'!D33</f>
        <v>0</v>
      </c>
      <c r="C5" s="439">
        <f>'State Assistance'!D33</f>
        <v>0</v>
      </c>
      <c r="D5" s="454">
        <f t="shared" ref="D5:D7" si="0">B5+C5</f>
        <v>0</v>
      </c>
      <c r="E5" s="444">
        <f>D5/($D26)</f>
        <v>0</v>
      </c>
    </row>
    <row r="6" spans="1:5" ht="16.8">
      <c r="A6" s="112" t="s">
        <v>75</v>
      </c>
      <c r="B6" s="417">
        <f>'Federal Assistance'!E33</f>
        <v>0</v>
      </c>
      <c r="C6" s="439">
        <f>'State Assistance'!E33</f>
        <v>0</v>
      </c>
      <c r="D6" s="454">
        <f t="shared" si="0"/>
        <v>0</v>
      </c>
      <c r="E6" s="444">
        <f>D6/($D26)</f>
        <v>0</v>
      </c>
    </row>
    <row r="7" spans="1:5">
      <c r="A7" s="112" t="s">
        <v>76</v>
      </c>
      <c r="B7" s="417">
        <f>'Federal Assistance'!F33</f>
        <v>0</v>
      </c>
      <c r="C7" s="113"/>
      <c r="D7" s="455">
        <f t="shared" si="0"/>
        <v>0</v>
      </c>
      <c r="E7" s="444">
        <f>D7/($D26)</f>
        <v>0</v>
      </c>
    </row>
    <row r="8" spans="1:5" ht="22.8">
      <c r="A8" s="114" t="s">
        <v>65</v>
      </c>
      <c r="B8" s="404">
        <f>IF(SUM(B9:B21)='Federal Non-Assistance'!B33,'Federal Non-Assistance'!B33,"ERROR")</f>
        <v>30019965</v>
      </c>
      <c r="C8" s="413">
        <f>IF(SUM(C9:C21)='State Non-Assistance'!B33,'State Non-Assistance'!B33,"ERROR")</f>
        <v>45900071</v>
      </c>
      <c r="D8" s="456">
        <f>B8+C8</f>
        <v>75920036</v>
      </c>
      <c r="E8" s="445">
        <f>D8/($D26)</f>
        <v>0.65261101488761297</v>
      </c>
    </row>
    <row r="9" spans="1:5" ht="16.8">
      <c r="A9" s="112" t="s">
        <v>78</v>
      </c>
      <c r="B9" s="405">
        <f>'Federal Non-Assistance'!C33</f>
        <v>16391785</v>
      </c>
      <c r="C9" s="440">
        <f>'State Non-Assistance'!C33</f>
        <v>1749459</v>
      </c>
      <c r="D9" s="454">
        <f t="shared" ref="D9:D21" si="1">B9+C9</f>
        <v>18141244</v>
      </c>
      <c r="E9" s="444">
        <f>D9/($D26)</f>
        <v>0.15594270342764088</v>
      </c>
    </row>
    <row r="10" spans="1:5">
      <c r="A10" s="112" t="s">
        <v>63</v>
      </c>
      <c r="B10" s="405">
        <f>'Federal Non-Assistance'!D33</f>
        <v>0</v>
      </c>
      <c r="C10" s="440">
        <f>'State Non-Assistance'!D33</f>
        <v>6498998</v>
      </c>
      <c r="D10" s="454">
        <f t="shared" si="1"/>
        <v>6498998</v>
      </c>
      <c r="E10" s="444">
        <f>D10/($D26)</f>
        <v>5.5865591008578644E-2</v>
      </c>
    </row>
    <row r="11" spans="1:5">
      <c r="A11" s="112" t="s">
        <v>64</v>
      </c>
      <c r="B11" s="405">
        <f>'Federal Non-Assistance'!E33</f>
        <v>0</v>
      </c>
      <c r="C11" s="440">
        <f>'State Non-Assistance'!E33</f>
        <v>0</v>
      </c>
      <c r="D11" s="454">
        <f t="shared" si="1"/>
        <v>0</v>
      </c>
      <c r="E11" s="444">
        <f>D11/($D26)</f>
        <v>0</v>
      </c>
    </row>
    <row r="12" spans="1:5" ht="16.8">
      <c r="A12" s="112" t="s">
        <v>79</v>
      </c>
      <c r="B12" s="405">
        <f>'Federal Non-Assistance'!F33</f>
        <v>0</v>
      </c>
      <c r="C12" s="440">
        <f>'State Non-Assistance'!F33</f>
        <v>0</v>
      </c>
      <c r="D12" s="454">
        <f t="shared" si="1"/>
        <v>0</v>
      </c>
      <c r="E12" s="444">
        <f>D12/($D26)</f>
        <v>0</v>
      </c>
    </row>
    <row r="13" spans="1:5">
      <c r="A13" s="112" t="s">
        <v>67</v>
      </c>
      <c r="B13" s="405">
        <f>'Federal Non-Assistance'!G33</f>
        <v>0</v>
      </c>
      <c r="C13" s="440">
        <f>'State Non-Assistance'!G33</f>
        <v>30609564</v>
      </c>
      <c r="D13" s="454">
        <f t="shared" si="1"/>
        <v>30609564</v>
      </c>
      <c r="E13" s="444">
        <f>D13/($D26)</f>
        <v>0.26312077390621025</v>
      </c>
    </row>
    <row r="14" spans="1:5" ht="16.8">
      <c r="A14" s="112" t="s">
        <v>80</v>
      </c>
      <c r="B14" s="405">
        <f>'Federal Non-Assistance'!H33</f>
        <v>0</v>
      </c>
      <c r="C14" s="440">
        <f>'State Non-Assistance'!H33</f>
        <v>6766211</v>
      </c>
      <c r="D14" s="454">
        <f t="shared" si="1"/>
        <v>6766211</v>
      </c>
      <c r="E14" s="444">
        <f>D14/($D26)</f>
        <v>5.816256235249586E-2</v>
      </c>
    </row>
    <row r="15" spans="1:5" ht="16.8">
      <c r="A15" s="112" t="s">
        <v>81</v>
      </c>
      <c r="B15" s="405">
        <f>'Federal Non-Assistance'!I33</f>
        <v>0</v>
      </c>
      <c r="C15" s="440">
        <f>'State Non-Assistance'!I33</f>
        <v>0</v>
      </c>
      <c r="D15" s="454">
        <f t="shared" si="1"/>
        <v>0</v>
      </c>
      <c r="E15" s="444">
        <f>D15/($D26)</f>
        <v>0</v>
      </c>
    </row>
    <row r="16" spans="1:5" ht="16.8">
      <c r="A16" s="112" t="s">
        <v>82</v>
      </c>
      <c r="B16" s="405">
        <f>'Federal Non-Assistance'!J33</f>
        <v>263334</v>
      </c>
      <c r="C16" s="440">
        <f>'State Non-Assistance'!J33</f>
        <v>0</v>
      </c>
      <c r="D16" s="454">
        <f t="shared" si="1"/>
        <v>263334</v>
      </c>
      <c r="E16" s="444">
        <f>D16/($D26)</f>
        <v>2.2636273380378094E-3</v>
      </c>
    </row>
    <row r="17" spans="1:5" ht="16.8">
      <c r="A17" s="112" t="s">
        <v>109</v>
      </c>
      <c r="B17" s="405">
        <f>'Federal Non-Assistance'!K33</f>
        <v>0</v>
      </c>
      <c r="C17" s="440">
        <f>'State Non-Assistance'!K33</f>
        <v>0</v>
      </c>
      <c r="D17" s="454">
        <f t="shared" si="1"/>
        <v>0</v>
      </c>
      <c r="E17" s="444">
        <f>D17/($D26)</f>
        <v>0</v>
      </c>
    </row>
    <row r="18" spans="1:5">
      <c r="A18" s="112" t="s">
        <v>88</v>
      </c>
      <c r="B18" s="405">
        <f>'Federal Non-Assistance'!L33</f>
        <v>3433879</v>
      </c>
      <c r="C18" s="440">
        <f>'State Non-Assistance'!L33</f>
        <v>0</v>
      </c>
      <c r="D18" s="454">
        <f>B18+C18</f>
        <v>3433879</v>
      </c>
      <c r="E18" s="444">
        <f>D18/($D26)</f>
        <v>2.9517731777567405E-2</v>
      </c>
    </row>
    <row r="19" spans="1:5">
      <c r="A19" s="112" t="s">
        <v>68</v>
      </c>
      <c r="B19" s="405">
        <f>'Federal Non-Assistance'!M33</f>
        <v>402733</v>
      </c>
      <c r="C19" s="440">
        <f>'State Non-Assistance'!M33</f>
        <v>0</v>
      </c>
      <c r="D19" s="454">
        <f>B19+C19</f>
        <v>402733</v>
      </c>
      <c r="E19" s="444">
        <f>D19/($D26)</f>
        <v>3.461905521998607E-3</v>
      </c>
    </row>
    <row r="20" spans="1:5" ht="16.8">
      <c r="A20" s="112" t="s">
        <v>110</v>
      </c>
      <c r="B20" s="405">
        <f>'Federal Non-Assistance'!N33</f>
        <v>0</v>
      </c>
      <c r="C20" s="115"/>
      <c r="D20" s="454">
        <f t="shared" si="1"/>
        <v>0</v>
      </c>
      <c r="E20" s="444">
        <f>D20/($D26)</f>
        <v>0</v>
      </c>
    </row>
    <row r="21" spans="1:5">
      <c r="A21" s="112" t="s">
        <v>69</v>
      </c>
      <c r="B21" s="405">
        <f>'Federal Non-Assistance'!O33</f>
        <v>9528234</v>
      </c>
      <c r="C21" s="440">
        <f>'State Non-Assistance'!O33</f>
        <v>275839</v>
      </c>
      <c r="D21" s="454">
        <f t="shared" si="1"/>
        <v>9804073</v>
      </c>
      <c r="E21" s="444">
        <f>D21/($D26)</f>
        <v>8.4276119555083517E-2</v>
      </c>
    </row>
    <row r="22" spans="1:5" ht="40.200000000000003" thickBot="1">
      <c r="A22" s="116" t="s">
        <v>0</v>
      </c>
      <c r="B22" s="406">
        <f>B3+B8</f>
        <v>43792992</v>
      </c>
      <c r="C22" s="441">
        <f>C3+C8</f>
        <v>55539761</v>
      </c>
      <c r="D22" s="406">
        <f>B22+C22</f>
        <v>99332753</v>
      </c>
      <c r="E22" s="446">
        <f>D22/($D26)</f>
        <v>0.8538674658546076</v>
      </c>
    </row>
    <row r="23" spans="1:5" ht="34.200000000000003">
      <c r="A23" s="114" t="s">
        <v>111</v>
      </c>
      <c r="B23" s="449">
        <f>'Summary Federal Funds'!E33</f>
        <v>17000000</v>
      </c>
      <c r="C23" s="117"/>
      <c r="D23" s="456">
        <f>B23</f>
        <v>17000000</v>
      </c>
      <c r="E23" s="443">
        <f>D23/($D26)</f>
        <v>0.1461325341453924</v>
      </c>
    </row>
    <row r="24" spans="1:5" ht="34.200000000000003">
      <c r="A24" s="114" t="s">
        <v>112</v>
      </c>
      <c r="B24" s="450">
        <f>'Summary Federal Funds'!F33</f>
        <v>0</v>
      </c>
      <c r="C24" s="118"/>
      <c r="D24" s="456">
        <f>B24</f>
        <v>0</v>
      </c>
      <c r="E24" s="445">
        <f>D24/($D26)</f>
        <v>0</v>
      </c>
    </row>
    <row r="25" spans="1:5" ht="39" customHeight="1" thickBot="1">
      <c r="A25" s="119" t="s">
        <v>113</v>
      </c>
      <c r="B25" s="451">
        <f>B23+B24</f>
        <v>17000000</v>
      </c>
      <c r="C25" s="120"/>
      <c r="D25" s="451">
        <f>B25</f>
        <v>17000000</v>
      </c>
      <c r="E25" s="447">
        <f>D25/($D26)</f>
        <v>0.1461325341453924</v>
      </c>
    </row>
    <row r="26" spans="1:5" ht="32.4" thickTop="1" thickBot="1">
      <c r="A26" s="121" t="s">
        <v>114</v>
      </c>
      <c r="B26" s="408">
        <f>B22+B25</f>
        <v>60792992</v>
      </c>
      <c r="C26" s="442">
        <f>C22</f>
        <v>55539761</v>
      </c>
      <c r="D26" s="408">
        <f>B26+C26</f>
        <v>116332753</v>
      </c>
      <c r="E26" s="448">
        <f>IF(D26/($D26)=SUM(E25,E22),SUM(E22,E25),"ERROR")</f>
        <v>1</v>
      </c>
    </row>
    <row r="27" spans="1:5" ht="31.8" thickBot="1">
      <c r="A27" s="122" t="s">
        <v>95</v>
      </c>
      <c r="B27" s="452">
        <f>'Summary Federal Funds'!I33</f>
        <v>160189</v>
      </c>
      <c r="C27" s="123"/>
      <c r="D27" s="452">
        <f>B27</f>
        <v>160189</v>
      </c>
      <c r="E27" s="124"/>
    </row>
    <row r="28" spans="1:5" ht="31.2">
      <c r="A28" s="125" t="s">
        <v>96</v>
      </c>
      <c r="B28" s="453">
        <f>'Summary Federal Funds'!J33</f>
        <v>56104988</v>
      </c>
      <c r="C28" s="126"/>
      <c r="D28" s="453">
        <f>B28</f>
        <v>56104988</v>
      </c>
      <c r="E28" s="127"/>
    </row>
  </sheetData>
  <mergeCells count="1">
    <mergeCell ref="A1:E1"/>
  </mergeCells>
  <pageMargins left="0.7" right="0.7" top="0.75" bottom="0.75" header="0.3" footer="0.3"/>
  <pageSetup scale="80" orientation="landscape"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280</v>
      </c>
      <c r="B1" s="468"/>
      <c r="C1" s="468"/>
      <c r="D1" s="468"/>
      <c r="E1" s="534"/>
    </row>
    <row r="2" spans="1:5" ht="31.2" thickBot="1">
      <c r="A2" s="106" t="s">
        <v>104</v>
      </c>
      <c r="B2" s="107" t="s">
        <v>105</v>
      </c>
      <c r="C2" s="108" t="s">
        <v>106</v>
      </c>
      <c r="D2" s="109" t="s">
        <v>107</v>
      </c>
      <c r="E2" s="110" t="s">
        <v>108</v>
      </c>
    </row>
    <row r="3" spans="1:5" ht="22.8">
      <c r="A3" s="111" t="s">
        <v>74</v>
      </c>
      <c r="B3" s="418">
        <f>IF(SUM(B4:B7)='Federal Assistance'!B34,'Federal Assistance'!B34,"ERROR")</f>
        <v>39757068</v>
      </c>
      <c r="C3" s="418">
        <f>IF(SUM(C4:C6)='State Assistance'!B34,'State Assistance'!B34,"ERROR")</f>
        <v>10960494</v>
      </c>
      <c r="D3" s="412">
        <f>B3+C3</f>
        <v>50717562</v>
      </c>
      <c r="E3" s="443">
        <f>D3/($D26)</f>
        <v>0.51598832915028991</v>
      </c>
    </row>
    <row r="4" spans="1:5">
      <c r="A4" s="112" t="s">
        <v>62</v>
      </c>
      <c r="B4" s="417">
        <f>'Federal Assistance'!C34</f>
        <v>39056542</v>
      </c>
      <c r="C4" s="439">
        <f>'State Assistance'!C34</f>
        <v>10960494</v>
      </c>
      <c r="D4" s="454">
        <f>B4+C4</f>
        <v>50017036</v>
      </c>
      <c r="E4" s="444">
        <f>D4/($D26)</f>
        <v>0.50886134539925054</v>
      </c>
    </row>
    <row r="5" spans="1:5">
      <c r="A5" s="112" t="s">
        <v>63</v>
      </c>
      <c r="B5" s="417">
        <f>'Federal Assistance'!D34</f>
        <v>0</v>
      </c>
      <c r="C5" s="439">
        <f>'State Assistance'!D34</f>
        <v>0</v>
      </c>
      <c r="D5" s="454">
        <f t="shared" ref="D5:D7" si="0">B5+C5</f>
        <v>0</v>
      </c>
      <c r="E5" s="444">
        <f>D5/($D26)</f>
        <v>0</v>
      </c>
    </row>
    <row r="6" spans="1:5" ht="16.8">
      <c r="A6" s="112" t="s">
        <v>75</v>
      </c>
      <c r="B6" s="417">
        <f>'Federal Assistance'!E34</f>
        <v>700526</v>
      </c>
      <c r="C6" s="439">
        <f>'State Assistance'!E34</f>
        <v>0</v>
      </c>
      <c r="D6" s="454">
        <f t="shared" si="0"/>
        <v>700526</v>
      </c>
      <c r="E6" s="444">
        <f>D6/($D26)</f>
        <v>7.1269837510394528E-3</v>
      </c>
    </row>
    <row r="7" spans="1:5">
      <c r="A7" s="112" t="s">
        <v>76</v>
      </c>
      <c r="B7" s="417">
        <f>'Federal Assistance'!F34</f>
        <v>0</v>
      </c>
      <c r="C7" s="113"/>
      <c r="D7" s="455">
        <f t="shared" si="0"/>
        <v>0</v>
      </c>
      <c r="E7" s="444">
        <f>D7/($D26)</f>
        <v>0</v>
      </c>
    </row>
    <row r="8" spans="1:5" ht="22.8">
      <c r="A8" s="114" t="s">
        <v>65</v>
      </c>
      <c r="B8" s="404">
        <f>IF(SUM(B9:B21)='Federal Non-Assistance'!B34,'Federal Non-Assistance'!B34,"ERROR")</f>
        <v>14699950</v>
      </c>
      <c r="C8" s="413">
        <f>IF(SUM(C9:C21)='State Non-Assistance'!B34,'State Non-Assistance'!B34,"ERROR")</f>
        <v>32874560</v>
      </c>
      <c r="D8" s="456">
        <f>B8+C8</f>
        <v>47574510</v>
      </c>
      <c r="E8" s="445">
        <f>D8/($D26)</f>
        <v>0.48401167084971003</v>
      </c>
    </row>
    <row r="9" spans="1:5" ht="16.8">
      <c r="A9" s="112" t="s">
        <v>78</v>
      </c>
      <c r="B9" s="405">
        <f>'Federal Non-Assistance'!C34</f>
        <v>94031</v>
      </c>
      <c r="C9" s="440">
        <f>'State Non-Assistance'!C34</f>
        <v>1198373</v>
      </c>
      <c r="D9" s="454">
        <f t="shared" ref="D9:D21" si="1">B9+C9</f>
        <v>1292404</v>
      </c>
      <c r="E9" s="444">
        <f>D9/($D26)</f>
        <v>1.314860877080707E-2</v>
      </c>
    </row>
    <row r="10" spans="1:5">
      <c r="A10" s="112" t="s">
        <v>63</v>
      </c>
      <c r="B10" s="405">
        <f>'Federal Non-Assistance'!D34</f>
        <v>0</v>
      </c>
      <c r="C10" s="440">
        <f>'State Non-Assistance'!D34</f>
        <v>0</v>
      </c>
      <c r="D10" s="454">
        <f t="shared" si="1"/>
        <v>0</v>
      </c>
      <c r="E10" s="444">
        <f>D10/($D26)</f>
        <v>0</v>
      </c>
    </row>
    <row r="11" spans="1:5">
      <c r="A11" s="112" t="s">
        <v>64</v>
      </c>
      <c r="B11" s="405">
        <f>'Federal Non-Assistance'!E34</f>
        <v>641138</v>
      </c>
      <c r="C11" s="440">
        <f>'State Non-Assistance'!E34</f>
        <v>0</v>
      </c>
      <c r="D11" s="454">
        <f t="shared" si="1"/>
        <v>641138</v>
      </c>
      <c r="E11" s="444">
        <f>D11/($D26)</f>
        <v>6.522784462209729E-3</v>
      </c>
    </row>
    <row r="12" spans="1:5" ht="16.8">
      <c r="A12" s="112" t="s">
        <v>79</v>
      </c>
      <c r="B12" s="405">
        <f>'Federal Non-Assistance'!F34</f>
        <v>0</v>
      </c>
      <c r="C12" s="440">
        <f>'State Non-Assistance'!F34</f>
        <v>0</v>
      </c>
      <c r="D12" s="454">
        <f t="shared" si="1"/>
        <v>0</v>
      </c>
      <c r="E12" s="444">
        <f>D12/($D26)</f>
        <v>0</v>
      </c>
    </row>
    <row r="13" spans="1:5">
      <c r="A13" s="112" t="s">
        <v>67</v>
      </c>
      <c r="B13" s="405">
        <f>'Federal Non-Assistance'!G34</f>
        <v>0</v>
      </c>
      <c r="C13" s="440">
        <f>'State Non-Assistance'!G34</f>
        <v>0</v>
      </c>
      <c r="D13" s="454">
        <f t="shared" si="1"/>
        <v>0</v>
      </c>
      <c r="E13" s="444">
        <f>D13/($D26)</f>
        <v>0</v>
      </c>
    </row>
    <row r="14" spans="1:5" ht="16.8">
      <c r="A14" s="112" t="s">
        <v>80</v>
      </c>
      <c r="B14" s="405">
        <f>'Federal Non-Assistance'!H34</f>
        <v>0</v>
      </c>
      <c r="C14" s="440">
        <f>'State Non-Assistance'!H34</f>
        <v>0</v>
      </c>
      <c r="D14" s="454">
        <f t="shared" si="1"/>
        <v>0</v>
      </c>
      <c r="E14" s="444">
        <f>D14/($D26)</f>
        <v>0</v>
      </c>
    </row>
    <row r="15" spans="1:5" ht="16.8">
      <c r="A15" s="112" t="s">
        <v>81</v>
      </c>
      <c r="B15" s="405">
        <f>'Federal Non-Assistance'!I34</f>
        <v>0</v>
      </c>
      <c r="C15" s="440">
        <f>'State Non-Assistance'!I34</f>
        <v>0</v>
      </c>
      <c r="D15" s="454">
        <f t="shared" si="1"/>
        <v>0</v>
      </c>
      <c r="E15" s="444">
        <f>D15/($D26)</f>
        <v>0</v>
      </c>
    </row>
    <row r="16" spans="1:5" ht="16.8">
      <c r="A16" s="112" t="s">
        <v>82</v>
      </c>
      <c r="B16" s="405">
        <f>'Federal Non-Assistance'!J34</f>
        <v>0</v>
      </c>
      <c r="C16" s="440">
        <f>'State Non-Assistance'!J34</f>
        <v>0</v>
      </c>
      <c r="D16" s="454">
        <f t="shared" si="1"/>
        <v>0</v>
      </c>
      <c r="E16" s="444">
        <f>D16/($D26)</f>
        <v>0</v>
      </c>
    </row>
    <row r="17" spans="1:5" ht="16.8">
      <c r="A17" s="112" t="s">
        <v>109</v>
      </c>
      <c r="B17" s="405">
        <f>'Federal Non-Assistance'!K34</f>
        <v>0</v>
      </c>
      <c r="C17" s="440">
        <f>'State Non-Assistance'!K34</f>
        <v>0</v>
      </c>
      <c r="D17" s="454">
        <f t="shared" si="1"/>
        <v>0</v>
      </c>
      <c r="E17" s="444">
        <f>D17/($D26)</f>
        <v>0</v>
      </c>
    </row>
    <row r="18" spans="1:5">
      <c r="A18" s="112" t="s">
        <v>88</v>
      </c>
      <c r="B18" s="405">
        <f>'Federal Non-Assistance'!L34</f>
        <v>2514153</v>
      </c>
      <c r="C18" s="440">
        <f>'State Non-Assistance'!L34</f>
        <v>2659713</v>
      </c>
      <c r="D18" s="454">
        <f>B18+C18</f>
        <v>5173866</v>
      </c>
      <c r="E18" s="444">
        <f>D18/($D26)</f>
        <v>5.2637673565371579E-2</v>
      </c>
    </row>
    <row r="19" spans="1:5">
      <c r="A19" s="112" t="s">
        <v>68</v>
      </c>
      <c r="B19" s="405">
        <f>'Federal Non-Assistance'!M34</f>
        <v>2669970</v>
      </c>
      <c r="C19" s="440">
        <f>'State Non-Assistance'!M34</f>
        <v>3296883</v>
      </c>
      <c r="D19" s="454">
        <f>B19+C19</f>
        <v>5966853</v>
      </c>
      <c r="E19" s="444">
        <f>D19/($D26)</f>
        <v>6.0705333386399669E-2</v>
      </c>
    </row>
    <row r="20" spans="1:5" ht="16.8">
      <c r="A20" s="112" t="s">
        <v>110</v>
      </c>
      <c r="B20" s="405">
        <f>'Federal Non-Assistance'!N34</f>
        <v>0</v>
      </c>
      <c r="C20" s="115"/>
      <c r="D20" s="454">
        <f t="shared" si="1"/>
        <v>0</v>
      </c>
      <c r="E20" s="444">
        <f>D20/($D26)</f>
        <v>0</v>
      </c>
    </row>
    <row r="21" spans="1:5">
      <c r="A21" s="112" t="s">
        <v>69</v>
      </c>
      <c r="B21" s="405">
        <f>'Federal Non-Assistance'!O34</f>
        <v>8780658</v>
      </c>
      <c r="C21" s="440">
        <f>'State Non-Assistance'!O34</f>
        <v>25719591</v>
      </c>
      <c r="D21" s="454">
        <f t="shared" si="1"/>
        <v>34500249</v>
      </c>
      <c r="E21" s="444">
        <f>D21/($D26)</f>
        <v>0.35099727066492198</v>
      </c>
    </row>
    <row r="22" spans="1:5" ht="40.200000000000003" thickBot="1">
      <c r="A22" s="116" t="s">
        <v>0</v>
      </c>
      <c r="B22" s="406">
        <f>B3+B8</f>
        <v>54457018</v>
      </c>
      <c r="C22" s="441">
        <f>C3+C8</f>
        <v>43835054</v>
      </c>
      <c r="D22" s="406">
        <f>B22+C22</f>
        <v>98292072</v>
      </c>
      <c r="E22" s="446">
        <f>D22/($D26)</f>
        <v>1</v>
      </c>
    </row>
    <row r="23" spans="1:5" ht="34.200000000000003">
      <c r="A23" s="114" t="s">
        <v>111</v>
      </c>
      <c r="B23" s="449">
        <f>'Summary Federal Funds'!E34</f>
        <v>0</v>
      </c>
      <c r="C23" s="117"/>
      <c r="D23" s="456">
        <f>B23</f>
        <v>0</v>
      </c>
      <c r="E23" s="443">
        <f>D23/($D26)</f>
        <v>0</v>
      </c>
    </row>
    <row r="24" spans="1:5" ht="34.200000000000003">
      <c r="A24" s="114" t="s">
        <v>112</v>
      </c>
      <c r="B24" s="450">
        <f>'Summary Federal Funds'!F34</f>
        <v>0</v>
      </c>
      <c r="C24" s="118"/>
      <c r="D24" s="456">
        <f>B24</f>
        <v>0</v>
      </c>
      <c r="E24" s="445">
        <f>D24/($D26)</f>
        <v>0</v>
      </c>
    </row>
    <row r="25" spans="1:5" ht="39" customHeight="1" thickBot="1">
      <c r="A25" s="119" t="s">
        <v>113</v>
      </c>
      <c r="B25" s="451">
        <f>B23+B24</f>
        <v>0</v>
      </c>
      <c r="C25" s="120"/>
      <c r="D25" s="451">
        <f>B25</f>
        <v>0</v>
      </c>
      <c r="E25" s="447">
        <f>D25/($D26)</f>
        <v>0</v>
      </c>
    </row>
    <row r="26" spans="1:5" ht="32.4" thickTop="1" thickBot="1">
      <c r="A26" s="121" t="s">
        <v>114</v>
      </c>
      <c r="B26" s="408">
        <f>B22+B25</f>
        <v>54457018</v>
      </c>
      <c r="C26" s="442">
        <f>C22</f>
        <v>43835054</v>
      </c>
      <c r="D26" s="408">
        <f>B26+C26</f>
        <v>98292072</v>
      </c>
      <c r="E26" s="448">
        <f>IF(D26/($D26)=SUM(E25,E22),SUM(E22,E25),"ERROR")</f>
        <v>1</v>
      </c>
    </row>
    <row r="27" spans="1:5" ht="31.8" thickBot="1">
      <c r="A27" s="122" t="s">
        <v>95</v>
      </c>
      <c r="B27" s="452">
        <f>'Summary Federal Funds'!I34</f>
        <v>6530118</v>
      </c>
      <c r="C27" s="123"/>
      <c r="D27" s="452">
        <f>B27</f>
        <v>6530118</v>
      </c>
      <c r="E27" s="124"/>
    </row>
    <row r="28" spans="1:5" ht="31.2">
      <c r="A28" s="125" t="s">
        <v>96</v>
      </c>
      <c r="B28" s="453">
        <f>'Summary Federal Funds'!J34</f>
        <v>0</v>
      </c>
      <c r="C28" s="126"/>
      <c r="D28" s="453">
        <f>B28</f>
        <v>0</v>
      </c>
      <c r="E28" s="127"/>
    </row>
  </sheetData>
  <mergeCells count="1">
    <mergeCell ref="A1:E1"/>
  </mergeCells>
  <pageMargins left="0.7" right="0.7" top="0.75" bottom="0.75" header="0.3" footer="0.3"/>
  <pageSetup scale="80" orientation="landscape"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281</v>
      </c>
      <c r="B1" s="468"/>
      <c r="C1" s="468"/>
      <c r="D1" s="468"/>
      <c r="E1" s="534"/>
    </row>
    <row r="2" spans="1:5" ht="31.2" thickBot="1">
      <c r="A2" s="106" t="s">
        <v>104</v>
      </c>
      <c r="B2" s="107" t="s">
        <v>105</v>
      </c>
      <c r="C2" s="108" t="s">
        <v>106</v>
      </c>
      <c r="D2" s="109" t="s">
        <v>107</v>
      </c>
      <c r="E2" s="110" t="s">
        <v>108</v>
      </c>
    </row>
    <row r="3" spans="1:5" ht="22.8">
      <c r="A3" s="111" t="s">
        <v>74</v>
      </c>
      <c r="B3" s="418">
        <f>IF(SUM(B4:B7)='Federal Assistance'!B35,'Federal Assistance'!B35,"ERROR")</f>
        <v>7770516</v>
      </c>
      <c r="C3" s="418">
        <f>IF(SUM(C4:C6)='State Assistance'!B35,'State Assistance'!B35,"ERROR")</f>
        <v>16316779</v>
      </c>
      <c r="D3" s="412">
        <f>B3+C3</f>
        <v>24087295</v>
      </c>
      <c r="E3" s="443">
        <f>D3/($D26)</f>
        <v>0.39116563072188637</v>
      </c>
    </row>
    <row r="4" spans="1:5">
      <c r="A4" s="112" t="s">
        <v>62</v>
      </c>
      <c r="B4" s="417">
        <f>'Federal Assistance'!C35</f>
        <v>5274309</v>
      </c>
      <c r="C4" s="439">
        <f>'State Assistance'!C35</f>
        <v>16316779</v>
      </c>
      <c r="D4" s="454">
        <f>B4+C4</f>
        <v>21591088</v>
      </c>
      <c r="E4" s="444">
        <f>D4/($D26)</f>
        <v>0.35062847677548487</v>
      </c>
    </row>
    <row r="5" spans="1:5">
      <c r="A5" s="112" t="s">
        <v>63</v>
      </c>
      <c r="B5" s="417">
        <f>'Federal Assistance'!D35</f>
        <v>0</v>
      </c>
      <c r="C5" s="439">
        <f>'State Assistance'!D35</f>
        <v>0</v>
      </c>
      <c r="D5" s="454">
        <f t="shared" ref="D5:D7" si="0">B5+C5</f>
        <v>0</v>
      </c>
      <c r="E5" s="444">
        <f>D5/($D26)</f>
        <v>0</v>
      </c>
    </row>
    <row r="6" spans="1:5" ht="16.8">
      <c r="A6" s="112" t="s">
        <v>75</v>
      </c>
      <c r="B6" s="417">
        <f>'Federal Assistance'!E35</f>
        <v>0</v>
      </c>
      <c r="C6" s="439">
        <f>'State Assistance'!E35</f>
        <v>0</v>
      </c>
      <c r="D6" s="454">
        <f t="shared" si="0"/>
        <v>0</v>
      </c>
      <c r="E6" s="444">
        <f>D6/($D26)</f>
        <v>0</v>
      </c>
    </row>
    <row r="7" spans="1:5">
      <c r="A7" s="112" t="s">
        <v>76</v>
      </c>
      <c r="B7" s="417">
        <f>'Federal Assistance'!F35</f>
        <v>2496207</v>
      </c>
      <c r="C7" s="113"/>
      <c r="D7" s="455">
        <f t="shared" si="0"/>
        <v>2496207</v>
      </c>
      <c r="E7" s="444">
        <f>D7/($D26)</f>
        <v>4.0537153946401533E-2</v>
      </c>
    </row>
    <row r="8" spans="1:5" ht="22.8">
      <c r="A8" s="114" t="s">
        <v>65</v>
      </c>
      <c r="B8" s="404">
        <f>IF(SUM(B9:B21)='Federal Non-Assistance'!B35,'Federal Non-Assistance'!B35,"ERROR")</f>
        <v>13307361</v>
      </c>
      <c r="C8" s="413">
        <f>IF(SUM(C9:C21)='State Non-Assistance'!B35,'State Non-Assistance'!B35,"ERROR")</f>
        <v>22785355</v>
      </c>
      <c r="D8" s="456">
        <f>B8+C8</f>
        <v>36092716</v>
      </c>
      <c r="E8" s="445">
        <f>D8/($D26)</f>
        <v>0.58612766683041495</v>
      </c>
    </row>
    <row r="9" spans="1:5" ht="16.8">
      <c r="A9" s="112" t="s">
        <v>78</v>
      </c>
      <c r="B9" s="405">
        <f>'Federal Non-Assistance'!C35</f>
        <v>4871978</v>
      </c>
      <c r="C9" s="440">
        <f>'State Non-Assistance'!C35</f>
        <v>1707484</v>
      </c>
      <c r="D9" s="454">
        <f t="shared" ref="D9:D21" si="1">B9+C9</f>
        <v>6579462</v>
      </c>
      <c r="E9" s="444">
        <f>D9/($D26)</f>
        <v>0.10684717412398047</v>
      </c>
    </row>
    <row r="10" spans="1:5">
      <c r="A10" s="112" t="s">
        <v>63</v>
      </c>
      <c r="B10" s="405">
        <f>'Federal Non-Assistance'!D35</f>
        <v>0</v>
      </c>
      <c r="C10" s="440">
        <f>'State Non-Assistance'!D35</f>
        <v>4581872</v>
      </c>
      <c r="D10" s="454">
        <f t="shared" si="1"/>
        <v>4581872</v>
      </c>
      <c r="E10" s="444">
        <f>D10/($D26)</f>
        <v>7.4407311022966716E-2</v>
      </c>
    </row>
    <row r="11" spans="1:5">
      <c r="A11" s="112" t="s">
        <v>64</v>
      </c>
      <c r="B11" s="405">
        <f>'Federal Non-Assistance'!E35</f>
        <v>934746</v>
      </c>
      <c r="C11" s="440">
        <f>'State Non-Assistance'!E35</f>
        <v>288139</v>
      </c>
      <c r="D11" s="454">
        <f t="shared" si="1"/>
        <v>1222885</v>
      </c>
      <c r="E11" s="444">
        <f>D11/($D26)</f>
        <v>1.985904113871375E-2</v>
      </c>
    </row>
    <row r="12" spans="1:5" ht="16.8">
      <c r="A12" s="112" t="s">
        <v>79</v>
      </c>
      <c r="B12" s="405">
        <f>'Federal Non-Assistance'!F35</f>
        <v>0</v>
      </c>
      <c r="C12" s="440">
        <f>'State Non-Assistance'!F35</f>
        <v>0</v>
      </c>
      <c r="D12" s="454">
        <f t="shared" si="1"/>
        <v>0</v>
      </c>
      <c r="E12" s="444">
        <f>D12/($D26)</f>
        <v>0</v>
      </c>
    </row>
    <row r="13" spans="1:5">
      <c r="A13" s="112" t="s">
        <v>67</v>
      </c>
      <c r="B13" s="405">
        <f>'Federal Non-Assistance'!G35</f>
        <v>0</v>
      </c>
      <c r="C13" s="440">
        <f>'State Non-Assistance'!G35</f>
        <v>0</v>
      </c>
      <c r="D13" s="454">
        <f t="shared" si="1"/>
        <v>0</v>
      </c>
      <c r="E13" s="444">
        <f>D13/($D26)</f>
        <v>0</v>
      </c>
    </row>
    <row r="14" spans="1:5" ht="16.8">
      <c r="A14" s="112" t="s">
        <v>80</v>
      </c>
      <c r="B14" s="405">
        <f>'Federal Non-Assistance'!H35</f>
        <v>0</v>
      </c>
      <c r="C14" s="440">
        <f>'State Non-Assistance'!H35</f>
        <v>0</v>
      </c>
      <c r="D14" s="454">
        <f t="shared" si="1"/>
        <v>0</v>
      </c>
      <c r="E14" s="444">
        <f>D14/($D26)</f>
        <v>0</v>
      </c>
    </row>
    <row r="15" spans="1:5" ht="16.8">
      <c r="A15" s="112" t="s">
        <v>81</v>
      </c>
      <c r="B15" s="405">
        <f>'Federal Non-Assistance'!I35</f>
        <v>195933</v>
      </c>
      <c r="C15" s="440">
        <f>'State Non-Assistance'!I35</f>
        <v>2415208</v>
      </c>
      <c r="D15" s="454">
        <f t="shared" si="1"/>
        <v>2611141</v>
      </c>
      <c r="E15" s="444">
        <f>D15/($D26)</f>
        <v>4.2403624656433075E-2</v>
      </c>
    </row>
    <row r="16" spans="1:5" ht="16.8">
      <c r="A16" s="112" t="s">
        <v>82</v>
      </c>
      <c r="B16" s="405">
        <f>'Federal Non-Assistance'!J35</f>
        <v>574221</v>
      </c>
      <c r="C16" s="440">
        <f>'State Non-Assistance'!J35</f>
        <v>1779168</v>
      </c>
      <c r="D16" s="454">
        <f t="shared" si="1"/>
        <v>2353389</v>
      </c>
      <c r="E16" s="444">
        <f>D16/($D26)</f>
        <v>3.8217861014237985E-2</v>
      </c>
    </row>
    <row r="17" spans="1:5" ht="16.8">
      <c r="A17" s="112" t="s">
        <v>109</v>
      </c>
      <c r="B17" s="405">
        <f>'Federal Non-Assistance'!K35</f>
        <v>158275</v>
      </c>
      <c r="C17" s="440">
        <f>'State Non-Assistance'!K35</f>
        <v>1937743</v>
      </c>
      <c r="D17" s="454">
        <f t="shared" si="1"/>
        <v>2096018</v>
      </c>
      <c r="E17" s="444">
        <f>D17/($D26)</f>
        <v>3.403828462159935E-2</v>
      </c>
    </row>
    <row r="18" spans="1:5">
      <c r="A18" s="112" t="s">
        <v>88</v>
      </c>
      <c r="B18" s="405">
        <f>'Federal Non-Assistance'!L35</f>
        <v>3548990</v>
      </c>
      <c r="C18" s="440">
        <f>'State Non-Assistance'!L35</f>
        <v>5416557</v>
      </c>
      <c r="D18" s="454">
        <f>B18+C18</f>
        <v>8965547</v>
      </c>
      <c r="E18" s="444">
        <f>D18/($D26)</f>
        <v>0.14559600183506352</v>
      </c>
    </row>
    <row r="19" spans="1:5">
      <c r="A19" s="112" t="s">
        <v>68</v>
      </c>
      <c r="B19" s="405">
        <f>'Federal Non-Assistance'!M35</f>
        <v>1170501</v>
      </c>
      <c r="C19" s="440">
        <f>'State Non-Assistance'!M35</f>
        <v>1417305</v>
      </c>
      <c r="D19" s="454">
        <f>B19+C19</f>
        <v>2587806</v>
      </c>
      <c r="E19" s="444">
        <f>D19/($D26)</f>
        <v>4.2024675920475166E-2</v>
      </c>
    </row>
    <row r="20" spans="1:5" ht="16.8">
      <c r="A20" s="112" t="s">
        <v>110</v>
      </c>
      <c r="B20" s="405">
        <f>'Federal Non-Assistance'!N35</f>
        <v>0</v>
      </c>
      <c r="C20" s="115"/>
      <c r="D20" s="454">
        <f t="shared" si="1"/>
        <v>0</v>
      </c>
      <c r="E20" s="444">
        <f>D20/($D26)</f>
        <v>0</v>
      </c>
    </row>
    <row r="21" spans="1:5">
      <c r="A21" s="112" t="s">
        <v>69</v>
      </c>
      <c r="B21" s="405">
        <f>'Federal Non-Assistance'!O35</f>
        <v>1852717</v>
      </c>
      <c r="C21" s="440">
        <f>'State Non-Assistance'!O35</f>
        <v>3241879</v>
      </c>
      <c r="D21" s="454">
        <f t="shared" si="1"/>
        <v>5094596</v>
      </c>
      <c r="E21" s="444">
        <f>D21/($D26)</f>
        <v>8.2733692496944941E-2</v>
      </c>
    </row>
    <row r="22" spans="1:5" ht="40.200000000000003" thickBot="1">
      <c r="A22" s="116" t="s">
        <v>0</v>
      </c>
      <c r="B22" s="406">
        <f>B3+B8</f>
        <v>21077877</v>
      </c>
      <c r="C22" s="441">
        <f>C3+C8</f>
        <v>39102134</v>
      </c>
      <c r="D22" s="406">
        <f>B22+C22</f>
        <v>60180011</v>
      </c>
      <c r="E22" s="446">
        <f>D22/($D26)</f>
        <v>0.97729329755230132</v>
      </c>
    </row>
    <row r="23" spans="1:5" ht="34.200000000000003">
      <c r="A23" s="114" t="s">
        <v>111</v>
      </c>
      <c r="B23" s="449">
        <f>'Summary Federal Funds'!E35</f>
        <v>3425951</v>
      </c>
      <c r="C23" s="117"/>
      <c r="D23" s="456">
        <f>B23</f>
        <v>3425951</v>
      </c>
      <c r="E23" s="443">
        <f>D23/($D26)</f>
        <v>5.5635731772176053E-2</v>
      </c>
    </row>
    <row r="24" spans="1:5" ht="34.200000000000003">
      <c r="A24" s="114" t="s">
        <v>112</v>
      </c>
      <c r="B24" s="450">
        <f>'Summary Federal Funds'!F35</f>
        <v>-2027712</v>
      </c>
      <c r="C24" s="118"/>
      <c r="D24" s="456">
        <f>B24</f>
        <v>-2027712</v>
      </c>
      <c r="E24" s="445">
        <f>D24/($D26)</f>
        <v>-3.2929029324477395E-2</v>
      </c>
    </row>
    <row r="25" spans="1:5" ht="39" customHeight="1" thickBot="1">
      <c r="A25" s="119" t="s">
        <v>113</v>
      </c>
      <c r="B25" s="451">
        <f>B23+B24</f>
        <v>1398239</v>
      </c>
      <c r="C25" s="120"/>
      <c r="D25" s="451">
        <f>B25</f>
        <v>1398239</v>
      </c>
      <c r="E25" s="447">
        <f>D25/($D26)</f>
        <v>2.2706702447698658E-2</v>
      </c>
    </row>
    <row r="26" spans="1:5" ht="32.4" thickTop="1" thickBot="1">
      <c r="A26" s="121" t="s">
        <v>114</v>
      </c>
      <c r="B26" s="408">
        <f>B22+B25</f>
        <v>22476116</v>
      </c>
      <c r="C26" s="442">
        <f>C22</f>
        <v>39102134</v>
      </c>
      <c r="D26" s="408">
        <f>B26+C26</f>
        <v>61578250</v>
      </c>
      <c r="E26" s="448">
        <f>IF(D26/($D26)=SUM(E25,E22),SUM(E22,E25),"ERROR")</f>
        <v>1</v>
      </c>
    </row>
    <row r="27" spans="1:5" ht="31.8" thickBot="1">
      <c r="A27" s="122" t="s">
        <v>95</v>
      </c>
      <c r="B27" s="452">
        <f>'Summary Federal Funds'!I35</f>
        <v>0</v>
      </c>
      <c r="C27" s="123"/>
      <c r="D27" s="452">
        <f>B27</f>
        <v>0</v>
      </c>
      <c r="E27" s="124"/>
    </row>
    <row r="28" spans="1:5" ht="31.2">
      <c r="A28" s="125" t="s">
        <v>96</v>
      </c>
      <c r="B28" s="453">
        <f>'Summary Federal Funds'!J35</f>
        <v>29273892</v>
      </c>
      <c r="C28" s="126"/>
      <c r="D28" s="453">
        <f>B28</f>
        <v>29273892</v>
      </c>
      <c r="E28" s="127"/>
    </row>
  </sheetData>
  <mergeCells count="1">
    <mergeCell ref="A1:E1"/>
  </mergeCells>
  <pageMargins left="0.7" right="0.7" top="0.75" bottom="0.75" header="0.3" footer="0.3"/>
  <pageSetup scale="80"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282</v>
      </c>
      <c r="B1" s="468"/>
      <c r="C1" s="468"/>
      <c r="D1" s="468"/>
      <c r="E1" s="534"/>
    </row>
    <row r="2" spans="1:5" ht="31.2" thickBot="1">
      <c r="A2" s="106" t="s">
        <v>104</v>
      </c>
      <c r="B2" s="107" t="s">
        <v>105</v>
      </c>
      <c r="C2" s="108" t="s">
        <v>106</v>
      </c>
      <c r="D2" s="109" t="s">
        <v>107</v>
      </c>
      <c r="E2" s="110" t="s">
        <v>108</v>
      </c>
    </row>
    <row r="3" spans="1:5" ht="22.8">
      <c r="A3" s="111" t="s">
        <v>74</v>
      </c>
      <c r="B3" s="418">
        <f>IF(SUM(B4:B7)='Federal Assistance'!B36,'Federal Assistance'!B36,"ERROR")</f>
        <v>181808975</v>
      </c>
      <c r="C3" s="418">
        <f>IF(SUM(C4:C6)='State Assistance'!B36,'State Assistance'!B36,"ERROR")</f>
        <v>89557390</v>
      </c>
      <c r="D3" s="412">
        <f>B3+C3</f>
        <v>271366365</v>
      </c>
      <c r="E3" s="443">
        <f>D3/($D26)</f>
        <v>0.20981316613678011</v>
      </c>
    </row>
    <row r="4" spans="1:5">
      <c r="A4" s="112" t="s">
        <v>62</v>
      </c>
      <c r="B4" s="417">
        <f>'Federal Assistance'!C36</f>
        <v>159140343</v>
      </c>
      <c r="C4" s="439">
        <f>'State Assistance'!C36</f>
        <v>59392986</v>
      </c>
      <c r="D4" s="454">
        <f>B4+C4</f>
        <v>218533329</v>
      </c>
      <c r="E4" s="444">
        <f>D4/($D26)</f>
        <v>0.16896408537550564</v>
      </c>
    </row>
    <row r="5" spans="1:5">
      <c r="A5" s="112" t="s">
        <v>63</v>
      </c>
      <c r="B5" s="417">
        <f>'Federal Assistance'!D36</f>
        <v>11656165</v>
      </c>
      <c r="C5" s="439">
        <f>'State Assistance'!D36</f>
        <v>26374178</v>
      </c>
      <c r="D5" s="454">
        <f t="shared" ref="D5:D7" si="0">B5+C5</f>
        <v>38030343</v>
      </c>
      <c r="E5" s="444">
        <f>D5/($D26)</f>
        <v>2.940403713665005E-2</v>
      </c>
    </row>
    <row r="6" spans="1:5" ht="16.8">
      <c r="A6" s="112" t="s">
        <v>75</v>
      </c>
      <c r="B6" s="417">
        <f>'Federal Assistance'!E36</f>
        <v>11012467</v>
      </c>
      <c r="C6" s="439">
        <f>'State Assistance'!E36</f>
        <v>3790226</v>
      </c>
      <c r="D6" s="454">
        <f t="shared" si="0"/>
        <v>14802693</v>
      </c>
      <c r="E6" s="444">
        <f>D6/($D26)</f>
        <v>1.1445043624624415E-2</v>
      </c>
    </row>
    <row r="7" spans="1:5">
      <c r="A7" s="112" t="s">
        <v>76</v>
      </c>
      <c r="B7" s="417">
        <f>'Federal Assistance'!F36</f>
        <v>0</v>
      </c>
      <c r="C7" s="113"/>
      <c r="D7" s="455">
        <f t="shared" si="0"/>
        <v>0</v>
      </c>
      <c r="E7" s="444">
        <f>D7/($D26)</f>
        <v>0</v>
      </c>
    </row>
    <row r="8" spans="1:5" ht="22.8">
      <c r="A8" s="114" t="s">
        <v>65</v>
      </c>
      <c r="B8" s="404">
        <f>IF(SUM(B9:B21)='Federal Non-Assistance'!B36,'Federal Non-Assistance'!B36,"ERROR")</f>
        <v>155728551</v>
      </c>
      <c r="C8" s="413">
        <f>IF(SUM(C9:C21)='State Non-Assistance'!B36,'State Non-Assistance'!B36,"ERROR")</f>
        <v>773338563</v>
      </c>
      <c r="D8" s="456">
        <f>B8+C8</f>
        <v>929067114</v>
      </c>
      <c r="E8" s="445">
        <f>D8/($D26)</f>
        <v>0.71832967487293731</v>
      </c>
    </row>
    <row r="9" spans="1:5" ht="16.8">
      <c r="A9" s="112" t="s">
        <v>78</v>
      </c>
      <c r="B9" s="405">
        <f>'Federal Non-Assistance'!C36</f>
        <v>67287015</v>
      </c>
      <c r="C9" s="440">
        <f>'State Non-Assistance'!C36</f>
        <v>29224113</v>
      </c>
      <c r="D9" s="454">
        <f t="shared" ref="D9:D21" si="1">B9+C9</f>
        <v>96511128</v>
      </c>
      <c r="E9" s="444">
        <f>D9/($D26)</f>
        <v>7.4619805343643264E-2</v>
      </c>
    </row>
    <row r="10" spans="1:5">
      <c r="A10" s="112" t="s">
        <v>63</v>
      </c>
      <c r="B10" s="405">
        <f>'Federal Non-Assistance'!D36</f>
        <v>0</v>
      </c>
      <c r="C10" s="440">
        <f>'State Non-Assistance'!D36</f>
        <v>0</v>
      </c>
      <c r="D10" s="454">
        <f t="shared" si="1"/>
        <v>0</v>
      </c>
      <c r="E10" s="444">
        <f>D10/($D26)</f>
        <v>0</v>
      </c>
    </row>
    <row r="11" spans="1:5">
      <c r="A11" s="112" t="s">
        <v>64</v>
      </c>
      <c r="B11" s="405">
        <f>'Federal Non-Assistance'!E36</f>
        <v>731708</v>
      </c>
      <c r="C11" s="440">
        <f>'State Non-Assistance'!E36</f>
        <v>0</v>
      </c>
      <c r="D11" s="454">
        <f t="shared" si="1"/>
        <v>731708</v>
      </c>
      <c r="E11" s="444">
        <f>D11/($D26)</f>
        <v>5.6573692236180819E-4</v>
      </c>
    </row>
    <row r="12" spans="1:5" ht="16.8">
      <c r="A12" s="112" t="s">
        <v>79</v>
      </c>
      <c r="B12" s="405">
        <f>'Federal Non-Assistance'!F36</f>
        <v>54484</v>
      </c>
      <c r="C12" s="440">
        <f>'State Non-Assistance'!F36</f>
        <v>0</v>
      </c>
      <c r="D12" s="454">
        <f t="shared" si="1"/>
        <v>54484</v>
      </c>
      <c r="E12" s="444">
        <f>D12/($D26)</f>
        <v>4.2125561669355476E-5</v>
      </c>
    </row>
    <row r="13" spans="1:5">
      <c r="A13" s="112" t="s">
        <v>67</v>
      </c>
      <c r="B13" s="405">
        <f>'Federal Non-Assistance'!G36</f>
        <v>18393000</v>
      </c>
      <c r="C13" s="440">
        <f>'State Non-Assistance'!G36</f>
        <v>168519312</v>
      </c>
      <c r="D13" s="454">
        <f t="shared" si="1"/>
        <v>186912312</v>
      </c>
      <c r="E13" s="444">
        <f>D13/($D26)</f>
        <v>0.14451556651343167</v>
      </c>
    </row>
    <row r="14" spans="1:5" ht="16.8">
      <c r="A14" s="112" t="s">
        <v>80</v>
      </c>
      <c r="B14" s="405">
        <f>'Federal Non-Assistance'!H36</f>
        <v>0</v>
      </c>
      <c r="C14" s="440">
        <f>'State Non-Assistance'!H36</f>
        <v>0</v>
      </c>
      <c r="D14" s="454">
        <f t="shared" si="1"/>
        <v>0</v>
      </c>
      <c r="E14" s="444">
        <f>D14/($D26)</f>
        <v>0</v>
      </c>
    </row>
    <row r="15" spans="1:5" ht="16.8">
      <c r="A15" s="112" t="s">
        <v>81</v>
      </c>
      <c r="B15" s="405">
        <f>'Federal Non-Assistance'!I36</f>
        <v>-2007068</v>
      </c>
      <c r="C15" s="440">
        <f>'State Non-Assistance'!I36</f>
        <v>1819998</v>
      </c>
      <c r="D15" s="454">
        <f t="shared" si="1"/>
        <v>-187070</v>
      </c>
      <c r="E15" s="444">
        <f>D15/($D26)</f>
        <v>-1.4463748662885121E-4</v>
      </c>
    </row>
    <row r="16" spans="1:5" ht="16.8">
      <c r="A16" s="112" t="s">
        <v>82</v>
      </c>
      <c r="B16" s="405">
        <f>'Federal Non-Assistance'!J36</f>
        <v>15028914</v>
      </c>
      <c r="C16" s="440">
        <f>'State Non-Assistance'!J36</f>
        <v>542320119</v>
      </c>
      <c r="D16" s="454">
        <f t="shared" si="1"/>
        <v>557349033</v>
      </c>
      <c r="E16" s="444">
        <f>D16/($D26)</f>
        <v>0.43092726416924493</v>
      </c>
    </row>
    <row r="17" spans="1:5" ht="16.8">
      <c r="A17" s="112" t="s">
        <v>109</v>
      </c>
      <c r="B17" s="405">
        <f>'Federal Non-Assistance'!K36</f>
        <v>5754974</v>
      </c>
      <c r="C17" s="440">
        <f>'State Non-Assistance'!K36</f>
        <v>150000</v>
      </c>
      <c r="D17" s="454">
        <f t="shared" si="1"/>
        <v>5904974</v>
      </c>
      <c r="E17" s="444">
        <f>D17/($D26)</f>
        <v>4.5655668892324473E-3</v>
      </c>
    </row>
    <row r="18" spans="1:5">
      <c r="A18" s="112" t="s">
        <v>88</v>
      </c>
      <c r="B18" s="405">
        <f>'Federal Non-Assistance'!L36</f>
        <v>39221900</v>
      </c>
      <c r="C18" s="440">
        <f>'State Non-Assistance'!L36</f>
        <v>23871872</v>
      </c>
      <c r="D18" s="454">
        <f>B18+C18</f>
        <v>63093772</v>
      </c>
      <c r="E18" s="444">
        <f>D18/($D26)</f>
        <v>4.8782405538107587E-2</v>
      </c>
    </row>
    <row r="19" spans="1:5">
      <c r="A19" s="112" t="s">
        <v>68</v>
      </c>
      <c r="B19" s="405">
        <f>'Federal Non-Assistance'!M36</f>
        <v>3088928</v>
      </c>
      <c r="C19" s="440">
        <f>'State Non-Assistance'!M36</f>
        <v>1005228</v>
      </c>
      <c r="D19" s="454">
        <f>B19+C19</f>
        <v>4094156</v>
      </c>
      <c r="E19" s="444">
        <f>D19/($D26)</f>
        <v>3.1654911728573845E-3</v>
      </c>
    </row>
    <row r="20" spans="1:5" ht="16.8">
      <c r="A20" s="112" t="s">
        <v>110</v>
      </c>
      <c r="B20" s="405">
        <f>'Federal Non-Assistance'!N36</f>
        <v>6840000</v>
      </c>
      <c r="C20" s="115"/>
      <c r="D20" s="454">
        <f t="shared" si="1"/>
        <v>6840000</v>
      </c>
      <c r="E20" s="444">
        <f>D20/($D26)</f>
        <v>5.2885038143012895E-3</v>
      </c>
    </row>
    <row r="21" spans="1:5">
      <c r="A21" s="112" t="s">
        <v>69</v>
      </c>
      <c r="B21" s="405">
        <f>'Federal Non-Assistance'!O36</f>
        <v>1334696</v>
      </c>
      <c r="C21" s="440">
        <f>'State Non-Assistance'!O36</f>
        <v>6427921</v>
      </c>
      <c r="D21" s="454">
        <f t="shared" si="1"/>
        <v>7762617</v>
      </c>
      <c r="E21" s="444">
        <f>D21/($D26)</f>
        <v>6.0018464347163791E-3</v>
      </c>
    </row>
    <row r="22" spans="1:5" ht="40.200000000000003" thickBot="1">
      <c r="A22" s="116" t="s">
        <v>0</v>
      </c>
      <c r="B22" s="406">
        <f>B3+B8</f>
        <v>337537526</v>
      </c>
      <c r="C22" s="441">
        <f>C3+C8</f>
        <v>862895953</v>
      </c>
      <c r="D22" s="406">
        <f>B22+C22</f>
        <v>1200433479</v>
      </c>
      <c r="E22" s="446">
        <f>D22/($D26)</f>
        <v>0.92814284100971733</v>
      </c>
    </row>
    <row r="23" spans="1:5" ht="34.200000000000003">
      <c r="A23" s="114" t="s">
        <v>111</v>
      </c>
      <c r="B23" s="449">
        <f>'Summary Federal Funds'!E36</f>
        <v>76000000</v>
      </c>
      <c r="C23" s="117"/>
      <c r="D23" s="456">
        <f>B23</f>
        <v>76000000</v>
      </c>
      <c r="E23" s="443">
        <f>D23/($D26)</f>
        <v>5.8761153492236547E-2</v>
      </c>
    </row>
    <row r="24" spans="1:5" ht="34.200000000000003">
      <c r="A24" s="114" t="s">
        <v>112</v>
      </c>
      <c r="B24" s="450">
        <f>'Summary Federal Funds'!F36</f>
        <v>16938000</v>
      </c>
      <c r="C24" s="118"/>
      <c r="D24" s="456">
        <f>B24</f>
        <v>16938000</v>
      </c>
      <c r="E24" s="445">
        <f>D24/($D26)</f>
        <v>1.3096005498046088E-2</v>
      </c>
    </row>
    <row r="25" spans="1:5" ht="39" customHeight="1" thickBot="1">
      <c r="A25" s="119" t="s">
        <v>113</v>
      </c>
      <c r="B25" s="451">
        <f>B23+B24</f>
        <v>92938000</v>
      </c>
      <c r="C25" s="120"/>
      <c r="D25" s="451">
        <f>B25</f>
        <v>92938000</v>
      </c>
      <c r="E25" s="447">
        <f>D25/($D26)</f>
        <v>7.1857158990282638E-2</v>
      </c>
    </row>
    <row r="26" spans="1:5" ht="32.4" thickTop="1" thickBot="1">
      <c r="A26" s="121" t="s">
        <v>114</v>
      </c>
      <c r="B26" s="408">
        <f>B22+B25</f>
        <v>430475526</v>
      </c>
      <c r="C26" s="442">
        <f>C22</f>
        <v>862895953</v>
      </c>
      <c r="D26" s="408">
        <f>B26+C26</f>
        <v>1293371479</v>
      </c>
      <c r="E26" s="448">
        <f>IF(D26/($D26)=SUM(E25,E22),SUM(E22,E25),"ERROR")</f>
        <v>1</v>
      </c>
    </row>
    <row r="27" spans="1:5" ht="31.8" thickBot="1">
      <c r="A27" s="122" t="s">
        <v>95</v>
      </c>
      <c r="B27" s="452">
        <f>'Summary Federal Funds'!I36</f>
        <v>29508709</v>
      </c>
      <c r="C27" s="123"/>
      <c r="D27" s="452">
        <f>B27</f>
        <v>29508709</v>
      </c>
      <c r="E27" s="124"/>
    </row>
    <row r="28" spans="1:5" ht="31.2">
      <c r="A28" s="125" t="s">
        <v>96</v>
      </c>
      <c r="B28" s="453">
        <f>'Summary Federal Funds'!J36</f>
        <v>13945502</v>
      </c>
      <c r="C28" s="126"/>
      <c r="D28" s="453">
        <f>B28</f>
        <v>13945502</v>
      </c>
      <c r="E28" s="127"/>
    </row>
  </sheetData>
  <mergeCells count="1">
    <mergeCell ref="A1:E1"/>
  </mergeCells>
  <pageMargins left="0.7" right="0.7" top="0.75" bottom="0.75" header="0.3" footer="0.3"/>
  <pageSetup scale="80"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283</v>
      </c>
      <c r="B1" s="468"/>
      <c r="C1" s="468"/>
      <c r="D1" s="468"/>
      <c r="E1" s="534"/>
    </row>
    <row r="2" spans="1:5" ht="31.2" thickBot="1">
      <c r="A2" s="106" t="s">
        <v>104</v>
      </c>
      <c r="B2" s="107" t="s">
        <v>105</v>
      </c>
      <c r="C2" s="108" t="s">
        <v>106</v>
      </c>
      <c r="D2" s="109" t="s">
        <v>107</v>
      </c>
      <c r="E2" s="110" t="s">
        <v>108</v>
      </c>
    </row>
    <row r="3" spans="1:5" ht="22.8">
      <c r="A3" s="111" t="s">
        <v>74</v>
      </c>
      <c r="B3" s="418">
        <f>IF(SUM(B4:B7)='Federal Assistance'!B37,'Federal Assistance'!B37,"ERROR")</f>
        <v>46819525</v>
      </c>
      <c r="C3" s="418">
        <f>IF(SUM(C4:C6)='State Assistance'!B37,'State Assistance'!B37,"ERROR")</f>
        <v>8240765</v>
      </c>
      <c r="D3" s="412">
        <f>B3+C3</f>
        <v>55060290</v>
      </c>
      <c r="E3" s="443">
        <f>D3/($D26)</f>
        <v>0.2563404100031062</v>
      </c>
    </row>
    <row r="4" spans="1:5">
      <c r="A4" s="112" t="s">
        <v>62</v>
      </c>
      <c r="B4" s="417">
        <f>'Federal Assistance'!C37</f>
        <v>46819525</v>
      </c>
      <c r="C4" s="439">
        <f>'State Assistance'!C37</f>
        <v>345465</v>
      </c>
      <c r="D4" s="454">
        <f>B4+C4</f>
        <v>47164990</v>
      </c>
      <c r="E4" s="444">
        <f>D4/($D26)</f>
        <v>0.2195828041296623</v>
      </c>
    </row>
    <row r="5" spans="1:5">
      <c r="A5" s="112" t="s">
        <v>63</v>
      </c>
      <c r="B5" s="417">
        <f>'Federal Assistance'!D37</f>
        <v>0</v>
      </c>
      <c r="C5" s="439">
        <f>'State Assistance'!D37</f>
        <v>7895300</v>
      </c>
      <c r="D5" s="454">
        <f t="shared" ref="D5:D7" si="0">B5+C5</f>
        <v>7895300</v>
      </c>
      <c r="E5" s="444">
        <f>D5/($D26)</f>
        <v>3.6757605873443899E-2</v>
      </c>
    </row>
    <row r="6" spans="1:5" ht="16.8">
      <c r="A6" s="112" t="s">
        <v>75</v>
      </c>
      <c r="B6" s="417">
        <f>'Federal Assistance'!E37</f>
        <v>0</v>
      </c>
      <c r="C6" s="439">
        <f>'State Assistance'!E37</f>
        <v>0</v>
      </c>
      <c r="D6" s="454">
        <f t="shared" si="0"/>
        <v>0</v>
      </c>
      <c r="E6" s="444">
        <f>D6/($D26)</f>
        <v>0</v>
      </c>
    </row>
    <row r="7" spans="1:5">
      <c r="A7" s="112" t="s">
        <v>76</v>
      </c>
      <c r="B7" s="417">
        <f>'Federal Assistance'!F37</f>
        <v>0</v>
      </c>
      <c r="C7" s="113"/>
      <c r="D7" s="455">
        <f t="shared" si="0"/>
        <v>0</v>
      </c>
      <c r="E7" s="444">
        <f>D7/($D26)</f>
        <v>0</v>
      </c>
    </row>
    <row r="8" spans="1:5" ht="22.8">
      <c r="A8" s="114" t="s">
        <v>65</v>
      </c>
      <c r="B8" s="404">
        <f>IF(SUM(B9:B21)='Federal Non-Assistance'!B37,'Federal Non-Assistance'!B37,"ERROR")</f>
        <v>21595363</v>
      </c>
      <c r="C8" s="413">
        <f>IF(SUM(C9:C21)='State Non-Assistance'!B37,'State Non-Assistance'!B37,"ERROR")</f>
        <v>110047988</v>
      </c>
      <c r="D8" s="456">
        <f>B8+C8</f>
        <v>131643351</v>
      </c>
      <c r="E8" s="445">
        <f>D8/($D26)</f>
        <v>0.61288290652887623</v>
      </c>
    </row>
    <row r="9" spans="1:5" ht="16.8">
      <c r="A9" s="112" t="s">
        <v>78</v>
      </c>
      <c r="B9" s="405">
        <f>'Federal Non-Assistance'!C37</f>
        <v>13031346</v>
      </c>
      <c r="C9" s="440">
        <f>'State Non-Assistance'!C37</f>
        <v>0</v>
      </c>
      <c r="D9" s="454">
        <f t="shared" ref="D9:D21" si="1">B9+C9</f>
        <v>13031346</v>
      </c>
      <c r="E9" s="444">
        <f>D9/($D26)</f>
        <v>6.066914243518038E-2</v>
      </c>
    </row>
    <row r="10" spans="1:5">
      <c r="A10" s="112" t="s">
        <v>63</v>
      </c>
      <c r="B10" s="405">
        <f>'Federal Non-Assistance'!D37</f>
        <v>241194</v>
      </c>
      <c r="C10" s="440">
        <f>'State Non-Assistance'!D37</f>
        <v>0</v>
      </c>
      <c r="D10" s="454">
        <f t="shared" si="1"/>
        <v>241194</v>
      </c>
      <c r="E10" s="444">
        <f>D10/($D26)</f>
        <v>1.1229103379275553E-3</v>
      </c>
    </row>
    <row r="11" spans="1:5">
      <c r="A11" s="112" t="s">
        <v>64</v>
      </c>
      <c r="B11" s="405">
        <f>'Federal Non-Assistance'!E37</f>
        <v>0</v>
      </c>
      <c r="C11" s="440">
        <f>'State Non-Assistance'!E37</f>
        <v>0</v>
      </c>
      <c r="D11" s="454">
        <f t="shared" si="1"/>
        <v>0</v>
      </c>
      <c r="E11" s="444">
        <f>D11/($D26)</f>
        <v>0</v>
      </c>
    </row>
    <row r="12" spans="1:5" ht="16.8">
      <c r="A12" s="112" t="s">
        <v>79</v>
      </c>
      <c r="B12" s="405">
        <f>'Federal Non-Assistance'!F37</f>
        <v>0</v>
      </c>
      <c r="C12" s="440">
        <f>'State Non-Assistance'!F37</f>
        <v>0</v>
      </c>
      <c r="D12" s="454">
        <f t="shared" si="1"/>
        <v>0</v>
      </c>
      <c r="E12" s="444">
        <f>D12/($D26)</f>
        <v>0</v>
      </c>
    </row>
    <row r="13" spans="1:5">
      <c r="A13" s="112" t="s">
        <v>67</v>
      </c>
      <c r="B13" s="405">
        <f>'Federal Non-Assistance'!G37</f>
        <v>0</v>
      </c>
      <c r="C13" s="440">
        <f>'State Non-Assistance'!G37</f>
        <v>47620000</v>
      </c>
      <c r="D13" s="454">
        <f t="shared" si="1"/>
        <v>47620000</v>
      </c>
      <c r="E13" s="444">
        <f>D13/($D26)</f>
        <v>0.22170116293154135</v>
      </c>
    </row>
    <row r="14" spans="1:5" ht="16.8">
      <c r="A14" s="112" t="s">
        <v>80</v>
      </c>
      <c r="B14" s="405">
        <f>'Federal Non-Assistance'!H37</f>
        <v>0</v>
      </c>
      <c r="C14" s="440">
        <f>'State Non-Assistance'!H37</f>
        <v>0</v>
      </c>
      <c r="D14" s="454">
        <f t="shared" si="1"/>
        <v>0</v>
      </c>
      <c r="E14" s="444">
        <f>D14/($D26)</f>
        <v>0</v>
      </c>
    </row>
    <row r="15" spans="1:5" ht="16.8">
      <c r="A15" s="112" t="s">
        <v>81</v>
      </c>
      <c r="B15" s="405">
        <f>'Federal Non-Assistance'!I37</f>
        <v>0</v>
      </c>
      <c r="C15" s="440">
        <f>'State Non-Assistance'!I37</f>
        <v>0</v>
      </c>
      <c r="D15" s="454">
        <f t="shared" si="1"/>
        <v>0</v>
      </c>
      <c r="E15" s="444">
        <f>D15/($D26)</f>
        <v>0</v>
      </c>
    </row>
    <row r="16" spans="1:5" ht="16.8">
      <c r="A16" s="112" t="s">
        <v>82</v>
      </c>
      <c r="B16" s="405">
        <f>'Federal Non-Assistance'!J37</f>
        <v>0</v>
      </c>
      <c r="C16" s="440">
        <f>'State Non-Assistance'!J37</f>
        <v>3092290</v>
      </c>
      <c r="D16" s="454">
        <f t="shared" si="1"/>
        <v>3092290</v>
      </c>
      <c r="E16" s="444">
        <f>D16/($D26)</f>
        <v>1.4396562140310289E-2</v>
      </c>
    </row>
    <row r="17" spans="1:5" ht="16.8">
      <c r="A17" s="112" t="s">
        <v>109</v>
      </c>
      <c r="B17" s="405">
        <f>'Federal Non-Assistance'!K37</f>
        <v>0</v>
      </c>
      <c r="C17" s="440">
        <f>'State Non-Assistance'!K37</f>
        <v>6500000</v>
      </c>
      <c r="D17" s="454">
        <f t="shared" si="1"/>
        <v>6500000</v>
      </c>
      <c r="E17" s="444">
        <f>D17/($D26)</f>
        <v>3.0261603508085232E-2</v>
      </c>
    </row>
    <row r="18" spans="1:5">
      <c r="A18" s="112" t="s">
        <v>88</v>
      </c>
      <c r="B18" s="405">
        <f>'Federal Non-Assistance'!L37</f>
        <v>6846372</v>
      </c>
      <c r="C18" s="440">
        <f>'State Non-Assistance'!L37</f>
        <v>0</v>
      </c>
      <c r="D18" s="454">
        <f>B18+C18</f>
        <v>6846372</v>
      </c>
      <c r="E18" s="444">
        <f>D18/($D26)</f>
        <v>3.1874183835824077E-2</v>
      </c>
    </row>
    <row r="19" spans="1:5">
      <c r="A19" s="112" t="s">
        <v>68</v>
      </c>
      <c r="B19" s="405">
        <f>'Federal Non-Assistance'!M37</f>
        <v>713108</v>
      </c>
      <c r="C19" s="440">
        <f>'State Non-Assistance'!M37</f>
        <v>0</v>
      </c>
      <c r="D19" s="454">
        <f>B19+C19</f>
        <v>713108</v>
      </c>
      <c r="E19" s="444">
        <f>D19/($D26)</f>
        <v>3.3199679314528685E-3</v>
      </c>
    </row>
    <row r="20" spans="1:5" ht="16.8">
      <c r="A20" s="112" t="s">
        <v>110</v>
      </c>
      <c r="B20" s="405">
        <f>'Federal Non-Assistance'!N37</f>
        <v>0</v>
      </c>
      <c r="C20" s="115"/>
      <c r="D20" s="454">
        <f t="shared" si="1"/>
        <v>0</v>
      </c>
      <c r="E20" s="444">
        <f>D20/($D26)</f>
        <v>0</v>
      </c>
    </row>
    <row r="21" spans="1:5">
      <c r="A21" s="112" t="s">
        <v>69</v>
      </c>
      <c r="B21" s="405">
        <f>'Federal Non-Assistance'!O37</f>
        <v>763343</v>
      </c>
      <c r="C21" s="440">
        <f>'State Non-Assistance'!O37</f>
        <v>52835698</v>
      </c>
      <c r="D21" s="454">
        <f t="shared" si="1"/>
        <v>53599041</v>
      </c>
      <c r="E21" s="444">
        <f>D21/($D26)</f>
        <v>0.2495373734085545</v>
      </c>
    </row>
    <row r="22" spans="1:5" ht="40.200000000000003" thickBot="1">
      <c r="A22" s="116" t="s">
        <v>0</v>
      </c>
      <c r="B22" s="406">
        <f>B3+B8</f>
        <v>68414888</v>
      </c>
      <c r="C22" s="441">
        <f>C3+C8</f>
        <v>118288753</v>
      </c>
      <c r="D22" s="406">
        <f>B22+C22</f>
        <v>186703641</v>
      </c>
      <c r="E22" s="446">
        <f>D22/($D26)</f>
        <v>0.86922331653198248</v>
      </c>
    </row>
    <row r="23" spans="1:5" ht="34.200000000000003">
      <c r="A23" s="114" t="s">
        <v>111</v>
      </c>
      <c r="B23" s="449">
        <f>'Summary Federal Funds'!E37</f>
        <v>28090000</v>
      </c>
      <c r="C23" s="117"/>
      <c r="D23" s="456">
        <f>B23</f>
        <v>28090000</v>
      </c>
      <c r="E23" s="443">
        <f>D23/($D26)</f>
        <v>0.13077668346801757</v>
      </c>
    </row>
    <row r="24" spans="1:5" ht="34.200000000000003">
      <c r="A24" s="114" t="s">
        <v>112</v>
      </c>
      <c r="B24" s="450">
        <f>'Summary Federal Funds'!F37</f>
        <v>0</v>
      </c>
      <c r="C24" s="118"/>
      <c r="D24" s="456">
        <f>B24</f>
        <v>0</v>
      </c>
      <c r="E24" s="445">
        <f>D24/($D26)</f>
        <v>0</v>
      </c>
    </row>
    <row r="25" spans="1:5" ht="39" customHeight="1" thickBot="1">
      <c r="A25" s="119" t="s">
        <v>113</v>
      </c>
      <c r="B25" s="451">
        <f>B23+B24</f>
        <v>28090000</v>
      </c>
      <c r="C25" s="120"/>
      <c r="D25" s="451">
        <f>B25</f>
        <v>28090000</v>
      </c>
      <c r="E25" s="447">
        <f>D25/($D26)</f>
        <v>0.13077668346801757</v>
      </c>
    </row>
    <row r="26" spans="1:5" ht="32.4" thickTop="1" thickBot="1">
      <c r="A26" s="121" t="s">
        <v>114</v>
      </c>
      <c r="B26" s="408">
        <f>B22+B25</f>
        <v>96504888</v>
      </c>
      <c r="C26" s="442">
        <f>C22</f>
        <v>118288753</v>
      </c>
      <c r="D26" s="408">
        <f>B26+C26</f>
        <v>214793641</v>
      </c>
      <c r="E26" s="448">
        <f>IF(D26/($D26)=SUM(E25,E22),SUM(E22,E25),"ERROR")</f>
        <v>1</v>
      </c>
    </row>
    <row r="27" spans="1:5" ht="31.8" thickBot="1">
      <c r="A27" s="122" t="s">
        <v>95</v>
      </c>
      <c r="B27" s="452">
        <f>'Summary Federal Funds'!I37</f>
        <v>75223052</v>
      </c>
      <c r="C27" s="123"/>
      <c r="D27" s="452">
        <f>B27</f>
        <v>75223052</v>
      </c>
      <c r="E27" s="124"/>
    </row>
    <row r="28" spans="1:5" ht="31.2">
      <c r="A28" s="125" t="s">
        <v>96</v>
      </c>
      <c r="B28" s="453">
        <f>'Summary Federal Funds'!J37</f>
        <v>0</v>
      </c>
      <c r="C28" s="126"/>
      <c r="D28" s="453">
        <f>B28</f>
        <v>0</v>
      </c>
      <c r="E28" s="127"/>
    </row>
  </sheetData>
  <mergeCells count="1">
    <mergeCell ref="A1:E1"/>
  </mergeCells>
  <pageMargins left="0.7" right="0.7" top="0.75" bottom="0.75" header="0.3" footer="0.3"/>
  <pageSetup scale="80"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284</v>
      </c>
      <c r="B1" s="468"/>
      <c r="C1" s="468"/>
      <c r="D1" s="468"/>
      <c r="E1" s="534"/>
    </row>
    <row r="2" spans="1:5" ht="31.2" thickBot="1">
      <c r="A2" s="106" t="s">
        <v>104</v>
      </c>
      <c r="B2" s="107" t="s">
        <v>105</v>
      </c>
      <c r="C2" s="108" t="s">
        <v>106</v>
      </c>
      <c r="D2" s="109" t="s">
        <v>107</v>
      </c>
      <c r="E2" s="110" t="s">
        <v>108</v>
      </c>
    </row>
    <row r="3" spans="1:5" ht="22.8">
      <c r="A3" s="111" t="s">
        <v>74</v>
      </c>
      <c r="B3" s="418">
        <f>IF(SUM(B4:B7)='Federal Assistance'!B38,'Federal Assistance'!B38,"ERROR")</f>
        <v>1505031982</v>
      </c>
      <c r="C3" s="418">
        <f>IF(SUM(C4:C6)='State Assistance'!B38,'State Assistance'!B38,"ERROR")</f>
        <v>537280223</v>
      </c>
      <c r="D3" s="412">
        <f>B3+C3</f>
        <v>2042312205</v>
      </c>
      <c r="E3" s="443">
        <f>D3/($D26)</f>
        <v>0.35645978031338915</v>
      </c>
    </row>
    <row r="4" spans="1:5">
      <c r="A4" s="112" t="s">
        <v>62</v>
      </c>
      <c r="B4" s="417">
        <f>'Federal Assistance'!C38</f>
        <v>1312205244</v>
      </c>
      <c r="C4" s="439">
        <f>'State Assistance'!C38</f>
        <v>435296225</v>
      </c>
      <c r="D4" s="454">
        <f>B4+C4</f>
        <v>1747501469</v>
      </c>
      <c r="E4" s="444">
        <f>D4/($D26)</f>
        <v>0.30500429278738256</v>
      </c>
    </row>
    <row r="5" spans="1:5">
      <c r="A5" s="112" t="s">
        <v>63</v>
      </c>
      <c r="B5" s="417">
        <f>'Federal Assistance'!D38</f>
        <v>0</v>
      </c>
      <c r="C5" s="439">
        <f>'State Assistance'!D38</f>
        <v>101983998</v>
      </c>
      <c r="D5" s="454">
        <f t="shared" ref="D5:D7" si="0">B5+C5</f>
        <v>101983998</v>
      </c>
      <c r="E5" s="444">
        <f>D5/($D26)</f>
        <v>1.7800017761026465E-2</v>
      </c>
    </row>
    <row r="6" spans="1:5" ht="16.8">
      <c r="A6" s="112" t="s">
        <v>75</v>
      </c>
      <c r="B6" s="417">
        <f>'Federal Assistance'!E38</f>
        <v>0</v>
      </c>
      <c r="C6" s="439">
        <f>'State Assistance'!E38</f>
        <v>0</v>
      </c>
      <c r="D6" s="454">
        <f t="shared" si="0"/>
        <v>0</v>
      </c>
      <c r="E6" s="444">
        <f>D6/($D26)</f>
        <v>0</v>
      </c>
    </row>
    <row r="7" spans="1:5">
      <c r="A7" s="112" t="s">
        <v>76</v>
      </c>
      <c r="B7" s="417">
        <f>'Federal Assistance'!F38</f>
        <v>192826738</v>
      </c>
      <c r="C7" s="113"/>
      <c r="D7" s="455">
        <f t="shared" si="0"/>
        <v>192826738</v>
      </c>
      <c r="E7" s="444">
        <f>D7/($D26)</f>
        <v>3.3655469764980156E-2</v>
      </c>
    </row>
    <row r="8" spans="1:5" ht="22.8">
      <c r="A8" s="114" t="s">
        <v>65</v>
      </c>
      <c r="B8" s="404">
        <f>IF(SUM(B9:B21)='Federal Non-Assistance'!B38,'Federal Non-Assistance'!B38,"ERROR")</f>
        <v>847494115</v>
      </c>
      <c r="C8" s="413">
        <f>IF(SUM(C9:C21)='State Non-Assistance'!B38,'State Non-Assistance'!B38,"ERROR")</f>
        <v>2321741754</v>
      </c>
      <c r="D8" s="456">
        <f>B8+C8</f>
        <v>3169235869</v>
      </c>
      <c r="E8" s="445">
        <f>D8/($D26)</f>
        <v>0.55315006141534229</v>
      </c>
    </row>
    <row r="9" spans="1:5" ht="16.8">
      <c r="A9" s="112" t="s">
        <v>78</v>
      </c>
      <c r="B9" s="405">
        <f>'Federal Non-Assistance'!C38</f>
        <v>167247135</v>
      </c>
      <c r="C9" s="440">
        <f>'State Non-Assistance'!C38</f>
        <v>967910</v>
      </c>
      <c r="D9" s="454">
        <f t="shared" ref="D9:D21" si="1">B9+C9</f>
        <v>168215045</v>
      </c>
      <c r="E9" s="444">
        <f>D9/($D26)</f>
        <v>2.9359809846559122E-2</v>
      </c>
    </row>
    <row r="10" spans="1:5">
      <c r="A10" s="112" t="s">
        <v>63</v>
      </c>
      <c r="B10" s="405">
        <f>'Federal Non-Assistance'!D38</f>
        <v>0</v>
      </c>
      <c r="C10" s="440">
        <f>'State Non-Assistance'!D38</f>
        <v>0</v>
      </c>
      <c r="D10" s="454">
        <f t="shared" si="1"/>
        <v>0</v>
      </c>
      <c r="E10" s="444">
        <f>D10/($D26)</f>
        <v>0</v>
      </c>
    </row>
    <row r="11" spans="1:5">
      <c r="A11" s="112" t="s">
        <v>64</v>
      </c>
      <c r="B11" s="405">
        <f>'Federal Non-Assistance'!E38</f>
        <v>7870480</v>
      </c>
      <c r="C11" s="440">
        <f>'State Non-Assistance'!E38</f>
        <v>139450</v>
      </c>
      <c r="D11" s="454">
        <f t="shared" si="1"/>
        <v>8009930</v>
      </c>
      <c r="E11" s="444">
        <f>D11/($D26)</f>
        <v>1.3980320350314047E-3</v>
      </c>
    </row>
    <row r="12" spans="1:5" ht="16.8">
      <c r="A12" s="112" t="s">
        <v>79</v>
      </c>
      <c r="B12" s="405">
        <f>'Federal Non-Assistance'!F38</f>
        <v>0</v>
      </c>
      <c r="C12" s="440">
        <f>'State Non-Assistance'!F38</f>
        <v>0</v>
      </c>
      <c r="D12" s="454">
        <f t="shared" si="1"/>
        <v>0</v>
      </c>
      <c r="E12" s="444">
        <f>D12/($D26)</f>
        <v>0</v>
      </c>
    </row>
    <row r="13" spans="1:5">
      <c r="A13" s="112" t="s">
        <v>67</v>
      </c>
      <c r="B13" s="405">
        <f>'Federal Non-Assistance'!G38</f>
        <v>0</v>
      </c>
      <c r="C13" s="440">
        <f>'State Non-Assistance'!G38</f>
        <v>967165395</v>
      </c>
      <c r="D13" s="454">
        <f t="shared" si="1"/>
        <v>967165395</v>
      </c>
      <c r="E13" s="444">
        <f>D13/($D26)</f>
        <v>0.16880649461153871</v>
      </c>
    </row>
    <row r="14" spans="1:5" ht="16.8">
      <c r="A14" s="112" t="s">
        <v>80</v>
      </c>
      <c r="B14" s="405">
        <f>'Federal Non-Assistance'!H38</f>
        <v>0</v>
      </c>
      <c r="C14" s="440">
        <f>'State Non-Assistance'!H38</f>
        <v>519755421</v>
      </c>
      <c r="D14" s="454">
        <f t="shared" si="1"/>
        <v>519755421</v>
      </c>
      <c r="E14" s="444">
        <f>D14/($D26)</f>
        <v>9.0716738965163801E-2</v>
      </c>
    </row>
    <row r="15" spans="1:5" ht="16.8">
      <c r="A15" s="112" t="s">
        <v>81</v>
      </c>
      <c r="B15" s="405">
        <f>'Federal Non-Assistance'!I38</f>
        <v>151455950</v>
      </c>
      <c r="C15" s="440">
        <f>'State Non-Assistance'!I38</f>
        <v>21599751</v>
      </c>
      <c r="D15" s="454">
        <f t="shared" si="1"/>
        <v>173055701</v>
      </c>
      <c r="E15" s="444">
        <f>D15/($D26)</f>
        <v>3.0204685164891117E-2</v>
      </c>
    </row>
    <row r="16" spans="1:5" ht="16.8">
      <c r="A16" s="112" t="s">
        <v>82</v>
      </c>
      <c r="B16" s="405">
        <f>'Federal Non-Assistance'!J38</f>
        <v>5068283</v>
      </c>
      <c r="C16" s="440">
        <f>'State Non-Assistance'!J38</f>
        <v>231505468</v>
      </c>
      <c r="D16" s="454">
        <f t="shared" si="1"/>
        <v>236573751</v>
      </c>
      <c r="E16" s="444">
        <f>D16/($D26)</f>
        <v>4.1290957916678771E-2</v>
      </c>
    </row>
    <row r="17" spans="1:5" ht="16.8">
      <c r="A17" s="112" t="s">
        <v>109</v>
      </c>
      <c r="B17" s="405">
        <f>'Federal Non-Assistance'!K38</f>
        <v>0</v>
      </c>
      <c r="C17" s="440">
        <f>'State Non-Assistance'!K38</f>
        <v>0</v>
      </c>
      <c r="D17" s="454">
        <f t="shared" si="1"/>
        <v>0</v>
      </c>
      <c r="E17" s="444">
        <f>D17/($D26)</f>
        <v>0</v>
      </c>
    </row>
    <row r="18" spans="1:5">
      <c r="A18" s="112" t="s">
        <v>88</v>
      </c>
      <c r="B18" s="405">
        <f>'Federal Non-Assistance'!L38</f>
        <v>195326872</v>
      </c>
      <c r="C18" s="440">
        <f>'State Non-Assistance'!L38</f>
        <v>136085208</v>
      </c>
      <c r="D18" s="454">
        <f>B18+C18</f>
        <v>331412080</v>
      </c>
      <c r="E18" s="444">
        <f>D18/($D26)</f>
        <v>5.7843789475861919E-2</v>
      </c>
    </row>
    <row r="19" spans="1:5">
      <c r="A19" s="112" t="s">
        <v>68</v>
      </c>
      <c r="B19" s="405">
        <f>'Federal Non-Assistance'!M38</f>
        <v>2289327</v>
      </c>
      <c r="C19" s="440">
        <f>'State Non-Assistance'!M38</f>
        <v>4526556</v>
      </c>
      <c r="D19" s="454">
        <f>B19+C19</f>
        <v>6815883</v>
      </c>
      <c r="E19" s="444">
        <f>D19/($D26)</f>
        <v>1.1896262240776081E-3</v>
      </c>
    </row>
    <row r="20" spans="1:5" ht="16.8">
      <c r="A20" s="112" t="s">
        <v>110</v>
      </c>
      <c r="B20" s="405">
        <f>'Federal Non-Assistance'!N38</f>
        <v>18186643</v>
      </c>
      <c r="C20" s="115"/>
      <c r="D20" s="454">
        <f t="shared" si="1"/>
        <v>18186643</v>
      </c>
      <c r="E20" s="444">
        <f>D20/($D26)</f>
        <v>3.1742486543177842E-3</v>
      </c>
    </row>
    <row r="21" spans="1:5">
      <c r="A21" s="112" t="s">
        <v>69</v>
      </c>
      <c r="B21" s="405">
        <f>'Federal Non-Assistance'!O38</f>
        <v>300049425</v>
      </c>
      <c r="C21" s="440">
        <f>'State Non-Assistance'!O38</f>
        <v>439996595</v>
      </c>
      <c r="D21" s="454">
        <f t="shared" si="1"/>
        <v>740046020</v>
      </c>
      <c r="E21" s="444">
        <f>D21/($D26)</f>
        <v>0.12916567852122199</v>
      </c>
    </row>
    <row r="22" spans="1:5" ht="40.200000000000003" thickBot="1">
      <c r="A22" s="116" t="s">
        <v>0</v>
      </c>
      <c r="B22" s="406">
        <f>B3+B8</f>
        <v>2352526097</v>
      </c>
      <c r="C22" s="441">
        <f>C3+C8</f>
        <v>2859021977</v>
      </c>
      <c r="D22" s="406">
        <f>B22+C22</f>
        <v>5211548074</v>
      </c>
      <c r="E22" s="446">
        <f>D22/($D26)</f>
        <v>0.90960984172873138</v>
      </c>
    </row>
    <row r="23" spans="1:5" ht="34.200000000000003">
      <c r="A23" s="114" t="s">
        <v>111</v>
      </c>
      <c r="B23" s="449">
        <f>'Summary Federal Funds'!E38</f>
        <v>336786965</v>
      </c>
      <c r="C23" s="117"/>
      <c r="D23" s="456">
        <f>B23</f>
        <v>336786965</v>
      </c>
      <c r="E23" s="443">
        <f>D23/($D26)</f>
        <v>5.8781907713425764E-2</v>
      </c>
    </row>
    <row r="24" spans="1:5" ht="34.200000000000003">
      <c r="A24" s="114" t="s">
        <v>112</v>
      </c>
      <c r="B24" s="450">
        <f>'Summary Federal Funds'!F38</f>
        <v>181097334</v>
      </c>
      <c r="C24" s="118"/>
      <c r="D24" s="456">
        <f>B24</f>
        <v>181097334</v>
      </c>
      <c r="E24" s="445">
        <f>D24/($D26)</f>
        <v>3.1608250557842825E-2</v>
      </c>
    </row>
    <row r="25" spans="1:5" ht="39" customHeight="1" thickBot="1">
      <c r="A25" s="119" t="s">
        <v>113</v>
      </c>
      <c r="B25" s="451">
        <f>B23+B24</f>
        <v>517884299</v>
      </c>
      <c r="C25" s="120"/>
      <c r="D25" s="451">
        <f>B25</f>
        <v>517884299</v>
      </c>
      <c r="E25" s="447">
        <f>D25/($D26)</f>
        <v>9.0390158271268589E-2</v>
      </c>
    </row>
    <row r="26" spans="1:5" ht="32.4" thickTop="1" thickBot="1">
      <c r="A26" s="121" t="s">
        <v>114</v>
      </c>
      <c r="B26" s="408">
        <f>B22+B25</f>
        <v>2870410396</v>
      </c>
      <c r="C26" s="442">
        <f>C22</f>
        <v>2859021977</v>
      </c>
      <c r="D26" s="408">
        <f>B26+C26</f>
        <v>5729432373</v>
      </c>
      <c r="E26" s="448">
        <f>IF(D26/($D26)=SUM(E25,E22),SUM(E22,E25),"ERROR")</f>
        <v>1</v>
      </c>
    </row>
    <row r="27" spans="1:5" ht="31.8" thickBot="1">
      <c r="A27" s="122" t="s">
        <v>95</v>
      </c>
      <c r="B27" s="452">
        <f>'Summary Federal Funds'!I38</f>
        <v>171606622</v>
      </c>
      <c r="C27" s="123"/>
      <c r="D27" s="452">
        <f>B27</f>
        <v>171606622</v>
      </c>
      <c r="E27" s="124"/>
    </row>
    <row r="28" spans="1:5" ht="31.2">
      <c r="A28" s="125" t="s">
        <v>96</v>
      </c>
      <c r="B28" s="453">
        <f>'Summary Federal Funds'!J38</f>
        <v>20913720</v>
      </c>
      <c r="C28" s="126"/>
      <c r="D28" s="453">
        <f>B28</f>
        <v>20913720</v>
      </c>
      <c r="E28" s="127"/>
    </row>
  </sheetData>
  <mergeCells count="1">
    <mergeCell ref="A1:E1"/>
  </mergeCells>
  <pageMargins left="0.7" right="0.7" top="0.75" bottom="0.75" header="0.3" footer="0.3"/>
  <pageSetup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J59"/>
  <sheetViews>
    <sheetView workbookViewId="0">
      <selection sqref="A1:J1"/>
    </sheetView>
  </sheetViews>
  <sheetFormatPr defaultRowHeight="14.4"/>
  <cols>
    <col min="1" max="1" width="23" style="45" customWidth="1"/>
    <col min="2" max="3" width="23.6640625" customWidth="1"/>
    <col min="4" max="4" width="23.6640625" style="45" customWidth="1"/>
    <col min="5" max="6" width="23.6640625" customWidth="1"/>
    <col min="7" max="7" width="23.6640625" style="45" customWidth="1"/>
    <col min="8" max="8" width="23.44140625" style="45" customWidth="1"/>
    <col min="9" max="9" width="23.5546875" customWidth="1"/>
    <col min="10" max="10" width="23.6640625" customWidth="1"/>
  </cols>
  <sheetData>
    <row r="1" spans="1:10" ht="24" customHeight="1">
      <c r="A1" s="477" t="s">
        <v>314</v>
      </c>
      <c r="B1" s="477"/>
      <c r="C1" s="477"/>
      <c r="D1" s="477"/>
      <c r="E1" s="477"/>
      <c r="F1" s="477"/>
      <c r="G1" s="477"/>
      <c r="H1" s="477"/>
      <c r="I1" s="478"/>
      <c r="J1" s="478"/>
    </row>
    <row r="2" spans="1:10" ht="38.25" customHeight="1">
      <c r="A2" s="91" t="s">
        <v>10</v>
      </c>
      <c r="B2" s="83" t="s">
        <v>187</v>
      </c>
      <c r="C2" s="84" t="s">
        <v>306</v>
      </c>
      <c r="D2" s="82" t="s">
        <v>98</v>
      </c>
      <c r="E2" s="85" t="s">
        <v>315</v>
      </c>
      <c r="F2" s="87" t="s">
        <v>307</v>
      </c>
      <c r="G2" s="86" t="s">
        <v>100</v>
      </c>
      <c r="H2" s="90" t="s">
        <v>188</v>
      </c>
      <c r="I2" s="89" t="s">
        <v>308</v>
      </c>
      <c r="J2" s="88" t="s">
        <v>99</v>
      </c>
    </row>
    <row r="3" spans="1:10">
      <c r="A3" s="80" t="s">
        <v>77</v>
      </c>
      <c r="B3" s="426">
        <f>E3+H3</f>
        <v>14995239118</v>
      </c>
      <c r="C3" s="427">
        <f>IF(F3+I3='Total State Expenditure Summary'!B4,'Total State Expenditure Summary'!B4,"ERROR")</f>
        <v>15323822040</v>
      </c>
      <c r="D3" s="428">
        <f>C3-B3</f>
        <v>328582922</v>
      </c>
      <c r="E3" s="288">
        <v>4553327580</v>
      </c>
      <c r="F3" s="429">
        <f>'Total State Expenditure Summary'!C4</f>
        <v>4216522618</v>
      </c>
      <c r="G3" s="430">
        <f>F3-E3</f>
        <v>-336804962</v>
      </c>
      <c r="H3" s="289">
        <v>10441911538</v>
      </c>
      <c r="I3" s="431">
        <f>'Total State Expenditure Summary'!D4</f>
        <v>11107299422</v>
      </c>
      <c r="J3" s="296">
        <f>I3-H3</f>
        <v>665387884</v>
      </c>
    </row>
    <row r="4" spans="1:10">
      <c r="A4" s="81" t="s">
        <v>11</v>
      </c>
      <c r="B4" s="426">
        <f t="shared" ref="B4:B54" si="0">E4+H4</f>
        <v>83006312</v>
      </c>
      <c r="C4" s="427">
        <f>IF(F4+I4='Total State Expenditure Summary'!B5,'Total State Expenditure Summary'!B5,"ERROR")</f>
        <v>105651972</v>
      </c>
      <c r="D4" s="428">
        <f t="shared" ref="D4:D54" si="1">C4-B4</f>
        <v>22645660</v>
      </c>
      <c r="E4" s="288">
        <v>2497322</v>
      </c>
      <c r="F4" s="429">
        <f>'Total State Expenditure Summary'!C5</f>
        <v>2310664</v>
      </c>
      <c r="G4" s="430">
        <f t="shared" ref="G4:G54" si="2">F4-E4</f>
        <v>-186658</v>
      </c>
      <c r="H4" s="289">
        <v>80508990</v>
      </c>
      <c r="I4" s="431">
        <f>'Total State Expenditure Summary'!D5</f>
        <v>103341308</v>
      </c>
      <c r="J4" s="296">
        <f t="shared" ref="J4:J54" si="3">I4-H4</f>
        <v>22832318</v>
      </c>
    </row>
    <row r="5" spans="1:10">
      <c r="A5" s="81" t="s">
        <v>12</v>
      </c>
      <c r="B5" s="426">
        <f t="shared" si="0"/>
        <v>37146118</v>
      </c>
      <c r="C5" s="427">
        <f>IF(F5+I5='Total State Expenditure Summary'!B6,'Total State Expenditure Summary'!B6,"ERROR")</f>
        <v>37088381</v>
      </c>
      <c r="D5" s="428">
        <f t="shared" si="1"/>
        <v>-57737</v>
      </c>
      <c r="E5" s="288">
        <v>35177444</v>
      </c>
      <c r="F5" s="429">
        <f>'Total State Expenditure Summary'!C6</f>
        <v>35227435</v>
      </c>
      <c r="G5" s="430">
        <f t="shared" si="2"/>
        <v>49991</v>
      </c>
      <c r="H5" s="289">
        <v>1968674</v>
      </c>
      <c r="I5" s="431">
        <f>'Total State Expenditure Summary'!D6</f>
        <v>1860946</v>
      </c>
      <c r="J5" s="296">
        <f t="shared" si="3"/>
        <v>-107728</v>
      </c>
    </row>
    <row r="6" spans="1:10">
      <c r="A6" s="81" t="s">
        <v>13</v>
      </c>
      <c r="B6" s="426">
        <f t="shared" si="0"/>
        <v>130708833</v>
      </c>
      <c r="C6" s="427">
        <f>IF(F6+I6='Total State Expenditure Summary'!B7,'Total State Expenditure Summary'!B7,"ERROR")</f>
        <v>132359685</v>
      </c>
      <c r="D6" s="428">
        <f t="shared" si="1"/>
        <v>1650852</v>
      </c>
      <c r="E6" s="288">
        <v>1567603</v>
      </c>
      <c r="F6" s="429">
        <f>'Total State Expenditure Summary'!C7</f>
        <v>0</v>
      </c>
      <c r="G6" s="430">
        <f t="shared" si="2"/>
        <v>-1567603</v>
      </c>
      <c r="H6" s="289">
        <v>129141230</v>
      </c>
      <c r="I6" s="431">
        <f>'Total State Expenditure Summary'!D7</f>
        <v>132359685</v>
      </c>
      <c r="J6" s="296">
        <f t="shared" si="3"/>
        <v>3218455</v>
      </c>
    </row>
    <row r="7" spans="1:10">
      <c r="A7" s="81" t="s">
        <v>14</v>
      </c>
      <c r="B7" s="426">
        <f t="shared" si="0"/>
        <v>88691726</v>
      </c>
      <c r="C7" s="427">
        <f>IF(F7+I7='Total State Expenditure Summary'!B8,'Total State Expenditure Summary'!B8,"ERROR")</f>
        <v>93755027</v>
      </c>
      <c r="D7" s="428">
        <f t="shared" si="1"/>
        <v>5063301</v>
      </c>
      <c r="E7" s="288">
        <v>0</v>
      </c>
      <c r="F7" s="429">
        <f>'Total State Expenditure Summary'!C8</f>
        <v>0</v>
      </c>
      <c r="G7" s="430">
        <f t="shared" si="2"/>
        <v>0</v>
      </c>
      <c r="H7" s="289">
        <v>88691726</v>
      </c>
      <c r="I7" s="431">
        <f>'Total State Expenditure Summary'!D8</f>
        <v>93755027</v>
      </c>
      <c r="J7" s="296">
        <f t="shared" si="3"/>
        <v>5063301</v>
      </c>
    </row>
    <row r="8" spans="1:10">
      <c r="A8" s="81" t="s">
        <v>15</v>
      </c>
      <c r="B8" s="426">
        <f t="shared" si="0"/>
        <v>3239677720</v>
      </c>
      <c r="C8" s="427">
        <f>IF(F8+I8='Total State Expenditure Summary'!B9,'Total State Expenditure Summary'!B9,"ERROR")</f>
        <v>3129938751</v>
      </c>
      <c r="D8" s="428">
        <f t="shared" si="1"/>
        <v>-109738969</v>
      </c>
      <c r="E8" s="288">
        <v>2119299855</v>
      </c>
      <c r="F8" s="429">
        <f>'Total State Expenditure Summary'!C9</f>
        <v>2039816346</v>
      </c>
      <c r="G8" s="430">
        <f t="shared" si="2"/>
        <v>-79483509</v>
      </c>
      <c r="H8" s="289">
        <v>1120377865</v>
      </c>
      <c r="I8" s="431">
        <f>'Total State Expenditure Summary'!D9</f>
        <v>1090122405</v>
      </c>
      <c r="J8" s="296">
        <f t="shared" si="3"/>
        <v>-30255460</v>
      </c>
    </row>
    <row r="9" spans="1:10">
      <c r="A9" s="81" t="s">
        <v>16</v>
      </c>
      <c r="B9" s="426">
        <f t="shared" si="0"/>
        <v>169213612</v>
      </c>
      <c r="C9" s="427">
        <f>IF(F9+I9='Total State Expenditure Summary'!B10,'Total State Expenditure Summary'!B10,"ERROR")</f>
        <v>169106784</v>
      </c>
      <c r="D9" s="428">
        <f t="shared" si="1"/>
        <v>-106828</v>
      </c>
      <c r="E9" s="288">
        <v>8701104</v>
      </c>
      <c r="F9" s="429">
        <f>'Total State Expenditure Summary'!C10</f>
        <v>9012606</v>
      </c>
      <c r="G9" s="430">
        <f t="shared" si="2"/>
        <v>311502</v>
      </c>
      <c r="H9" s="289">
        <v>160512508</v>
      </c>
      <c r="I9" s="431">
        <f>'Total State Expenditure Summary'!D10</f>
        <v>160094178</v>
      </c>
      <c r="J9" s="296">
        <f t="shared" si="3"/>
        <v>-418330</v>
      </c>
    </row>
    <row r="10" spans="1:10">
      <c r="A10" s="81" t="s">
        <v>17</v>
      </c>
      <c r="B10" s="426">
        <f t="shared" si="0"/>
        <v>218432166</v>
      </c>
      <c r="C10" s="427">
        <f>IF(F10+I10='Total State Expenditure Summary'!B11,'Total State Expenditure Summary'!B11,"ERROR")</f>
        <v>230354250</v>
      </c>
      <c r="D10" s="428">
        <f t="shared" si="1"/>
        <v>11922084</v>
      </c>
      <c r="E10" s="288">
        <v>70153089</v>
      </c>
      <c r="F10" s="429">
        <f>'Total State Expenditure Summary'!C11</f>
        <v>65900731</v>
      </c>
      <c r="G10" s="430">
        <f t="shared" si="2"/>
        <v>-4252358</v>
      </c>
      <c r="H10" s="289">
        <v>148279077</v>
      </c>
      <c r="I10" s="431">
        <f>'Total State Expenditure Summary'!D11</f>
        <v>164453519</v>
      </c>
      <c r="J10" s="296">
        <f t="shared" si="3"/>
        <v>16174442</v>
      </c>
    </row>
    <row r="11" spans="1:10">
      <c r="A11" s="81" t="s">
        <v>18</v>
      </c>
      <c r="B11" s="426">
        <f t="shared" si="0"/>
        <v>58500266</v>
      </c>
      <c r="C11" s="427">
        <f>IF(F11+I11='Total State Expenditure Summary'!B12,'Total State Expenditure Summary'!B12,"ERROR")</f>
        <v>59202736</v>
      </c>
      <c r="D11" s="428">
        <f t="shared" si="1"/>
        <v>702470</v>
      </c>
      <c r="E11" s="288">
        <v>14415969</v>
      </c>
      <c r="F11" s="429">
        <f>'Total State Expenditure Summary'!C12</f>
        <v>23096787</v>
      </c>
      <c r="G11" s="430">
        <f t="shared" si="2"/>
        <v>8680818</v>
      </c>
      <c r="H11" s="289">
        <v>44084297</v>
      </c>
      <c r="I11" s="431">
        <f>'Total State Expenditure Summary'!D12</f>
        <v>36105949</v>
      </c>
      <c r="J11" s="296">
        <f t="shared" si="3"/>
        <v>-7978348</v>
      </c>
    </row>
    <row r="12" spans="1:10">
      <c r="A12" s="81" t="s">
        <v>19</v>
      </c>
      <c r="B12" s="426">
        <f t="shared" si="0"/>
        <v>144677662</v>
      </c>
      <c r="C12" s="427">
        <f>IF(F12+I12='Total State Expenditure Summary'!B13,'Total State Expenditure Summary'!B13,"ERROR")</f>
        <v>184453024</v>
      </c>
      <c r="D12" s="428">
        <f t="shared" si="1"/>
        <v>39775362</v>
      </c>
      <c r="E12" s="288">
        <v>50502920</v>
      </c>
      <c r="F12" s="429">
        <f>'Total State Expenditure Summary'!C13</f>
        <v>42379808</v>
      </c>
      <c r="G12" s="430">
        <f t="shared" si="2"/>
        <v>-8123112</v>
      </c>
      <c r="H12" s="289">
        <v>94174742</v>
      </c>
      <c r="I12" s="431">
        <f>'Total State Expenditure Summary'!D13</f>
        <v>142073216</v>
      </c>
      <c r="J12" s="296">
        <f t="shared" si="3"/>
        <v>47898474</v>
      </c>
    </row>
    <row r="13" spans="1:10">
      <c r="A13" s="81" t="s">
        <v>20</v>
      </c>
      <c r="B13" s="426">
        <f t="shared" si="0"/>
        <v>415658218</v>
      </c>
      <c r="C13" s="427">
        <f>IF(F13+I13='Total State Expenditure Summary'!B14,'Total State Expenditure Summary'!B14,"ERROR")</f>
        <v>438315444</v>
      </c>
      <c r="D13" s="428">
        <f t="shared" si="1"/>
        <v>22657226</v>
      </c>
      <c r="E13" s="288">
        <v>129900296</v>
      </c>
      <c r="F13" s="429">
        <f>'Total State Expenditure Summary'!C14</f>
        <v>139301139</v>
      </c>
      <c r="G13" s="430">
        <f t="shared" si="2"/>
        <v>9400843</v>
      </c>
      <c r="H13" s="289">
        <v>285757922</v>
      </c>
      <c r="I13" s="431">
        <f>'Total State Expenditure Summary'!D14</f>
        <v>299014305</v>
      </c>
      <c r="J13" s="296">
        <f t="shared" si="3"/>
        <v>13256383</v>
      </c>
    </row>
    <row r="14" spans="1:10">
      <c r="A14" s="81" t="s">
        <v>21</v>
      </c>
      <c r="B14" s="426">
        <f t="shared" si="0"/>
        <v>173368527</v>
      </c>
      <c r="C14" s="427">
        <f>IF(F14+I14='Total State Expenditure Summary'!B15,'Total State Expenditure Summary'!B15,"ERROR")</f>
        <v>173368528</v>
      </c>
      <c r="D14" s="428">
        <f t="shared" si="1"/>
        <v>1</v>
      </c>
      <c r="E14" s="288">
        <v>3167442</v>
      </c>
      <c r="F14" s="429">
        <f>'Total State Expenditure Summary'!C15</f>
        <v>2581392</v>
      </c>
      <c r="G14" s="430">
        <f t="shared" si="2"/>
        <v>-586050</v>
      </c>
      <c r="H14" s="289">
        <v>170201085</v>
      </c>
      <c r="I14" s="431">
        <f>'Total State Expenditure Summary'!D15</f>
        <v>170787136</v>
      </c>
      <c r="J14" s="296">
        <f t="shared" si="3"/>
        <v>586051</v>
      </c>
    </row>
    <row r="15" spans="1:10">
      <c r="A15" s="81" t="s">
        <v>22</v>
      </c>
      <c r="B15" s="426">
        <f t="shared" si="0"/>
        <v>160153277</v>
      </c>
      <c r="C15" s="427">
        <f>IF(F15+I15='Total State Expenditure Summary'!B16,'Total State Expenditure Summary'!B16,"ERROR")</f>
        <v>180622433</v>
      </c>
      <c r="D15" s="428">
        <f t="shared" si="1"/>
        <v>20469156</v>
      </c>
      <c r="E15" s="288">
        <v>19089171</v>
      </c>
      <c r="F15" s="429">
        <f>'Total State Expenditure Summary'!C16</f>
        <v>20720361</v>
      </c>
      <c r="G15" s="430">
        <f t="shared" si="2"/>
        <v>1631190</v>
      </c>
      <c r="H15" s="289">
        <v>141064106</v>
      </c>
      <c r="I15" s="431">
        <f>'Total State Expenditure Summary'!D16</f>
        <v>159902072</v>
      </c>
      <c r="J15" s="296">
        <f t="shared" si="3"/>
        <v>18837966</v>
      </c>
    </row>
    <row r="16" spans="1:10">
      <c r="A16" s="81" t="s">
        <v>23</v>
      </c>
      <c r="B16" s="426">
        <f t="shared" si="0"/>
        <v>14353218</v>
      </c>
      <c r="C16" s="427">
        <f>IF(F16+I16='Total State Expenditure Summary'!B17,'Total State Expenditure Summary'!B17,"ERROR")</f>
        <v>14484633</v>
      </c>
      <c r="D16" s="428">
        <f t="shared" si="1"/>
        <v>131415</v>
      </c>
      <c r="E16" s="288">
        <v>2305171</v>
      </c>
      <c r="F16" s="429">
        <f>'Total State Expenditure Summary'!C17</f>
        <v>3760941</v>
      </c>
      <c r="G16" s="430">
        <f t="shared" si="2"/>
        <v>1455770</v>
      </c>
      <c r="H16" s="289">
        <v>12048047</v>
      </c>
      <c r="I16" s="431">
        <f>'Total State Expenditure Summary'!D17</f>
        <v>10723692</v>
      </c>
      <c r="J16" s="296">
        <f t="shared" si="3"/>
        <v>-1324355</v>
      </c>
    </row>
    <row r="17" spans="1:10">
      <c r="A17" s="81" t="s">
        <v>24</v>
      </c>
      <c r="B17" s="426">
        <f t="shared" si="0"/>
        <v>575865998</v>
      </c>
      <c r="C17" s="427">
        <f>IF(F17+I17='Total State Expenditure Summary'!B18,'Total State Expenditure Summary'!B18,"ERROR")</f>
        <v>637374514</v>
      </c>
      <c r="D17" s="428">
        <f t="shared" si="1"/>
        <v>61508516</v>
      </c>
      <c r="E17" s="288">
        <v>4079053</v>
      </c>
      <c r="F17" s="429">
        <f>'Total State Expenditure Summary'!C18</f>
        <v>4786495</v>
      </c>
      <c r="G17" s="430">
        <f t="shared" si="2"/>
        <v>707442</v>
      </c>
      <c r="H17" s="289">
        <v>571786945</v>
      </c>
      <c r="I17" s="431">
        <f>'Total State Expenditure Summary'!D18</f>
        <v>632588019</v>
      </c>
      <c r="J17" s="296">
        <f t="shared" si="3"/>
        <v>60801074</v>
      </c>
    </row>
    <row r="18" spans="1:10">
      <c r="A18" s="81" t="s">
        <v>25</v>
      </c>
      <c r="B18" s="426">
        <f t="shared" si="0"/>
        <v>121547499</v>
      </c>
      <c r="C18" s="427">
        <f>IF(F18+I18='Total State Expenditure Summary'!B19,'Total State Expenditure Summary'!B19,"ERROR")</f>
        <v>121093891</v>
      </c>
      <c r="D18" s="428">
        <f t="shared" si="1"/>
        <v>-453608</v>
      </c>
      <c r="E18" s="288">
        <v>4668495</v>
      </c>
      <c r="F18" s="429">
        <f>'Total State Expenditure Summary'!C19</f>
        <v>7409838</v>
      </c>
      <c r="G18" s="430">
        <f t="shared" si="2"/>
        <v>2741343</v>
      </c>
      <c r="H18" s="289">
        <v>116879004</v>
      </c>
      <c r="I18" s="431">
        <f>'Total State Expenditure Summary'!D19</f>
        <v>113684053</v>
      </c>
      <c r="J18" s="296">
        <f t="shared" si="3"/>
        <v>-3194951</v>
      </c>
    </row>
    <row r="19" spans="1:10">
      <c r="A19" s="81" t="s">
        <v>26</v>
      </c>
      <c r="B19" s="426">
        <f t="shared" si="0"/>
        <v>84793087</v>
      </c>
      <c r="C19" s="427">
        <f>IF(F19+I19='Total State Expenditure Summary'!B20,'Total State Expenditure Summary'!B20,"ERROR")</f>
        <v>100195718</v>
      </c>
      <c r="D19" s="428">
        <f t="shared" si="1"/>
        <v>15402631</v>
      </c>
      <c r="E19" s="288">
        <v>54500493</v>
      </c>
      <c r="F19" s="429">
        <f>'Total State Expenditure Summary'!C20</f>
        <v>55660672</v>
      </c>
      <c r="G19" s="430">
        <f t="shared" si="2"/>
        <v>1160179</v>
      </c>
      <c r="H19" s="289">
        <v>30292594</v>
      </c>
      <c r="I19" s="431">
        <f>'Total State Expenditure Summary'!D20</f>
        <v>44535046</v>
      </c>
      <c r="J19" s="296">
        <f t="shared" si="3"/>
        <v>14242452</v>
      </c>
    </row>
    <row r="20" spans="1:10">
      <c r="A20" s="81" t="s">
        <v>27</v>
      </c>
      <c r="B20" s="426">
        <f t="shared" si="0"/>
        <v>74283983</v>
      </c>
      <c r="C20" s="427">
        <f>IF(F20+I20='Total State Expenditure Summary'!B21,'Total State Expenditure Summary'!B21,"ERROR")</f>
        <v>65945199</v>
      </c>
      <c r="D20" s="428">
        <f t="shared" si="1"/>
        <v>-8338784</v>
      </c>
      <c r="E20" s="288">
        <v>13080984</v>
      </c>
      <c r="F20" s="429">
        <f>'Total State Expenditure Summary'!C21</f>
        <v>7217525</v>
      </c>
      <c r="G20" s="430">
        <f t="shared" si="2"/>
        <v>-5863459</v>
      </c>
      <c r="H20" s="289">
        <v>61202999</v>
      </c>
      <c r="I20" s="431">
        <f>'Total State Expenditure Summary'!D21</f>
        <v>58727674</v>
      </c>
      <c r="J20" s="296">
        <f t="shared" si="3"/>
        <v>-2475325</v>
      </c>
    </row>
    <row r="21" spans="1:10">
      <c r="A21" s="81" t="s">
        <v>28</v>
      </c>
      <c r="B21" s="426">
        <f t="shared" si="0"/>
        <v>95381269</v>
      </c>
      <c r="C21" s="427">
        <f>IF(F21+I21='Total State Expenditure Summary'!B22,'Total State Expenditure Summary'!B22,"ERROR")</f>
        <v>78103498</v>
      </c>
      <c r="D21" s="428">
        <f t="shared" si="1"/>
        <v>-17277771</v>
      </c>
      <c r="E21" s="288">
        <v>76876367</v>
      </c>
      <c r="F21" s="429">
        <f>'Total State Expenditure Summary'!C22</f>
        <v>57327776</v>
      </c>
      <c r="G21" s="430">
        <f t="shared" si="2"/>
        <v>-19548591</v>
      </c>
      <c r="H21" s="289">
        <v>18504902</v>
      </c>
      <c r="I21" s="431">
        <f>'Total State Expenditure Summary'!D22</f>
        <v>20775722</v>
      </c>
      <c r="J21" s="296">
        <f t="shared" si="3"/>
        <v>2270820</v>
      </c>
    </row>
    <row r="22" spans="1:10">
      <c r="A22" s="81" t="s">
        <v>29</v>
      </c>
      <c r="B22" s="426">
        <f t="shared" si="0"/>
        <v>57575776</v>
      </c>
      <c r="C22" s="427">
        <f>IF(F22+I22='Total State Expenditure Summary'!B23,'Total State Expenditure Summary'!B23,"ERROR")</f>
        <v>55415288</v>
      </c>
      <c r="D22" s="428">
        <f t="shared" si="1"/>
        <v>-2160488</v>
      </c>
      <c r="E22" s="288">
        <v>0</v>
      </c>
      <c r="F22" s="429">
        <f>'Total State Expenditure Summary'!C23</f>
        <v>0</v>
      </c>
      <c r="G22" s="430">
        <f t="shared" si="2"/>
        <v>0</v>
      </c>
      <c r="H22" s="289">
        <v>57575776</v>
      </c>
      <c r="I22" s="431">
        <f>'Total State Expenditure Summary'!D23</f>
        <v>55415288</v>
      </c>
      <c r="J22" s="296">
        <f t="shared" si="3"/>
        <v>-2160488</v>
      </c>
    </row>
    <row r="23" spans="1:10">
      <c r="A23" s="81" t="s">
        <v>30</v>
      </c>
      <c r="B23" s="426">
        <f t="shared" si="0"/>
        <v>40296038</v>
      </c>
      <c r="C23" s="427">
        <f>IF(F23+I23='Total State Expenditure Summary'!B24,'Total State Expenditure Summary'!B24,"ERROR")</f>
        <v>40296038</v>
      </c>
      <c r="D23" s="428">
        <f t="shared" si="1"/>
        <v>0</v>
      </c>
      <c r="E23" s="288">
        <v>36593051</v>
      </c>
      <c r="F23" s="429">
        <f>'Total State Expenditure Summary'!C24</f>
        <v>36173120</v>
      </c>
      <c r="G23" s="430">
        <f t="shared" si="2"/>
        <v>-419931</v>
      </c>
      <c r="H23" s="289">
        <v>3702987</v>
      </c>
      <c r="I23" s="431">
        <f>'Total State Expenditure Summary'!D24</f>
        <v>4122918</v>
      </c>
      <c r="J23" s="296">
        <f t="shared" si="3"/>
        <v>419931</v>
      </c>
    </row>
    <row r="24" spans="1:10">
      <c r="A24" s="81" t="s">
        <v>31</v>
      </c>
      <c r="B24" s="426">
        <f t="shared" si="0"/>
        <v>340011846</v>
      </c>
      <c r="C24" s="427">
        <f>IF(F24+I24='Total State Expenditure Summary'!B25,'Total State Expenditure Summary'!B25,"ERROR")</f>
        <v>339581418</v>
      </c>
      <c r="D24" s="428">
        <f t="shared" si="1"/>
        <v>-430428</v>
      </c>
      <c r="E24" s="288">
        <v>25174378</v>
      </c>
      <c r="F24" s="429">
        <f>'Total State Expenditure Summary'!C25</f>
        <v>18912711</v>
      </c>
      <c r="G24" s="430">
        <f t="shared" si="2"/>
        <v>-6261667</v>
      </c>
      <c r="H24" s="289">
        <v>314837468</v>
      </c>
      <c r="I24" s="431">
        <f>'Total State Expenditure Summary'!D25</f>
        <v>320668707</v>
      </c>
      <c r="J24" s="296">
        <f t="shared" si="3"/>
        <v>5831239</v>
      </c>
    </row>
    <row r="25" spans="1:10">
      <c r="A25" s="81" t="s">
        <v>32</v>
      </c>
      <c r="B25" s="426">
        <f t="shared" si="0"/>
        <v>638826296</v>
      </c>
      <c r="C25" s="427">
        <f>IF(F25+I25='Total State Expenditure Summary'!B26,'Total State Expenditure Summary'!B26,"ERROR")</f>
        <v>594939273</v>
      </c>
      <c r="D25" s="428">
        <f t="shared" si="1"/>
        <v>-43887023</v>
      </c>
      <c r="E25" s="288">
        <v>315911481</v>
      </c>
      <c r="F25" s="429">
        <f>'Total State Expenditure Summary'!C26</f>
        <v>248685093</v>
      </c>
      <c r="G25" s="430">
        <f t="shared" si="2"/>
        <v>-67226388</v>
      </c>
      <c r="H25" s="289">
        <v>322914815</v>
      </c>
      <c r="I25" s="431">
        <f>'Total State Expenditure Summary'!D26</f>
        <v>346254180</v>
      </c>
      <c r="J25" s="296">
        <f t="shared" si="3"/>
        <v>23339365</v>
      </c>
    </row>
    <row r="26" spans="1:10">
      <c r="A26" s="81" t="s">
        <v>33</v>
      </c>
      <c r="B26" s="426">
        <f t="shared" si="0"/>
        <v>577641396</v>
      </c>
      <c r="C26" s="427">
        <f>IF(F26+I26='Total State Expenditure Summary'!B27,'Total State Expenditure Summary'!B27,"ERROR")</f>
        <v>616806907</v>
      </c>
      <c r="D26" s="428">
        <f t="shared" si="1"/>
        <v>39165511</v>
      </c>
      <c r="E26" s="288">
        <v>62119622</v>
      </c>
      <c r="F26" s="429">
        <f>'Total State Expenditure Summary'!C27</f>
        <v>37235911</v>
      </c>
      <c r="G26" s="430">
        <f t="shared" si="2"/>
        <v>-24883711</v>
      </c>
      <c r="H26" s="289">
        <v>515521774</v>
      </c>
      <c r="I26" s="431">
        <f>'Total State Expenditure Summary'!D27</f>
        <v>579570996</v>
      </c>
      <c r="J26" s="296">
        <f t="shared" si="3"/>
        <v>64049222</v>
      </c>
    </row>
    <row r="27" spans="1:10">
      <c r="A27" s="81" t="s">
        <v>34</v>
      </c>
      <c r="B27" s="426">
        <f t="shared" si="0"/>
        <v>210666143</v>
      </c>
      <c r="C27" s="427">
        <f>IF(F27+I27='Total State Expenditure Summary'!B28,'Total State Expenditure Summary'!B28,"ERROR")</f>
        <v>256709798</v>
      </c>
      <c r="D27" s="428">
        <f t="shared" si="1"/>
        <v>46043655</v>
      </c>
      <c r="E27" s="288">
        <v>22935305</v>
      </c>
      <c r="F27" s="429">
        <f>'Total State Expenditure Summary'!C28</f>
        <v>10590159</v>
      </c>
      <c r="G27" s="430">
        <f t="shared" si="2"/>
        <v>-12345146</v>
      </c>
      <c r="H27" s="289">
        <v>187730838</v>
      </c>
      <c r="I27" s="431">
        <f>'Total State Expenditure Summary'!D28</f>
        <v>246119639</v>
      </c>
      <c r="J27" s="296">
        <f t="shared" si="3"/>
        <v>58388801</v>
      </c>
    </row>
    <row r="28" spans="1:10">
      <c r="A28" s="81" t="s">
        <v>35</v>
      </c>
      <c r="B28" s="426">
        <f t="shared" si="0"/>
        <v>21724308</v>
      </c>
      <c r="C28" s="427">
        <f>IF(F28+I28='Total State Expenditure Summary'!B29,'Total State Expenditure Summary'!B29,"ERROR")</f>
        <v>21724308</v>
      </c>
      <c r="D28" s="428">
        <f t="shared" si="1"/>
        <v>0</v>
      </c>
      <c r="E28" s="288">
        <v>5792849</v>
      </c>
      <c r="F28" s="429">
        <f>'Total State Expenditure Summary'!C29</f>
        <v>4508843</v>
      </c>
      <c r="G28" s="430">
        <f t="shared" si="2"/>
        <v>-1284006</v>
      </c>
      <c r="H28" s="289">
        <v>15931459</v>
      </c>
      <c r="I28" s="431">
        <f>'Total State Expenditure Summary'!D29</f>
        <v>17215465</v>
      </c>
      <c r="J28" s="296">
        <f t="shared" si="3"/>
        <v>1284006</v>
      </c>
    </row>
    <row r="29" spans="1:10">
      <c r="A29" s="81" t="s">
        <v>36</v>
      </c>
      <c r="B29" s="426">
        <f t="shared" si="0"/>
        <v>176477425</v>
      </c>
      <c r="C29" s="427">
        <f>IF(F29+I29='Total State Expenditure Summary'!B30,'Total State Expenditure Summary'!B30,"ERROR")</f>
        <v>165541781</v>
      </c>
      <c r="D29" s="428">
        <f t="shared" si="1"/>
        <v>-10935644</v>
      </c>
      <c r="E29" s="288">
        <v>70915057</v>
      </c>
      <c r="F29" s="429">
        <f>'Total State Expenditure Summary'!C30</f>
        <v>62450228</v>
      </c>
      <c r="G29" s="430">
        <f t="shared" si="2"/>
        <v>-8464829</v>
      </c>
      <c r="H29" s="289">
        <v>105562368</v>
      </c>
      <c r="I29" s="431">
        <f>'Total State Expenditure Summary'!D30</f>
        <v>103091553</v>
      </c>
      <c r="J29" s="296">
        <f t="shared" si="3"/>
        <v>-2470815</v>
      </c>
    </row>
    <row r="30" spans="1:10">
      <c r="A30" s="81" t="s">
        <v>37</v>
      </c>
      <c r="B30" s="426">
        <f t="shared" si="0"/>
        <v>14864655</v>
      </c>
      <c r="C30" s="427">
        <f>IF(F30+I30='Total State Expenditure Summary'!B31,'Total State Expenditure Summary'!B31,"ERROR")</f>
        <v>13491225</v>
      </c>
      <c r="D30" s="428">
        <f t="shared" si="1"/>
        <v>-1373430</v>
      </c>
      <c r="E30" s="288">
        <v>1313990</v>
      </c>
      <c r="F30" s="429">
        <f>'Total State Expenditure Summary'!C31</f>
        <v>2922807</v>
      </c>
      <c r="G30" s="430">
        <f t="shared" si="2"/>
        <v>1608817</v>
      </c>
      <c r="H30" s="289">
        <v>13550665</v>
      </c>
      <c r="I30" s="431">
        <f>'Total State Expenditure Summary'!D31</f>
        <v>10568418</v>
      </c>
      <c r="J30" s="296">
        <f t="shared" si="3"/>
        <v>-2982247</v>
      </c>
    </row>
    <row r="31" spans="1:10">
      <c r="A31" s="81" t="s">
        <v>38</v>
      </c>
      <c r="B31" s="426">
        <f t="shared" si="0"/>
        <v>54598349</v>
      </c>
      <c r="C31" s="427">
        <f>IF(F31+I31='Total State Expenditure Summary'!B32,'Total State Expenditure Summary'!B32,"ERROR")</f>
        <v>55539761</v>
      </c>
      <c r="D31" s="428">
        <f t="shared" si="1"/>
        <v>941412</v>
      </c>
      <c r="E31" s="288">
        <v>8012774</v>
      </c>
      <c r="F31" s="429">
        <f>'Total State Expenditure Summary'!C32</f>
        <v>9639690</v>
      </c>
      <c r="G31" s="430">
        <f t="shared" si="2"/>
        <v>1626916</v>
      </c>
      <c r="H31" s="289">
        <v>46585575</v>
      </c>
      <c r="I31" s="431">
        <f>'Total State Expenditure Summary'!D32</f>
        <v>45900071</v>
      </c>
      <c r="J31" s="296">
        <f t="shared" si="3"/>
        <v>-685504</v>
      </c>
    </row>
    <row r="32" spans="1:10">
      <c r="A32" s="81" t="s">
        <v>39</v>
      </c>
      <c r="B32" s="426">
        <f t="shared" si="0"/>
        <v>46140210</v>
      </c>
      <c r="C32" s="427">
        <f>IF(F32+I32='Total State Expenditure Summary'!B33,'Total State Expenditure Summary'!B33,"ERROR")</f>
        <v>43835054</v>
      </c>
      <c r="D32" s="428">
        <f t="shared" si="1"/>
        <v>-2305156</v>
      </c>
      <c r="E32" s="288">
        <v>25681289</v>
      </c>
      <c r="F32" s="429">
        <f>'Total State Expenditure Summary'!C33</f>
        <v>10960494</v>
      </c>
      <c r="G32" s="430">
        <f t="shared" si="2"/>
        <v>-14720795</v>
      </c>
      <c r="H32" s="289">
        <v>20458921</v>
      </c>
      <c r="I32" s="431">
        <f>'Total State Expenditure Summary'!D33</f>
        <v>32874560</v>
      </c>
      <c r="J32" s="296">
        <f t="shared" si="3"/>
        <v>12415639</v>
      </c>
    </row>
    <row r="33" spans="1:10">
      <c r="A33" s="81" t="s">
        <v>40</v>
      </c>
      <c r="B33" s="426">
        <f t="shared" si="0"/>
        <v>42717725</v>
      </c>
      <c r="C33" s="427">
        <f>IF(F33+I33='Total State Expenditure Summary'!B34,'Total State Expenditure Summary'!B34,"ERROR")</f>
        <v>39102134</v>
      </c>
      <c r="D33" s="428">
        <f t="shared" si="1"/>
        <v>-3615591</v>
      </c>
      <c r="E33" s="288">
        <v>22141706</v>
      </c>
      <c r="F33" s="429">
        <f>'Total State Expenditure Summary'!C34</f>
        <v>16316779</v>
      </c>
      <c r="G33" s="430">
        <f t="shared" si="2"/>
        <v>-5824927</v>
      </c>
      <c r="H33" s="289">
        <v>20576019</v>
      </c>
      <c r="I33" s="431">
        <f>'Total State Expenditure Summary'!D34</f>
        <v>22785355</v>
      </c>
      <c r="J33" s="296">
        <f t="shared" si="3"/>
        <v>2209336</v>
      </c>
    </row>
    <row r="34" spans="1:10">
      <c r="A34" s="81" t="s">
        <v>41</v>
      </c>
      <c r="B34" s="426">
        <f t="shared" si="0"/>
        <v>789160006</v>
      </c>
      <c r="C34" s="427">
        <f>IF(F34+I34='Total State Expenditure Summary'!B35,'Total State Expenditure Summary'!B35,"ERROR")</f>
        <v>862895953</v>
      </c>
      <c r="D34" s="428">
        <f t="shared" si="1"/>
        <v>73735947</v>
      </c>
      <c r="E34" s="288">
        <v>93843040</v>
      </c>
      <c r="F34" s="429">
        <f>'Total State Expenditure Summary'!C35</f>
        <v>89557390</v>
      </c>
      <c r="G34" s="430">
        <f t="shared" si="2"/>
        <v>-4285650</v>
      </c>
      <c r="H34" s="289">
        <v>695316966</v>
      </c>
      <c r="I34" s="431">
        <f>'Total State Expenditure Summary'!D35</f>
        <v>773338563</v>
      </c>
      <c r="J34" s="296">
        <f t="shared" si="3"/>
        <v>78021597</v>
      </c>
    </row>
    <row r="35" spans="1:10">
      <c r="A35" s="81" t="s">
        <v>42</v>
      </c>
      <c r="B35" s="426">
        <f t="shared" si="0"/>
        <v>115554666</v>
      </c>
      <c r="C35" s="427">
        <f>IF(F35+I35='Total State Expenditure Summary'!B36,'Total State Expenditure Summary'!B36,"ERROR")</f>
        <v>118288753</v>
      </c>
      <c r="D35" s="428">
        <f t="shared" si="1"/>
        <v>2734087</v>
      </c>
      <c r="E35" s="288">
        <v>926772</v>
      </c>
      <c r="F35" s="429">
        <f>'Total State Expenditure Summary'!C36</f>
        <v>8240765</v>
      </c>
      <c r="G35" s="430">
        <f t="shared" si="2"/>
        <v>7313993</v>
      </c>
      <c r="H35" s="289">
        <v>114627894</v>
      </c>
      <c r="I35" s="431">
        <f>'Total State Expenditure Summary'!D36</f>
        <v>110047988</v>
      </c>
      <c r="J35" s="296">
        <f t="shared" si="3"/>
        <v>-4579906</v>
      </c>
    </row>
    <row r="36" spans="1:10">
      <c r="A36" s="81" t="s">
        <v>43</v>
      </c>
      <c r="B36" s="426">
        <f t="shared" si="0"/>
        <v>2807978106</v>
      </c>
      <c r="C36" s="427">
        <f>IF(F36+I36='Total State Expenditure Summary'!B37,'Total State Expenditure Summary'!B37,"ERROR")</f>
        <v>2859021977</v>
      </c>
      <c r="D36" s="428">
        <f t="shared" si="1"/>
        <v>51043871</v>
      </c>
      <c r="E36" s="288">
        <v>555537659</v>
      </c>
      <c r="F36" s="429">
        <f>'Total State Expenditure Summary'!C37</f>
        <v>537280223</v>
      </c>
      <c r="G36" s="430">
        <f t="shared" si="2"/>
        <v>-18257436</v>
      </c>
      <c r="H36" s="289">
        <v>2252440447</v>
      </c>
      <c r="I36" s="431">
        <f>'Total State Expenditure Summary'!D37</f>
        <v>2321741754</v>
      </c>
      <c r="J36" s="296">
        <f t="shared" si="3"/>
        <v>69301307</v>
      </c>
    </row>
    <row r="37" spans="1:10">
      <c r="A37" s="81" t="s">
        <v>44</v>
      </c>
      <c r="B37" s="426">
        <f t="shared" si="0"/>
        <v>300377832</v>
      </c>
      <c r="C37" s="427">
        <f>IF(F37+I37='Total State Expenditure Summary'!B38,'Total State Expenditure Summary'!B38,"ERROR")</f>
        <v>289579387</v>
      </c>
      <c r="D37" s="428">
        <f t="shared" si="1"/>
        <v>-10798445</v>
      </c>
      <c r="E37" s="288">
        <v>2528996</v>
      </c>
      <c r="F37" s="429">
        <f>'Total State Expenditure Summary'!C38</f>
        <v>147</v>
      </c>
      <c r="G37" s="430">
        <f t="shared" si="2"/>
        <v>-2528849</v>
      </c>
      <c r="H37" s="289">
        <v>297848836</v>
      </c>
      <c r="I37" s="431">
        <f>'Total State Expenditure Summary'!D38</f>
        <v>289579240</v>
      </c>
      <c r="J37" s="296">
        <f t="shared" si="3"/>
        <v>-8269596</v>
      </c>
    </row>
    <row r="38" spans="1:10">
      <c r="A38" s="81" t="s">
        <v>45</v>
      </c>
      <c r="B38" s="426">
        <f t="shared" si="0"/>
        <v>9069286</v>
      </c>
      <c r="C38" s="427">
        <f>IF(F38+I38='Total State Expenditure Summary'!B39,'Total State Expenditure Summary'!B39,"ERROR")</f>
        <v>9069286</v>
      </c>
      <c r="D38" s="428">
        <f t="shared" si="1"/>
        <v>0</v>
      </c>
      <c r="E38" s="288">
        <v>6341413</v>
      </c>
      <c r="F38" s="429">
        <f>'Total State Expenditure Summary'!C39</f>
        <v>5392559</v>
      </c>
      <c r="G38" s="430">
        <f t="shared" si="2"/>
        <v>-948854</v>
      </c>
      <c r="H38" s="289">
        <v>2727873</v>
      </c>
      <c r="I38" s="431">
        <f>'Total State Expenditure Summary'!D39</f>
        <v>3676727</v>
      </c>
      <c r="J38" s="296">
        <f t="shared" si="3"/>
        <v>948854</v>
      </c>
    </row>
    <row r="39" spans="1:10">
      <c r="A39" s="81" t="s">
        <v>46</v>
      </c>
      <c r="B39" s="426">
        <f t="shared" si="0"/>
        <v>449880946</v>
      </c>
      <c r="C39" s="427">
        <f>IF(F39+I39='Total State Expenditure Summary'!B40,'Total State Expenditure Summary'!B40,"ERROR")</f>
        <v>439121237</v>
      </c>
      <c r="D39" s="428">
        <f t="shared" si="1"/>
        <v>-10759709</v>
      </c>
      <c r="E39" s="288">
        <v>151761654</v>
      </c>
      <c r="F39" s="429">
        <f>'Total State Expenditure Summary'!C40</f>
        <v>152153723</v>
      </c>
      <c r="G39" s="430">
        <f t="shared" si="2"/>
        <v>392069</v>
      </c>
      <c r="H39" s="289">
        <v>298119292</v>
      </c>
      <c r="I39" s="431">
        <f>'Total State Expenditure Summary'!D40</f>
        <v>286967514</v>
      </c>
      <c r="J39" s="296">
        <f t="shared" si="3"/>
        <v>-11151778</v>
      </c>
    </row>
    <row r="40" spans="1:10">
      <c r="A40" s="81" t="s">
        <v>47</v>
      </c>
      <c r="B40" s="426">
        <f t="shared" si="0"/>
        <v>60119714</v>
      </c>
      <c r="C40" s="427">
        <f>IF(F40+I40='Total State Expenditure Summary'!B41,'Total State Expenditure Summary'!B41,"ERROR")</f>
        <v>60119714</v>
      </c>
      <c r="D40" s="428">
        <f t="shared" si="1"/>
        <v>0</v>
      </c>
      <c r="E40" s="288">
        <v>33180114</v>
      </c>
      <c r="F40" s="429">
        <f>'Total State Expenditure Summary'!C41</f>
        <v>30776925</v>
      </c>
      <c r="G40" s="430">
        <f t="shared" si="2"/>
        <v>-2403189</v>
      </c>
      <c r="H40" s="289">
        <v>26939600</v>
      </c>
      <c r="I40" s="431">
        <f>'Total State Expenditure Summary'!D41</f>
        <v>29342789</v>
      </c>
      <c r="J40" s="296">
        <f t="shared" si="3"/>
        <v>2403189</v>
      </c>
    </row>
    <row r="41" spans="1:10">
      <c r="A41" s="81" t="s">
        <v>48</v>
      </c>
      <c r="B41" s="426">
        <f t="shared" si="0"/>
        <v>160414827</v>
      </c>
      <c r="C41" s="427">
        <f>IF(F41+I41='Total State Expenditure Summary'!B42,'Total State Expenditure Summary'!B42,"ERROR")</f>
        <v>140110803</v>
      </c>
      <c r="D41" s="428">
        <f t="shared" si="1"/>
        <v>-20304024</v>
      </c>
      <c r="E41" s="288">
        <v>85387761</v>
      </c>
      <c r="F41" s="429">
        <f>'Total State Expenditure Summary'!C42</f>
        <v>46318206</v>
      </c>
      <c r="G41" s="430">
        <f t="shared" si="2"/>
        <v>-39069555</v>
      </c>
      <c r="H41" s="289">
        <v>75027066</v>
      </c>
      <c r="I41" s="431">
        <f>'Total State Expenditure Summary'!D42</f>
        <v>93792597</v>
      </c>
      <c r="J41" s="296">
        <f t="shared" si="3"/>
        <v>18765531</v>
      </c>
    </row>
    <row r="42" spans="1:10">
      <c r="A42" s="81" t="s">
        <v>49</v>
      </c>
      <c r="B42" s="426">
        <f t="shared" si="0"/>
        <v>411101730</v>
      </c>
      <c r="C42" s="427">
        <f>IF(F42+I42='Total State Expenditure Summary'!B43,'Total State Expenditure Summary'!B43,"ERROR")</f>
        <v>407988771</v>
      </c>
      <c r="D42" s="428">
        <f t="shared" si="1"/>
        <v>-3112959</v>
      </c>
      <c r="E42" s="288">
        <v>51216104</v>
      </c>
      <c r="F42" s="429">
        <f>'Total State Expenditure Summary'!C43</f>
        <v>30907131</v>
      </c>
      <c r="G42" s="430">
        <f t="shared" si="2"/>
        <v>-20308973</v>
      </c>
      <c r="H42" s="289">
        <v>359885626</v>
      </c>
      <c r="I42" s="431">
        <f>'Total State Expenditure Summary'!D43</f>
        <v>377081640</v>
      </c>
      <c r="J42" s="296">
        <f t="shared" si="3"/>
        <v>17196014</v>
      </c>
    </row>
    <row r="43" spans="1:10">
      <c r="A43" s="81" t="s">
        <v>50</v>
      </c>
      <c r="B43" s="426">
        <f t="shared" si="0"/>
        <v>77729955</v>
      </c>
      <c r="C43" s="427">
        <f>IF(F43+I43='Total State Expenditure Summary'!B44,'Total State Expenditure Summary'!B44,"ERROR")</f>
        <v>93108423</v>
      </c>
      <c r="D43" s="428">
        <f t="shared" si="1"/>
        <v>15378468</v>
      </c>
      <c r="E43" s="288">
        <v>1378692</v>
      </c>
      <c r="F43" s="429">
        <f>'Total State Expenditure Summary'!C44</f>
        <v>1592305</v>
      </c>
      <c r="G43" s="430">
        <f t="shared" si="2"/>
        <v>213613</v>
      </c>
      <c r="H43" s="289">
        <v>76351263</v>
      </c>
      <c r="I43" s="431">
        <f>'Total State Expenditure Summary'!D44</f>
        <v>91516118</v>
      </c>
      <c r="J43" s="296">
        <f t="shared" si="3"/>
        <v>15164855</v>
      </c>
    </row>
    <row r="44" spans="1:10">
      <c r="A44" s="81" t="s">
        <v>51</v>
      </c>
      <c r="B44" s="426">
        <f t="shared" si="0"/>
        <v>121742901</v>
      </c>
      <c r="C44" s="427">
        <f>IF(F44+I44='Total State Expenditure Summary'!B45,'Total State Expenditure Summary'!B45,"ERROR")</f>
        <v>182976671</v>
      </c>
      <c r="D44" s="428">
        <f t="shared" si="1"/>
        <v>61233770</v>
      </c>
      <c r="E44" s="288">
        <v>898806</v>
      </c>
      <c r="F44" s="429">
        <f>'Total State Expenditure Summary'!C45</f>
        <v>860863</v>
      </c>
      <c r="G44" s="430">
        <f t="shared" si="2"/>
        <v>-37943</v>
      </c>
      <c r="H44" s="289">
        <v>120844095</v>
      </c>
      <c r="I44" s="431">
        <f>'Total State Expenditure Summary'!D45</f>
        <v>182115808</v>
      </c>
      <c r="J44" s="296">
        <f t="shared" si="3"/>
        <v>61271713</v>
      </c>
    </row>
    <row r="45" spans="1:10">
      <c r="A45" s="81" t="s">
        <v>52</v>
      </c>
      <c r="B45" s="426">
        <f t="shared" si="0"/>
        <v>8540000</v>
      </c>
      <c r="C45" s="427">
        <f>IF(F45+I45='Total State Expenditure Summary'!B46,'Total State Expenditure Summary'!B46,"ERROR")</f>
        <v>8540000</v>
      </c>
      <c r="D45" s="428">
        <f t="shared" si="1"/>
        <v>0</v>
      </c>
      <c r="E45" s="288">
        <v>6060587</v>
      </c>
      <c r="F45" s="429">
        <f>'Total State Expenditure Summary'!C46</f>
        <v>6282711</v>
      </c>
      <c r="G45" s="430">
        <f t="shared" si="2"/>
        <v>222124</v>
      </c>
      <c r="H45" s="289">
        <v>2479413</v>
      </c>
      <c r="I45" s="431">
        <f>'Total State Expenditure Summary'!D46</f>
        <v>2257289</v>
      </c>
      <c r="J45" s="296">
        <f t="shared" si="3"/>
        <v>-222124</v>
      </c>
    </row>
    <row r="46" spans="1:10">
      <c r="A46" s="81" t="s">
        <v>53</v>
      </c>
      <c r="B46" s="426">
        <f t="shared" si="0"/>
        <v>148656727</v>
      </c>
      <c r="C46" s="427">
        <f>IF(F46+I46='Total State Expenditure Summary'!B47,'Total State Expenditure Summary'!B47,"ERROR")</f>
        <v>149931720</v>
      </c>
      <c r="D46" s="428">
        <f t="shared" si="1"/>
        <v>1274993</v>
      </c>
      <c r="E46" s="288">
        <v>30941661</v>
      </c>
      <c r="F46" s="429">
        <f>'Total State Expenditure Summary'!C47</f>
        <v>33688453</v>
      </c>
      <c r="G46" s="430">
        <f t="shared" si="2"/>
        <v>2746792</v>
      </c>
      <c r="H46" s="289">
        <v>117715066</v>
      </c>
      <c r="I46" s="431">
        <f>'Total State Expenditure Summary'!D47</f>
        <v>116243267</v>
      </c>
      <c r="J46" s="296">
        <f t="shared" si="3"/>
        <v>-1471799</v>
      </c>
    </row>
    <row r="47" spans="1:10">
      <c r="A47" s="81" t="s">
        <v>54</v>
      </c>
      <c r="B47" s="426">
        <f t="shared" si="0"/>
        <v>386384965</v>
      </c>
      <c r="C47" s="427">
        <f>IF(F47+I47='Total State Expenditure Summary'!B48,'Total State Expenditure Summary'!B48,"ERROR")</f>
        <v>389599388</v>
      </c>
      <c r="D47" s="428">
        <f t="shared" si="1"/>
        <v>3214423</v>
      </c>
      <c r="E47" s="288">
        <v>62900305</v>
      </c>
      <c r="F47" s="429">
        <f>'Total State Expenditure Summary'!C48</f>
        <v>62899236</v>
      </c>
      <c r="G47" s="430">
        <f t="shared" si="2"/>
        <v>-1069</v>
      </c>
      <c r="H47" s="289">
        <v>323484660</v>
      </c>
      <c r="I47" s="431">
        <f>'Total State Expenditure Summary'!D48</f>
        <v>326700152</v>
      </c>
      <c r="J47" s="296">
        <f t="shared" si="3"/>
        <v>3215492</v>
      </c>
    </row>
    <row r="48" spans="1:10">
      <c r="A48" s="81" t="s">
        <v>55</v>
      </c>
      <c r="B48" s="426">
        <f t="shared" si="0"/>
        <v>24889035</v>
      </c>
      <c r="C48" s="427">
        <f>IF(F48+I48='Total State Expenditure Summary'!B49,'Total State Expenditure Summary'!B49,"ERROR")</f>
        <v>24889035</v>
      </c>
      <c r="D48" s="428">
        <f t="shared" si="1"/>
        <v>0</v>
      </c>
      <c r="E48" s="288">
        <v>1829096</v>
      </c>
      <c r="F48" s="429">
        <f>'Total State Expenditure Summary'!C49</f>
        <v>6206002</v>
      </c>
      <c r="G48" s="430">
        <f t="shared" si="2"/>
        <v>4376906</v>
      </c>
      <c r="H48" s="289">
        <v>23059939</v>
      </c>
      <c r="I48" s="431">
        <f>'Total State Expenditure Summary'!D49</f>
        <v>18683033</v>
      </c>
      <c r="J48" s="296">
        <f t="shared" si="3"/>
        <v>-4376906</v>
      </c>
    </row>
    <row r="49" spans="1:10">
      <c r="A49" s="81" t="s">
        <v>56</v>
      </c>
      <c r="B49" s="426">
        <f t="shared" si="0"/>
        <v>45128763</v>
      </c>
      <c r="C49" s="427">
        <f>IF(F49+I49='Total State Expenditure Summary'!B50,'Total State Expenditure Summary'!B50,"ERROR")</f>
        <v>45162006</v>
      </c>
      <c r="D49" s="428">
        <f t="shared" si="1"/>
        <v>33243</v>
      </c>
      <c r="E49" s="288">
        <v>21136645</v>
      </c>
      <c r="F49" s="429">
        <f>'Total State Expenditure Summary'!C50</f>
        <v>20376250</v>
      </c>
      <c r="G49" s="430">
        <f t="shared" si="2"/>
        <v>-760395</v>
      </c>
      <c r="H49" s="289">
        <v>23992118</v>
      </c>
      <c r="I49" s="431">
        <f>'Total State Expenditure Summary'!D50</f>
        <v>24785756</v>
      </c>
      <c r="J49" s="296">
        <f t="shared" si="3"/>
        <v>793638</v>
      </c>
    </row>
    <row r="50" spans="1:10">
      <c r="A50" s="81" t="s">
        <v>57</v>
      </c>
      <c r="B50" s="426">
        <f t="shared" si="0"/>
        <v>136116343</v>
      </c>
      <c r="C50" s="427">
        <f>IF(F50+I50='Total State Expenditure Summary'!B51,'Total State Expenditure Summary'!B51,"ERROR")</f>
        <v>145289620</v>
      </c>
      <c r="D50" s="428">
        <f t="shared" si="1"/>
        <v>9173277</v>
      </c>
      <c r="E50" s="288">
        <v>52811775</v>
      </c>
      <c r="F50" s="429">
        <f>'Total State Expenditure Summary'!C51</f>
        <v>53429356</v>
      </c>
      <c r="G50" s="430">
        <f t="shared" si="2"/>
        <v>617581</v>
      </c>
      <c r="H50" s="289">
        <v>83304568</v>
      </c>
      <c r="I50" s="431">
        <f>'Total State Expenditure Summary'!D51</f>
        <v>91860264</v>
      </c>
      <c r="J50" s="296">
        <f t="shared" si="3"/>
        <v>8555696</v>
      </c>
    </row>
    <row r="51" spans="1:10">
      <c r="A51" s="81" t="s">
        <v>58</v>
      </c>
      <c r="B51" s="426">
        <f t="shared" si="0"/>
        <v>519838508</v>
      </c>
      <c r="C51" s="427">
        <f>IF(F51+I51='Total State Expenditure Summary'!B52,'Total State Expenditure Summary'!B52,"ERROR")</f>
        <v>551697290</v>
      </c>
      <c r="D51" s="428">
        <f t="shared" si="1"/>
        <v>31858782</v>
      </c>
      <c r="E51" s="288">
        <v>73532671</v>
      </c>
      <c r="F51" s="429">
        <f>'Total State Expenditure Summary'!C52</f>
        <v>6879857</v>
      </c>
      <c r="G51" s="430">
        <f t="shared" si="2"/>
        <v>-66652814</v>
      </c>
      <c r="H51" s="289">
        <v>446305837</v>
      </c>
      <c r="I51" s="431">
        <f>'Total State Expenditure Summary'!D52</f>
        <v>544817433</v>
      </c>
      <c r="J51" s="296">
        <f t="shared" si="3"/>
        <v>98511596</v>
      </c>
    </row>
    <row r="52" spans="1:10">
      <c r="A52" s="81" t="s">
        <v>59</v>
      </c>
      <c r="B52" s="426">
        <f t="shared" si="0"/>
        <v>34446446</v>
      </c>
      <c r="C52" s="427">
        <f>IF(F52+I52='Total State Expenditure Summary'!B53,'Total State Expenditure Summary'!B53,"ERROR")</f>
        <v>34446446</v>
      </c>
      <c r="D52" s="428">
        <f t="shared" si="1"/>
        <v>0</v>
      </c>
      <c r="E52" s="288">
        <v>29279480</v>
      </c>
      <c r="F52" s="429">
        <f>'Total State Expenditure Summary'!C53</f>
        <v>29279480</v>
      </c>
      <c r="G52" s="430">
        <f t="shared" si="2"/>
        <v>0</v>
      </c>
      <c r="H52" s="289">
        <v>5166966</v>
      </c>
      <c r="I52" s="431">
        <f>'Total State Expenditure Summary'!D53</f>
        <v>5166966</v>
      </c>
      <c r="J52" s="296">
        <f t="shared" si="3"/>
        <v>0</v>
      </c>
    </row>
    <row r="53" spans="1:10">
      <c r="A53" s="81" t="s">
        <v>60</v>
      </c>
      <c r="B53" s="426">
        <f t="shared" si="0"/>
        <v>271435555</v>
      </c>
      <c r="C53" s="427">
        <f>IF(F53+I53='Total State Expenditure Summary'!B54,'Total State Expenditure Summary'!B54,"ERROR")</f>
        <v>305584372</v>
      </c>
      <c r="D53" s="428">
        <f t="shared" si="1"/>
        <v>34148817</v>
      </c>
      <c r="E53" s="288">
        <v>81771024</v>
      </c>
      <c r="F53" s="429">
        <f>'Total State Expenditure Summary'!C54</f>
        <v>117441550</v>
      </c>
      <c r="G53" s="430">
        <f t="shared" si="2"/>
        <v>35670526</v>
      </c>
      <c r="H53" s="289">
        <v>189664531</v>
      </c>
      <c r="I53" s="431">
        <f>'Total State Expenditure Summary'!D54</f>
        <v>188142822</v>
      </c>
      <c r="J53" s="296">
        <f t="shared" si="3"/>
        <v>-1521709</v>
      </c>
    </row>
    <row r="54" spans="1:10">
      <c r="A54" s="12" t="s">
        <v>61</v>
      </c>
      <c r="B54" s="426">
        <f t="shared" si="0"/>
        <v>9673149</v>
      </c>
      <c r="C54" s="427">
        <f>IF(F54+I54='Total State Expenditure Summary'!B55,'Total State Expenditure Summary'!B55,"ERROR")</f>
        <v>12003735</v>
      </c>
      <c r="D54" s="428">
        <f t="shared" si="1"/>
        <v>2330586</v>
      </c>
      <c r="E54" s="288">
        <v>3489045</v>
      </c>
      <c r="F54" s="429">
        <f>'Total State Expenditure Summary'!C55</f>
        <v>2053135</v>
      </c>
      <c r="G54" s="430">
        <f t="shared" si="2"/>
        <v>-1435910</v>
      </c>
      <c r="H54" s="289">
        <v>6184104</v>
      </c>
      <c r="I54" s="431">
        <f>'Total State Expenditure Summary'!D55</f>
        <v>9950600</v>
      </c>
      <c r="J54" s="296">
        <f t="shared" si="3"/>
        <v>3766496</v>
      </c>
    </row>
    <row r="59" spans="1:10">
      <c r="D59" s="254"/>
    </row>
  </sheetData>
  <mergeCells count="1">
    <mergeCell ref="A1:J1"/>
  </mergeCells>
  <pageMargins left="0.7" right="0.7" top="0.75" bottom="0.75" header="0.3" footer="0.3"/>
  <pageSetup scale="10"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285</v>
      </c>
      <c r="B1" s="468"/>
      <c r="C1" s="468"/>
      <c r="D1" s="468"/>
      <c r="E1" s="534"/>
    </row>
    <row r="2" spans="1:5" ht="31.2" thickBot="1">
      <c r="A2" s="106" t="s">
        <v>104</v>
      </c>
      <c r="B2" s="107" t="s">
        <v>105</v>
      </c>
      <c r="C2" s="108" t="s">
        <v>106</v>
      </c>
      <c r="D2" s="109" t="s">
        <v>107</v>
      </c>
      <c r="E2" s="110" t="s">
        <v>108</v>
      </c>
    </row>
    <row r="3" spans="1:5" ht="22.8">
      <c r="A3" s="111" t="s">
        <v>74</v>
      </c>
      <c r="B3" s="418">
        <f>IF(SUM(B4:B7)='Federal Assistance'!B39,'Federal Assistance'!B39,"ERROR")</f>
        <v>54959763</v>
      </c>
      <c r="C3" s="418">
        <f>IF(SUM(C4:C6)='State Assistance'!B39,'State Assistance'!B39,"ERROR")</f>
        <v>147</v>
      </c>
      <c r="D3" s="412">
        <f>B3+C3</f>
        <v>54959910</v>
      </c>
      <c r="E3" s="443">
        <f>D3/($D26)</f>
        <v>8.9739832093396837E-2</v>
      </c>
    </row>
    <row r="4" spans="1:5">
      <c r="A4" s="112" t="s">
        <v>62</v>
      </c>
      <c r="B4" s="417">
        <f>'Federal Assistance'!C39</f>
        <v>54342903</v>
      </c>
      <c r="C4" s="439">
        <f>'State Assistance'!C39</f>
        <v>147</v>
      </c>
      <c r="D4" s="454">
        <f>B4+C4</f>
        <v>54343050</v>
      </c>
      <c r="E4" s="444">
        <f>D4/($D26)</f>
        <v>8.8732608594938908E-2</v>
      </c>
    </row>
    <row r="5" spans="1:5">
      <c r="A5" s="112" t="s">
        <v>63</v>
      </c>
      <c r="B5" s="417">
        <f>'Federal Assistance'!D39</f>
        <v>0</v>
      </c>
      <c r="C5" s="439">
        <f>'State Assistance'!D39</f>
        <v>0</v>
      </c>
      <c r="D5" s="454">
        <f t="shared" ref="D5:D7" si="0">B5+C5</f>
        <v>0</v>
      </c>
      <c r="E5" s="444">
        <f>D5/($D26)</f>
        <v>0</v>
      </c>
    </row>
    <row r="6" spans="1:5" ht="16.8">
      <c r="A6" s="112" t="s">
        <v>75</v>
      </c>
      <c r="B6" s="417">
        <f>'Federal Assistance'!E39</f>
        <v>0</v>
      </c>
      <c r="C6" s="439">
        <f>'State Assistance'!E39</f>
        <v>0</v>
      </c>
      <c r="D6" s="454">
        <f t="shared" si="0"/>
        <v>0</v>
      </c>
      <c r="E6" s="444">
        <f>D6/($D26)</f>
        <v>0</v>
      </c>
    </row>
    <row r="7" spans="1:5">
      <c r="A7" s="112" t="s">
        <v>76</v>
      </c>
      <c r="B7" s="417">
        <f>'Federal Assistance'!F39</f>
        <v>616860</v>
      </c>
      <c r="C7" s="113"/>
      <c r="D7" s="455">
        <f t="shared" si="0"/>
        <v>616860</v>
      </c>
      <c r="E7" s="444">
        <f>D7/($D26)</f>
        <v>1.0072234984579264E-3</v>
      </c>
    </row>
    <row r="8" spans="1:5" ht="22.8">
      <c r="A8" s="114" t="s">
        <v>65</v>
      </c>
      <c r="B8" s="404">
        <f>IF(SUM(B9:B21)='Federal Non-Assistance'!B39,'Federal Non-Assistance'!B39,"ERROR")</f>
        <v>186295659</v>
      </c>
      <c r="C8" s="413">
        <f>IF(SUM(C9:C21)='State Non-Assistance'!B39,'State Non-Assistance'!B39,"ERROR")</f>
        <v>289579240</v>
      </c>
      <c r="D8" s="456">
        <f>B8+C8</f>
        <v>475874899</v>
      </c>
      <c r="E8" s="445">
        <f>D8/($D26)</f>
        <v>0.77701971370990564</v>
      </c>
    </row>
    <row r="9" spans="1:5" ht="16.8">
      <c r="A9" s="112" t="s">
        <v>78</v>
      </c>
      <c r="B9" s="405">
        <f>'Federal Non-Assistance'!C39</f>
        <v>5461644</v>
      </c>
      <c r="C9" s="440">
        <f>'State Non-Assistance'!C39</f>
        <v>28857529</v>
      </c>
      <c r="D9" s="454">
        <f t="shared" ref="D9:D21" si="1">B9+C9</f>
        <v>34319173</v>
      </c>
      <c r="E9" s="444">
        <f>D9/($D26)</f>
        <v>5.6037151854947329E-2</v>
      </c>
    </row>
    <row r="10" spans="1:5">
      <c r="A10" s="112" t="s">
        <v>63</v>
      </c>
      <c r="B10" s="405">
        <f>'Federal Non-Assistance'!D39</f>
        <v>77610791</v>
      </c>
      <c r="C10" s="440">
        <f>'State Non-Assistance'!D39</f>
        <v>25667509</v>
      </c>
      <c r="D10" s="454">
        <f t="shared" si="1"/>
        <v>103278300</v>
      </c>
      <c r="E10" s="444">
        <f>D10/($D26)</f>
        <v>0.16863523431700428</v>
      </c>
    </row>
    <row r="11" spans="1:5">
      <c r="A11" s="112" t="s">
        <v>64</v>
      </c>
      <c r="B11" s="405">
        <f>'Federal Non-Assistance'!E39</f>
        <v>469015</v>
      </c>
      <c r="C11" s="440">
        <f>'State Non-Assistance'!E39</f>
        <v>2781501</v>
      </c>
      <c r="D11" s="454">
        <f t="shared" si="1"/>
        <v>3250516</v>
      </c>
      <c r="E11" s="444">
        <f>D11/($D26)</f>
        <v>5.3075188816157073E-3</v>
      </c>
    </row>
    <row r="12" spans="1:5" ht="16.8">
      <c r="A12" s="112" t="s">
        <v>79</v>
      </c>
      <c r="B12" s="405">
        <f>'Federal Non-Assistance'!F39</f>
        <v>0</v>
      </c>
      <c r="C12" s="440">
        <f>'State Non-Assistance'!F39</f>
        <v>0</v>
      </c>
      <c r="D12" s="454">
        <f t="shared" si="1"/>
        <v>0</v>
      </c>
      <c r="E12" s="444">
        <f>D12/($D26)</f>
        <v>0</v>
      </c>
    </row>
    <row r="13" spans="1:5">
      <c r="A13" s="112" t="s">
        <v>67</v>
      </c>
      <c r="B13" s="405">
        <f>'Federal Non-Assistance'!G39</f>
        <v>0</v>
      </c>
      <c r="C13" s="440">
        <f>'State Non-Assistance'!G39</f>
        <v>51812198</v>
      </c>
      <c r="D13" s="454">
        <f t="shared" si="1"/>
        <v>51812198</v>
      </c>
      <c r="E13" s="444">
        <f>D13/($D26)</f>
        <v>8.4600173997916514E-2</v>
      </c>
    </row>
    <row r="14" spans="1:5" ht="16.8">
      <c r="A14" s="112" t="s">
        <v>80</v>
      </c>
      <c r="B14" s="405">
        <f>'Federal Non-Assistance'!H39</f>
        <v>0</v>
      </c>
      <c r="C14" s="440">
        <f>'State Non-Assistance'!H39</f>
        <v>0</v>
      </c>
      <c r="D14" s="454">
        <f t="shared" si="1"/>
        <v>0</v>
      </c>
      <c r="E14" s="444">
        <f>D14/($D26)</f>
        <v>0</v>
      </c>
    </row>
    <row r="15" spans="1:5" ht="16.8">
      <c r="A15" s="112" t="s">
        <v>81</v>
      </c>
      <c r="B15" s="405">
        <f>'Federal Non-Assistance'!I39</f>
        <v>781495</v>
      </c>
      <c r="C15" s="440">
        <f>'State Non-Assistance'!I39</f>
        <v>3512074</v>
      </c>
      <c r="D15" s="454">
        <f t="shared" si="1"/>
        <v>4293569</v>
      </c>
      <c r="E15" s="444">
        <f>D15/($D26)</f>
        <v>7.0106403220349849E-3</v>
      </c>
    </row>
    <row r="16" spans="1:5" ht="16.8">
      <c r="A16" s="112" t="s">
        <v>82</v>
      </c>
      <c r="B16" s="405">
        <f>'Federal Non-Assistance'!J39</f>
        <v>0</v>
      </c>
      <c r="C16" s="440">
        <f>'State Non-Assistance'!J39</f>
        <v>115243319</v>
      </c>
      <c r="D16" s="454">
        <f t="shared" si="1"/>
        <v>115243319</v>
      </c>
      <c r="E16" s="444">
        <f>D16/($D26)</f>
        <v>0.1881719984065798</v>
      </c>
    </row>
    <row r="17" spans="1:5" ht="16.8">
      <c r="A17" s="112" t="s">
        <v>109</v>
      </c>
      <c r="B17" s="405">
        <f>'Federal Non-Assistance'!K39</f>
        <v>107</v>
      </c>
      <c r="C17" s="440">
        <f>'State Non-Assistance'!K39</f>
        <v>0</v>
      </c>
      <c r="D17" s="454">
        <f t="shared" si="1"/>
        <v>107</v>
      </c>
      <c r="E17" s="444">
        <f>D17/($D26)</f>
        <v>1.747121135022503E-7</v>
      </c>
    </row>
    <row r="18" spans="1:5">
      <c r="A18" s="112" t="s">
        <v>88</v>
      </c>
      <c r="B18" s="405">
        <f>'Federal Non-Assistance'!L39</f>
        <v>25110263</v>
      </c>
      <c r="C18" s="440">
        <f>'State Non-Assistance'!L39</f>
        <v>21215932</v>
      </c>
      <c r="D18" s="454">
        <f>B18+C18</f>
        <v>46326195</v>
      </c>
      <c r="E18" s="444">
        <f>D18/($D26)</f>
        <v>7.5642499429601689E-2</v>
      </c>
    </row>
    <row r="19" spans="1:5">
      <c r="A19" s="112" t="s">
        <v>68</v>
      </c>
      <c r="B19" s="405">
        <f>'Federal Non-Assistance'!M39</f>
        <v>0</v>
      </c>
      <c r="C19" s="440">
        <f>'State Non-Assistance'!M39</f>
        <v>3159222</v>
      </c>
      <c r="D19" s="454">
        <f>B19+C19</f>
        <v>3159222</v>
      </c>
      <c r="E19" s="444">
        <f>D19/($D26)</f>
        <v>5.158451893858002E-3</v>
      </c>
    </row>
    <row r="20" spans="1:5" ht="16.8">
      <c r="A20" s="112" t="s">
        <v>110</v>
      </c>
      <c r="B20" s="405">
        <f>'Federal Non-Assistance'!N39</f>
        <v>72977789</v>
      </c>
      <c r="C20" s="115"/>
      <c r="D20" s="454">
        <f t="shared" si="1"/>
        <v>72977789</v>
      </c>
      <c r="E20" s="444">
        <f>D20/($D26)</f>
        <v>0.11915984817674087</v>
      </c>
    </row>
    <row r="21" spans="1:5">
      <c r="A21" s="112" t="s">
        <v>69</v>
      </c>
      <c r="B21" s="405">
        <f>'Federal Non-Assistance'!O39</f>
        <v>3884555</v>
      </c>
      <c r="C21" s="440">
        <f>'State Non-Assistance'!O39</f>
        <v>37329956</v>
      </c>
      <c r="D21" s="454">
        <f t="shared" si="1"/>
        <v>41214511</v>
      </c>
      <c r="E21" s="444">
        <f>D21/($D26)</f>
        <v>6.7296021717492938E-2</v>
      </c>
    </row>
    <row r="22" spans="1:5" ht="40.200000000000003" thickBot="1">
      <c r="A22" s="116" t="s">
        <v>0</v>
      </c>
      <c r="B22" s="406">
        <f>B3+B8</f>
        <v>241255422</v>
      </c>
      <c r="C22" s="441">
        <f>C3+C8</f>
        <v>289579387</v>
      </c>
      <c r="D22" s="406">
        <f>B22+C22</f>
        <v>530834809</v>
      </c>
      <c r="E22" s="446">
        <f>D22/($D26)</f>
        <v>0.8667595458033025</v>
      </c>
    </row>
    <row r="23" spans="1:5" ht="34.200000000000003">
      <c r="A23" s="114" t="s">
        <v>111</v>
      </c>
      <c r="B23" s="449">
        <f>'Summary Federal Funds'!E39</f>
        <v>71773001</v>
      </c>
      <c r="C23" s="117"/>
      <c r="D23" s="456">
        <f>B23</f>
        <v>71773001</v>
      </c>
      <c r="E23" s="443">
        <f>D23/($D26)</f>
        <v>0.11719264202905724</v>
      </c>
    </row>
    <row r="24" spans="1:5" ht="34.200000000000003">
      <c r="A24" s="114" t="s">
        <v>112</v>
      </c>
      <c r="B24" s="450">
        <f>'Summary Federal Funds'!F39</f>
        <v>9828259</v>
      </c>
      <c r="C24" s="118"/>
      <c r="D24" s="456">
        <f>B24</f>
        <v>9828259</v>
      </c>
      <c r="E24" s="445">
        <f>D24/($D26)</f>
        <v>1.6047812167640309E-2</v>
      </c>
    </row>
    <row r="25" spans="1:5" ht="39" customHeight="1" thickBot="1">
      <c r="A25" s="119" t="s">
        <v>113</v>
      </c>
      <c r="B25" s="451">
        <f>B23+B24</f>
        <v>81601260</v>
      </c>
      <c r="C25" s="120"/>
      <c r="D25" s="451">
        <f>B25</f>
        <v>81601260</v>
      </c>
      <c r="E25" s="447">
        <f>D25/($D26)</f>
        <v>0.13324045419669756</v>
      </c>
    </row>
    <row r="26" spans="1:5" ht="32.4" thickTop="1" thickBot="1">
      <c r="A26" s="121" t="s">
        <v>114</v>
      </c>
      <c r="B26" s="408">
        <f>B22+B25</f>
        <v>322856682</v>
      </c>
      <c r="C26" s="442">
        <f>C22</f>
        <v>289579387</v>
      </c>
      <c r="D26" s="408">
        <f>B26+C26</f>
        <v>612436069</v>
      </c>
      <c r="E26" s="448">
        <f>IF(D26/($D26)=SUM(E25,E22),SUM(E22,E25),"ERROR")</f>
        <v>1</v>
      </c>
    </row>
    <row r="27" spans="1:5" ht="31.8" thickBot="1">
      <c r="A27" s="122" t="s">
        <v>95</v>
      </c>
      <c r="B27" s="452">
        <f>'Summary Federal Funds'!I39</f>
        <v>201082010</v>
      </c>
      <c r="C27" s="123"/>
      <c r="D27" s="452">
        <f>B27</f>
        <v>201082010</v>
      </c>
      <c r="E27" s="124"/>
    </row>
    <row r="28" spans="1:5" ht="31.2">
      <c r="A28" s="125" t="s">
        <v>96</v>
      </c>
      <c r="B28" s="453">
        <f>'Summary Federal Funds'!J39</f>
        <v>3517652</v>
      </c>
      <c r="C28" s="126"/>
      <c r="D28" s="453">
        <f>B28</f>
        <v>3517652</v>
      </c>
      <c r="E28" s="127"/>
    </row>
  </sheetData>
  <mergeCells count="1">
    <mergeCell ref="A1:E1"/>
  </mergeCells>
  <pageMargins left="0.7" right="0.7" top="0.75" bottom="0.75" header="0.3" footer="0.3"/>
  <pageSetup scale="80" orientation="landscape"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286</v>
      </c>
      <c r="B1" s="468"/>
      <c r="C1" s="468"/>
      <c r="D1" s="468"/>
      <c r="E1" s="534"/>
    </row>
    <row r="2" spans="1:5" ht="31.2" thickBot="1">
      <c r="A2" s="106" t="s">
        <v>104</v>
      </c>
      <c r="B2" s="107" t="s">
        <v>105</v>
      </c>
      <c r="C2" s="108" t="s">
        <v>106</v>
      </c>
      <c r="D2" s="109" t="s">
        <v>107</v>
      </c>
      <c r="E2" s="110" t="s">
        <v>108</v>
      </c>
    </row>
    <row r="3" spans="1:5" ht="22.8">
      <c r="A3" s="111" t="s">
        <v>74</v>
      </c>
      <c r="B3" s="418">
        <f>IF(SUM(B4:B7)='Federal Assistance'!B40,'Federal Assistance'!B40,"ERROR")</f>
        <v>14890143</v>
      </c>
      <c r="C3" s="418">
        <f>IF(SUM(C4:C6)='State Assistance'!B40,'State Assistance'!B40,"ERROR")</f>
        <v>5392559</v>
      </c>
      <c r="D3" s="412">
        <f>B3+C3</f>
        <v>20282702</v>
      </c>
      <c r="E3" s="443">
        <f>D3/($D26)</f>
        <v>0.5456339095890993</v>
      </c>
    </row>
    <row r="4" spans="1:5">
      <c r="A4" s="112" t="s">
        <v>62</v>
      </c>
      <c r="B4" s="417">
        <f>'Federal Assistance'!C40</f>
        <v>257030</v>
      </c>
      <c r="C4" s="439">
        <f>'State Assistance'!C40</f>
        <v>4375523</v>
      </c>
      <c r="D4" s="454">
        <f>B4+C4</f>
        <v>4632553</v>
      </c>
      <c r="E4" s="444">
        <f>D4/($D26)</f>
        <v>0.12462235084697841</v>
      </c>
    </row>
    <row r="5" spans="1:5">
      <c r="A5" s="112" t="s">
        <v>63</v>
      </c>
      <c r="B5" s="417">
        <f>'Federal Assistance'!D40</f>
        <v>0</v>
      </c>
      <c r="C5" s="439">
        <f>'State Assistance'!D40</f>
        <v>1017036</v>
      </c>
      <c r="D5" s="454">
        <f t="shared" ref="D5:D7" si="0">B5+C5</f>
        <v>1017036</v>
      </c>
      <c r="E5" s="444">
        <f>D5/($D26)</f>
        <v>2.7359733869425248E-2</v>
      </c>
    </row>
    <row r="6" spans="1:5" ht="16.8">
      <c r="A6" s="112" t="s">
        <v>75</v>
      </c>
      <c r="B6" s="417">
        <f>'Federal Assistance'!E40</f>
        <v>353269</v>
      </c>
      <c r="C6" s="439">
        <f>'State Assistance'!E40</f>
        <v>0</v>
      </c>
      <c r="D6" s="454">
        <f t="shared" si="0"/>
        <v>353269</v>
      </c>
      <c r="E6" s="444">
        <f>D6/($D26)</f>
        <v>9.5034451330316613E-3</v>
      </c>
    </row>
    <row r="7" spans="1:5">
      <c r="A7" s="112" t="s">
        <v>76</v>
      </c>
      <c r="B7" s="417">
        <f>'Federal Assistance'!F40</f>
        <v>14279844</v>
      </c>
      <c r="C7" s="248"/>
      <c r="D7" s="455">
        <f t="shared" si="0"/>
        <v>14279844</v>
      </c>
      <c r="E7" s="444">
        <f>D7/($D26)</f>
        <v>0.38414837973966398</v>
      </c>
    </row>
    <row r="8" spans="1:5" ht="22.8">
      <c r="A8" s="114" t="s">
        <v>65</v>
      </c>
      <c r="B8" s="404">
        <f>IF(SUM(B9:B21)='Federal Non-Assistance'!B40,'Federal Non-Assistance'!B40,"ERROR")</f>
        <v>13213301</v>
      </c>
      <c r="C8" s="404">
        <f>IF(SUM(C9:C21)='State Non-Assistance'!B40,'State Non-Assistance'!B40,"ERROR")</f>
        <v>3676727</v>
      </c>
      <c r="D8" s="456">
        <f>B8+C8</f>
        <v>16890028</v>
      </c>
      <c r="E8" s="445">
        <f>D8/($D26)</f>
        <v>0.4543660904109007</v>
      </c>
    </row>
    <row r="9" spans="1:5" ht="16.8">
      <c r="A9" s="112" t="s">
        <v>78</v>
      </c>
      <c r="B9" s="405">
        <f>'Federal Non-Assistance'!C40</f>
        <v>1573723</v>
      </c>
      <c r="C9" s="405">
        <f>'State Non-Assistance'!C40</f>
        <v>2329322</v>
      </c>
      <c r="D9" s="454">
        <f t="shared" ref="D9:D21" si="1">B9+C9</f>
        <v>3903045</v>
      </c>
      <c r="E9" s="444">
        <f>D9/($D26)</f>
        <v>0.10499753448293951</v>
      </c>
    </row>
    <row r="10" spans="1:5">
      <c r="A10" s="112" t="s">
        <v>63</v>
      </c>
      <c r="B10" s="405">
        <f>'Federal Non-Assistance'!D40</f>
        <v>0</v>
      </c>
      <c r="C10" s="405">
        <f>'State Non-Assistance'!D40</f>
        <v>0</v>
      </c>
      <c r="D10" s="454">
        <f t="shared" si="1"/>
        <v>0</v>
      </c>
      <c r="E10" s="444">
        <f>D10/($D26)</f>
        <v>0</v>
      </c>
    </row>
    <row r="11" spans="1:5">
      <c r="A11" s="112" t="s">
        <v>64</v>
      </c>
      <c r="B11" s="405">
        <f>'Federal Non-Assistance'!E40</f>
        <v>971185</v>
      </c>
      <c r="C11" s="405">
        <f>'State Non-Assistance'!E40</f>
        <v>0</v>
      </c>
      <c r="D11" s="454">
        <f t="shared" si="1"/>
        <v>971185</v>
      </c>
      <c r="E11" s="444">
        <f>D11/($D26)</f>
        <v>2.6126275901716123E-2</v>
      </c>
    </row>
    <row r="12" spans="1:5" ht="16.8">
      <c r="A12" s="112" t="s">
        <v>79</v>
      </c>
      <c r="B12" s="405">
        <f>'Federal Non-Assistance'!F40</f>
        <v>0</v>
      </c>
      <c r="C12" s="405">
        <f>'State Non-Assistance'!F40</f>
        <v>0</v>
      </c>
      <c r="D12" s="454">
        <f t="shared" si="1"/>
        <v>0</v>
      </c>
      <c r="E12" s="444">
        <f>D12/($D26)</f>
        <v>0</v>
      </c>
    </row>
    <row r="13" spans="1:5">
      <c r="A13" s="112" t="s">
        <v>67</v>
      </c>
      <c r="B13" s="405">
        <f>'Federal Non-Assistance'!G40</f>
        <v>0</v>
      </c>
      <c r="C13" s="440">
        <f>'State Non-Assistance'!G40</f>
        <v>0</v>
      </c>
      <c r="D13" s="454">
        <f t="shared" si="1"/>
        <v>0</v>
      </c>
      <c r="E13" s="444">
        <f>D13/($D26)</f>
        <v>0</v>
      </c>
    </row>
    <row r="14" spans="1:5" ht="16.8">
      <c r="A14" s="112" t="s">
        <v>80</v>
      </c>
      <c r="B14" s="405">
        <f>'Federal Non-Assistance'!H40</f>
        <v>0</v>
      </c>
      <c r="C14" s="440">
        <f>'State Non-Assistance'!H40</f>
        <v>0</v>
      </c>
      <c r="D14" s="454">
        <f t="shared" si="1"/>
        <v>0</v>
      </c>
      <c r="E14" s="444">
        <f>D14/($D26)</f>
        <v>0</v>
      </c>
    </row>
    <row r="15" spans="1:5" ht="16.8">
      <c r="A15" s="112" t="s">
        <v>81</v>
      </c>
      <c r="B15" s="405">
        <f>'Federal Non-Assistance'!I40</f>
        <v>26243</v>
      </c>
      <c r="C15" s="440">
        <f>'State Non-Assistance'!I40</f>
        <v>0</v>
      </c>
      <c r="D15" s="454">
        <f t="shared" si="1"/>
        <v>26243</v>
      </c>
      <c r="E15" s="444">
        <f>D15/($D26)</f>
        <v>7.0597451411289944E-4</v>
      </c>
    </row>
    <row r="16" spans="1:5" ht="16.8">
      <c r="A16" s="112" t="s">
        <v>82</v>
      </c>
      <c r="B16" s="405">
        <f>'Federal Non-Assistance'!J40</f>
        <v>0</v>
      </c>
      <c r="C16" s="405">
        <f>'State Non-Assistance'!J40</f>
        <v>0</v>
      </c>
      <c r="D16" s="454">
        <f t="shared" si="1"/>
        <v>0</v>
      </c>
      <c r="E16" s="444">
        <f>D16/($D26)</f>
        <v>0</v>
      </c>
    </row>
    <row r="17" spans="1:5" ht="16.8">
      <c r="A17" s="112" t="s">
        <v>109</v>
      </c>
      <c r="B17" s="405">
        <f>'Federal Non-Assistance'!K40</f>
        <v>2449665</v>
      </c>
      <c r="C17" s="405">
        <f>'State Non-Assistance'!K40</f>
        <v>1347405</v>
      </c>
      <c r="D17" s="455">
        <f t="shared" si="1"/>
        <v>3797070</v>
      </c>
      <c r="E17" s="444">
        <f>D17/($D26)</f>
        <v>0.10214665428124327</v>
      </c>
    </row>
    <row r="18" spans="1:5">
      <c r="A18" s="112" t="s">
        <v>88</v>
      </c>
      <c r="B18" s="405">
        <f>'Federal Non-Assistance'!L40</f>
        <v>3551786</v>
      </c>
      <c r="C18" s="405">
        <f>'State Non-Assistance'!L40</f>
        <v>0</v>
      </c>
      <c r="D18" s="454">
        <f>B18+C18</f>
        <v>3551786</v>
      </c>
      <c r="E18" s="444">
        <f>D18/($D26)</f>
        <v>9.5548161246160834E-2</v>
      </c>
    </row>
    <row r="19" spans="1:5">
      <c r="A19" s="112" t="s">
        <v>68</v>
      </c>
      <c r="B19" s="405">
        <f>'Federal Non-Assistance'!M40</f>
        <v>410421</v>
      </c>
      <c r="C19" s="405">
        <f>'State Non-Assistance'!M40</f>
        <v>0</v>
      </c>
      <c r="D19" s="454">
        <f>B19+C19</f>
        <v>410421</v>
      </c>
      <c r="E19" s="444">
        <f>D19/($D26)</f>
        <v>1.1040916284598952E-2</v>
      </c>
    </row>
    <row r="20" spans="1:5" ht="16.8">
      <c r="A20" s="112" t="s">
        <v>110</v>
      </c>
      <c r="B20" s="405">
        <f>'Federal Non-Assistance'!N40</f>
        <v>4209409</v>
      </c>
      <c r="C20" s="243"/>
      <c r="D20" s="454">
        <f t="shared" si="1"/>
        <v>4209409</v>
      </c>
      <c r="E20" s="444">
        <f>D20/($D26)</f>
        <v>0.11323916752953038</v>
      </c>
    </row>
    <row r="21" spans="1:5">
      <c r="A21" s="112" t="s">
        <v>69</v>
      </c>
      <c r="B21" s="405">
        <f>'Federal Non-Assistance'!O40</f>
        <v>20869</v>
      </c>
      <c r="C21" s="405">
        <f>'State Non-Assistance'!O40</f>
        <v>0</v>
      </c>
      <c r="D21" s="454">
        <f t="shared" si="1"/>
        <v>20869</v>
      </c>
      <c r="E21" s="444">
        <f>D21/($D26)</f>
        <v>5.6140617059871579E-4</v>
      </c>
    </row>
    <row r="22" spans="1:5" ht="40.200000000000003" thickBot="1">
      <c r="A22" s="116" t="s">
        <v>0</v>
      </c>
      <c r="B22" s="406">
        <f>B3+B8</f>
        <v>28103444</v>
      </c>
      <c r="C22" s="406">
        <f>C3+C8</f>
        <v>9069286</v>
      </c>
      <c r="D22" s="406">
        <f>B22+C22</f>
        <v>37172730</v>
      </c>
      <c r="E22" s="446">
        <f>D22/($D26)</f>
        <v>1</v>
      </c>
    </row>
    <row r="23" spans="1:5" ht="34.200000000000003">
      <c r="A23" s="114" t="s">
        <v>111</v>
      </c>
      <c r="B23" s="449">
        <f>'Summary Federal Funds'!E40</f>
        <v>0</v>
      </c>
      <c r="C23" s="241"/>
      <c r="D23" s="456">
        <f>B23</f>
        <v>0</v>
      </c>
      <c r="E23" s="443">
        <f>D23/($D26)</f>
        <v>0</v>
      </c>
    </row>
    <row r="24" spans="1:5" ht="34.200000000000003">
      <c r="A24" s="114" t="s">
        <v>112</v>
      </c>
      <c r="B24" s="450">
        <f>'Summary Federal Funds'!F40</f>
        <v>0</v>
      </c>
      <c r="C24" s="241"/>
      <c r="D24" s="456">
        <f>B24</f>
        <v>0</v>
      </c>
      <c r="E24" s="445">
        <f>D24/($D26)</f>
        <v>0</v>
      </c>
    </row>
    <row r="25" spans="1:5" ht="39" customHeight="1" thickBot="1">
      <c r="A25" s="119" t="s">
        <v>113</v>
      </c>
      <c r="B25" s="451">
        <f>B23+B24</f>
        <v>0</v>
      </c>
      <c r="C25" s="242"/>
      <c r="D25" s="451">
        <f>B25</f>
        <v>0</v>
      </c>
      <c r="E25" s="447">
        <f>D25/($D26)</f>
        <v>0</v>
      </c>
    </row>
    <row r="26" spans="1:5" ht="32.4" thickTop="1" thickBot="1">
      <c r="A26" s="121" t="s">
        <v>114</v>
      </c>
      <c r="B26" s="408">
        <f>B22+B25</f>
        <v>28103444</v>
      </c>
      <c r="C26" s="408">
        <f>C22</f>
        <v>9069286</v>
      </c>
      <c r="D26" s="408">
        <f>B26+C26</f>
        <v>37172730</v>
      </c>
      <c r="E26" s="448">
        <f>IF(D26/($D26)=SUM(E25,E22),SUM(E22,E25),"ERROR")</f>
        <v>1</v>
      </c>
    </row>
    <row r="27" spans="1:5" ht="31.8" thickBot="1">
      <c r="A27" s="122" t="s">
        <v>95</v>
      </c>
      <c r="B27" s="452">
        <f>'Summary Federal Funds'!I40</f>
        <v>0</v>
      </c>
      <c r="C27" s="244"/>
      <c r="D27" s="452">
        <f>B27</f>
        <v>0</v>
      </c>
      <c r="E27" s="124"/>
    </row>
    <row r="28" spans="1:5" ht="31.2">
      <c r="A28" s="125" t="s">
        <v>96</v>
      </c>
      <c r="B28" s="453">
        <f>'Summary Federal Funds'!J40</f>
        <v>14114799</v>
      </c>
      <c r="C28" s="245"/>
      <c r="D28" s="453">
        <f>B28</f>
        <v>14114799</v>
      </c>
      <c r="E28" s="127"/>
    </row>
  </sheetData>
  <mergeCells count="1">
    <mergeCell ref="A1:E1"/>
  </mergeCells>
  <pageMargins left="0.7" right="0.7" top="0.75" bottom="0.75" header="0.3" footer="0.3"/>
  <pageSetup scale="80"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287</v>
      </c>
      <c r="B1" s="468"/>
      <c r="C1" s="468"/>
      <c r="D1" s="468"/>
      <c r="E1" s="534"/>
    </row>
    <row r="2" spans="1:5" ht="31.2" thickBot="1">
      <c r="A2" s="106" t="s">
        <v>104</v>
      </c>
      <c r="B2" s="107" t="s">
        <v>105</v>
      </c>
      <c r="C2" s="108" t="s">
        <v>106</v>
      </c>
      <c r="D2" s="109" t="s">
        <v>107</v>
      </c>
      <c r="E2" s="110" t="s">
        <v>108</v>
      </c>
    </row>
    <row r="3" spans="1:5" ht="22.8">
      <c r="A3" s="111" t="s">
        <v>74</v>
      </c>
      <c r="B3" s="418">
        <f>IF(SUM(B4:B7)='Federal Assistance'!B41,'Federal Assistance'!B41,"ERROR")</f>
        <v>136220631</v>
      </c>
      <c r="C3" s="412">
        <f>IF(SUM(C4:C6)='State Assistance'!B41,'State Assistance'!B41,"ERROR")</f>
        <v>152153723</v>
      </c>
      <c r="D3" s="412">
        <f>B3+C3</f>
        <v>288374354</v>
      </c>
      <c r="E3" s="443">
        <f>D3/($D26)</f>
        <v>0.2562675657813433</v>
      </c>
    </row>
    <row r="4" spans="1:5">
      <c r="A4" s="112" t="s">
        <v>62</v>
      </c>
      <c r="B4" s="417">
        <f>'Federal Assistance'!C41</f>
        <v>130445225</v>
      </c>
      <c r="C4" s="455">
        <f>'State Assistance'!C41</f>
        <v>152153723</v>
      </c>
      <c r="D4" s="454">
        <f>B4+C4</f>
        <v>282598948</v>
      </c>
      <c r="E4" s="444">
        <f>D4/($D26)</f>
        <v>0.25113517721596151</v>
      </c>
    </row>
    <row r="5" spans="1:5">
      <c r="A5" s="112" t="s">
        <v>63</v>
      </c>
      <c r="B5" s="417">
        <f>'Federal Assistance'!D41</f>
        <v>0</v>
      </c>
      <c r="C5" s="455">
        <f>'State Assistance'!D41</f>
        <v>0</v>
      </c>
      <c r="D5" s="454">
        <f t="shared" ref="D5:D7" si="0">B5+C5</f>
        <v>0</v>
      </c>
      <c r="E5" s="444">
        <f>D5/($D26)</f>
        <v>0</v>
      </c>
    </row>
    <row r="6" spans="1:5" ht="16.8">
      <c r="A6" s="112" t="s">
        <v>75</v>
      </c>
      <c r="B6" s="417">
        <f>'Federal Assistance'!E41</f>
        <v>5775406</v>
      </c>
      <c r="C6" s="455">
        <f>'State Assistance'!E41</f>
        <v>0</v>
      </c>
      <c r="D6" s="454">
        <f t="shared" si="0"/>
        <v>5775406</v>
      </c>
      <c r="E6" s="444">
        <f>D6/($D26)</f>
        <v>5.1323885653818046E-3</v>
      </c>
    </row>
    <row r="7" spans="1:5">
      <c r="A7" s="112" t="s">
        <v>76</v>
      </c>
      <c r="B7" s="417">
        <f>'Federal Assistance'!F41</f>
        <v>0</v>
      </c>
      <c r="C7" s="248"/>
      <c r="D7" s="455">
        <f t="shared" si="0"/>
        <v>0</v>
      </c>
      <c r="E7" s="444">
        <f>D7/($D26)</f>
        <v>0</v>
      </c>
    </row>
    <row r="8" spans="1:5" ht="22.8">
      <c r="A8" s="114" t="s">
        <v>65</v>
      </c>
      <c r="B8" s="404">
        <f>IF(SUM(B9:B21)='Federal Non-Assistance'!B41,'Federal Non-Assistance'!B41,"ERROR")</f>
        <v>477147501</v>
      </c>
      <c r="C8" s="404">
        <f>IF(SUM(C9:C21)='State Non-Assistance'!B41,'State Non-Assistance'!B41,"ERROR")</f>
        <v>286967514</v>
      </c>
      <c r="D8" s="456">
        <f>B8+C8</f>
        <v>764115015</v>
      </c>
      <c r="E8" s="445">
        <f>D8/($D26)</f>
        <v>0.67904060175553826</v>
      </c>
    </row>
    <row r="9" spans="1:5" ht="16.8">
      <c r="A9" s="112" t="s">
        <v>78</v>
      </c>
      <c r="B9" s="405">
        <f>'Federal Non-Assistance'!C41</f>
        <v>73821516</v>
      </c>
      <c r="C9" s="405">
        <f>'State Non-Assistance'!C41</f>
        <v>9800</v>
      </c>
      <c r="D9" s="454">
        <f t="shared" ref="D9:D21" si="1">B9+C9</f>
        <v>73831316</v>
      </c>
      <c r="E9" s="444">
        <f>D9/($D26)</f>
        <v>6.5611145260695211E-2</v>
      </c>
    </row>
    <row r="10" spans="1:5">
      <c r="A10" s="112" t="s">
        <v>63</v>
      </c>
      <c r="B10" s="405">
        <f>'Federal Non-Assistance'!D41</f>
        <v>244192372</v>
      </c>
      <c r="C10" s="405">
        <f>'State Non-Assistance'!D41</f>
        <v>155253697</v>
      </c>
      <c r="D10" s="454">
        <f t="shared" si="1"/>
        <v>399446069</v>
      </c>
      <c r="E10" s="444">
        <f>D10/($D26)</f>
        <v>0.35497286892424729</v>
      </c>
    </row>
    <row r="11" spans="1:5">
      <c r="A11" s="112" t="s">
        <v>64</v>
      </c>
      <c r="B11" s="405">
        <f>'Federal Non-Assistance'!E41</f>
        <v>5836497</v>
      </c>
      <c r="C11" s="405">
        <f>'State Non-Assistance'!E41</f>
        <v>0</v>
      </c>
      <c r="D11" s="454">
        <f t="shared" si="1"/>
        <v>5836497</v>
      </c>
      <c r="E11" s="444">
        <f>D11/($D26)</f>
        <v>5.1866778655362423E-3</v>
      </c>
    </row>
    <row r="12" spans="1:5" ht="16.8">
      <c r="A12" s="112" t="s">
        <v>79</v>
      </c>
      <c r="B12" s="405">
        <f>'Federal Non-Assistance'!F41</f>
        <v>0</v>
      </c>
      <c r="C12" s="405">
        <f>'State Non-Assistance'!F41</f>
        <v>0</v>
      </c>
      <c r="D12" s="454">
        <f t="shared" si="1"/>
        <v>0</v>
      </c>
      <c r="E12" s="444">
        <f>D12/($D26)</f>
        <v>0</v>
      </c>
    </row>
    <row r="13" spans="1:5">
      <c r="A13" s="112" t="s">
        <v>67</v>
      </c>
      <c r="B13" s="405">
        <f>'Federal Non-Assistance'!G41</f>
        <v>0</v>
      </c>
      <c r="C13" s="405">
        <f>'State Non-Assistance'!G41</f>
        <v>0</v>
      </c>
      <c r="D13" s="454">
        <f t="shared" si="1"/>
        <v>0</v>
      </c>
      <c r="E13" s="444">
        <f>D13/($D26)</f>
        <v>0</v>
      </c>
    </row>
    <row r="14" spans="1:5" ht="16.8">
      <c r="A14" s="112" t="s">
        <v>80</v>
      </c>
      <c r="B14" s="405">
        <f>'Federal Non-Assistance'!H41</f>
        <v>0</v>
      </c>
      <c r="C14" s="440">
        <f>'State Non-Assistance'!H41</f>
        <v>0</v>
      </c>
      <c r="D14" s="454">
        <f t="shared" si="1"/>
        <v>0</v>
      </c>
      <c r="E14" s="444">
        <f>D14/($D26)</f>
        <v>0</v>
      </c>
    </row>
    <row r="15" spans="1:5" ht="16.8">
      <c r="A15" s="112" t="s">
        <v>81</v>
      </c>
      <c r="B15" s="405">
        <f>'Federal Non-Assistance'!I41</f>
        <v>11411203</v>
      </c>
      <c r="C15" s="440">
        <f>'State Non-Assistance'!I41</f>
        <v>39313865</v>
      </c>
      <c r="D15" s="454">
        <f t="shared" si="1"/>
        <v>50725068</v>
      </c>
      <c r="E15" s="444">
        <f>D15/($D26)</f>
        <v>4.5077481822302104E-2</v>
      </c>
    </row>
    <row r="16" spans="1:5" ht="16.8">
      <c r="A16" s="112" t="s">
        <v>82</v>
      </c>
      <c r="B16" s="405">
        <f>'Federal Non-Assistance'!J41</f>
        <v>2340600</v>
      </c>
      <c r="C16" s="405">
        <f>'State Non-Assistance'!J41</f>
        <v>28447295</v>
      </c>
      <c r="D16" s="454">
        <f t="shared" si="1"/>
        <v>30787895</v>
      </c>
      <c r="E16" s="444">
        <f>D16/($D26)</f>
        <v>2.7360057500749841E-2</v>
      </c>
    </row>
    <row r="17" spans="1:5" ht="16.8">
      <c r="A17" s="112" t="s">
        <v>109</v>
      </c>
      <c r="B17" s="405">
        <f>'Federal Non-Assistance'!K41</f>
        <v>2568808</v>
      </c>
      <c r="C17" s="405">
        <f>'State Non-Assistance'!K41</f>
        <v>0</v>
      </c>
      <c r="D17" s="454">
        <f t="shared" si="1"/>
        <v>2568808</v>
      </c>
      <c r="E17" s="444">
        <f>D17/($D26)</f>
        <v>2.2828041536579946E-3</v>
      </c>
    </row>
    <row r="18" spans="1:5">
      <c r="A18" s="112" t="s">
        <v>88</v>
      </c>
      <c r="B18" s="405">
        <f>'Federal Non-Assistance'!L41</f>
        <v>106092651</v>
      </c>
      <c r="C18" s="405">
        <f>'State Non-Assistance'!L41</f>
        <v>53543151</v>
      </c>
      <c r="D18" s="454">
        <f>B18+C18</f>
        <v>159635802</v>
      </c>
      <c r="E18" s="444">
        <f>D18/($D26)</f>
        <v>0.14186240150222407</v>
      </c>
    </row>
    <row r="19" spans="1:5">
      <c r="A19" s="112" t="s">
        <v>68</v>
      </c>
      <c r="B19" s="405">
        <f>'Federal Non-Assistance'!M41</f>
        <v>560344</v>
      </c>
      <c r="C19" s="405">
        <f>'State Non-Assistance'!M41</f>
        <v>757243</v>
      </c>
      <c r="D19" s="454">
        <f>B19+C19</f>
        <v>1317587</v>
      </c>
      <c r="E19" s="444">
        <f>D19/($D26)</f>
        <v>1.1708905750861007E-3</v>
      </c>
    </row>
    <row r="20" spans="1:5" ht="16.8">
      <c r="A20" s="112" t="s">
        <v>110</v>
      </c>
      <c r="B20" s="405">
        <f>'Federal Non-Assistance'!N41</f>
        <v>0</v>
      </c>
      <c r="C20" s="243"/>
      <c r="D20" s="454">
        <f t="shared" si="1"/>
        <v>0</v>
      </c>
      <c r="E20" s="444">
        <f>D20/($D26)</f>
        <v>0</v>
      </c>
    </row>
    <row r="21" spans="1:5">
      <c r="A21" s="112" t="s">
        <v>69</v>
      </c>
      <c r="B21" s="405">
        <f>'Federal Non-Assistance'!O41</f>
        <v>30323510</v>
      </c>
      <c r="C21" s="405">
        <f>'State Non-Assistance'!O41</f>
        <v>9642463</v>
      </c>
      <c r="D21" s="454">
        <f t="shared" si="1"/>
        <v>39965973</v>
      </c>
      <c r="E21" s="444">
        <f>D21/($D26)</f>
        <v>3.5516274151039418E-2</v>
      </c>
    </row>
    <row r="22" spans="1:5" ht="40.200000000000003" thickBot="1">
      <c r="A22" s="116" t="s">
        <v>0</v>
      </c>
      <c r="B22" s="406">
        <f>B3+B8</f>
        <v>613368132</v>
      </c>
      <c r="C22" s="406">
        <f>C3+C8</f>
        <v>439121237</v>
      </c>
      <c r="D22" s="406">
        <f>B22+C22</f>
        <v>1052489369</v>
      </c>
      <c r="E22" s="446">
        <f>D22/($D26)</f>
        <v>0.93530816753688162</v>
      </c>
    </row>
    <row r="23" spans="1:5" ht="34.200000000000003">
      <c r="A23" s="114" t="s">
        <v>111</v>
      </c>
      <c r="B23" s="449">
        <f>'Summary Federal Funds'!E41</f>
        <v>0</v>
      </c>
      <c r="C23" s="241"/>
      <c r="D23" s="456">
        <f>B23</f>
        <v>0</v>
      </c>
      <c r="E23" s="443">
        <f>D23/($D26)</f>
        <v>0</v>
      </c>
    </row>
    <row r="24" spans="1:5" ht="34.200000000000003">
      <c r="A24" s="114" t="s">
        <v>112</v>
      </c>
      <c r="B24" s="450">
        <f>'Summary Federal Funds'!F41</f>
        <v>72796826</v>
      </c>
      <c r="C24" s="241"/>
      <c r="D24" s="456">
        <f>B24</f>
        <v>72796826</v>
      </c>
      <c r="E24" s="445">
        <f>D24/($D26)</f>
        <v>6.4691832463118409E-2</v>
      </c>
    </row>
    <row r="25" spans="1:5" ht="39" customHeight="1" thickBot="1">
      <c r="A25" s="119" t="s">
        <v>113</v>
      </c>
      <c r="B25" s="451">
        <f>B23+B24</f>
        <v>72796826</v>
      </c>
      <c r="C25" s="242"/>
      <c r="D25" s="451">
        <f>B25</f>
        <v>72796826</v>
      </c>
      <c r="E25" s="447">
        <f>D25/($D26)</f>
        <v>6.4691832463118409E-2</v>
      </c>
    </row>
    <row r="26" spans="1:5" ht="32.4" thickTop="1" thickBot="1">
      <c r="A26" s="121" t="s">
        <v>114</v>
      </c>
      <c r="B26" s="408">
        <f>B22+B25</f>
        <v>686164958</v>
      </c>
      <c r="C26" s="408">
        <f>C22</f>
        <v>439121237</v>
      </c>
      <c r="D26" s="408">
        <f>B26+C26</f>
        <v>1125286195</v>
      </c>
      <c r="E26" s="448">
        <f>IF(D26/($D26)=SUM(E25,E22),SUM(E22,E25),"ERROR")</f>
        <v>1</v>
      </c>
    </row>
    <row r="27" spans="1:5" ht="31.8" thickBot="1">
      <c r="A27" s="122" t="s">
        <v>95</v>
      </c>
      <c r="B27" s="452">
        <f>'Summary Federal Funds'!I41</f>
        <v>197559756</v>
      </c>
      <c r="C27" s="123"/>
      <c r="D27" s="452">
        <f>B27</f>
        <v>197559756</v>
      </c>
      <c r="E27" s="124"/>
    </row>
    <row r="28" spans="1:5" ht="31.2">
      <c r="A28" s="125" t="s">
        <v>96</v>
      </c>
      <c r="B28" s="453">
        <f>'Summary Federal Funds'!J41</f>
        <v>79618548</v>
      </c>
      <c r="C28" s="126"/>
      <c r="D28" s="453">
        <f>B28</f>
        <v>79618548</v>
      </c>
      <c r="E28" s="127"/>
    </row>
  </sheetData>
  <mergeCells count="1">
    <mergeCell ref="A1:E1"/>
  </mergeCells>
  <pageMargins left="0.7" right="0.7" top="0.75" bottom="0.75" header="0.3" footer="0.3"/>
  <pageSetup scale="80"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288</v>
      </c>
      <c r="B1" s="468"/>
      <c r="C1" s="468"/>
      <c r="D1" s="468"/>
      <c r="E1" s="534"/>
    </row>
    <row r="2" spans="1:5" ht="31.2" thickBot="1">
      <c r="A2" s="106" t="s">
        <v>104</v>
      </c>
      <c r="B2" s="107" t="s">
        <v>105</v>
      </c>
      <c r="C2" s="108" t="s">
        <v>106</v>
      </c>
      <c r="D2" s="109" t="s">
        <v>107</v>
      </c>
      <c r="E2" s="110" t="s">
        <v>108</v>
      </c>
    </row>
    <row r="3" spans="1:5" ht="22.8">
      <c r="A3" s="111" t="s">
        <v>74</v>
      </c>
      <c r="B3" s="418">
        <f>IF(SUM(B4:B7)='Federal Assistance'!B42,'Federal Assistance'!B42,"ERROR")</f>
        <v>30349044</v>
      </c>
      <c r="C3" s="418">
        <f>IF(SUM(C4:C6)='State Assistance'!B42,'State Assistance'!B42,"ERROR")</f>
        <v>30776925</v>
      </c>
      <c r="D3" s="412">
        <f>B3+C3</f>
        <v>61125969</v>
      </c>
      <c r="E3" s="443">
        <f>D3/($D26)</f>
        <v>0.31043667755899118</v>
      </c>
    </row>
    <row r="4" spans="1:5">
      <c r="A4" s="112" t="s">
        <v>62</v>
      </c>
      <c r="B4" s="417">
        <f>'Federal Assistance'!C42</f>
        <v>8416105</v>
      </c>
      <c r="C4" s="439">
        <f>'State Assistance'!C42</f>
        <v>9864936</v>
      </c>
      <c r="D4" s="454">
        <f>B4+C4</f>
        <v>18281041</v>
      </c>
      <c r="E4" s="444">
        <f>D4/($D26)</f>
        <v>9.2842792076796327E-2</v>
      </c>
    </row>
    <row r="5" spans="1:5">
      <c r="A5" s="112" t="s">
        <v>63</v>
      </c>
      <c r="B5" s="417">
        <f>'Federal Assistance'!D42</f>
        <v>0</v>
      </c>
      <c r="C5" s="439">
        <f>'State Assistance'!D42</f>
        <v>7047765</v>
      </c>
      <c r="D5" s="454">
        <f t="shared" ref="D5:D7" si="0">B5+C5</f>
        <v>7047765</v>
      </c>
      <c r="E5" s="444">
        <f>D5/($D26)</f>
        <v>3.5793048136652746E-2</v>
      </c>
    </row>
    <row r="6" spans="1:5" ht="16.8">
      <c r="A6" s="112" t="s">
        <v>75</v>
      </c>
      <c r="B6" s="417">
        <f>'Federal Assistance'!E42</f>
        <v>13022526</v>
      </c>
      <c r="C6" s="439">
        <f>'State Assistance'!E42</f>
        <v>13864224</v>
      </c>
      <c r="D6" s="454">
        <f t="shared" si="0"/>
        <v>26886750</v>
      </c>
      <c r="E6" s="444">
        <f>D6/($D26)</f>
        <v>0.13654807403313649</v>
      </c>
    </row>
    <row r="7" spans="1:5">
      <c r="A7" s="112" t="s">
        <v>76</v>
      </c>
      <c r="B7" s="417">
        <f>'Federal Assistance'!F42</f>
        <v>8910413</v>
      </c>
      <c r="C7" s="113"/>
      <c r="D7" s="455">
        <f t="shared" si="0"/>
        <v>8910413</v>
      </c>
      <c r="E7" s="444">
        <f>D7/($D26)</f>
        <v>4.5252763312405617E-2</v>
      </c>
    </row>
    <row r="8" spans="1:5" ht="22.8">
      <c r="A8" s="114" t="s">
        <v>65</v>
      </c>
      <c r="B8" s="404">
        <f>IF(SUM(B9:B21)='Federal Non-Assistance'!B42,'Federal Non-Assistance'!B42,"ERROR")</f>
        <v>62849990</v>
      </c>
      <c r="C8" s="413">
        <f>IF(SUM(C9:C21)='State Non-Assistance'!B42,'State Non-Assistance'!B42,"ERROR")</f>
        <v>29342789</v>
      </c>
      <c r="D8" s="456">
        <f>B8+C8</f>
        <v>92192779</v>
      </c>
      <c r="E8" s="445">
        <f>D8/($D26)</f>
        <v>0.46821376373911278</v>
      </c>
    </row>
    <row r="9" spans="1:5" ht="16.8">
      <c r="A9" s="112" t="s">
        <v>78</v>
      </c>
      <c r="B9" s="405">
        <f>'Federal Non-Assistance'!C42</f>
        <v>0</v>
      </c>
      <c r="C9" s="440">
        <f>'State Non-Assistance'!C42</f>
        <v>0</v>
      </c>
      <c r="D9" s="454">
        <f t="shared" ref="D9:D21" si="1">B9+C9</f>
        <v>0</v>
      </c>
      <c r="E9" s="444">
        <f>D9/($D26)</f>
        <v>0</v>
      </c>
    </row>
    <row r="10" spans="1:5">
      <c r="A10" s="112" t="s">
        <v>63</v>
      </c>
      <c r="B10" s="405">
        <f>'Federal Non-Assistance'!D42</f>
        <v>27094945</v>
      </c>
      <c r="C10" s="440">
        <f>'State Non-Assistance'!D42</f>
        <v>0</v>
      </c>
      <c r="D10" s="454">
        <f t="shared" si="1"/>
        <v>27094945</v>
      </c>
      <c r="E10" s="444">
        <f>D10/($D26)</f>
        <v>0.13760542110086796</v>
      </c>
    </row>
    <row r="11" spans="1:5">
      <c r="A11" s="112" t="s">
        <v>64</v>
      </c>
      <c r="B11" s="405">
        <f>'Federal Non-Assistance'!E42</f>
        <v>0</v>
      </c>
      <c r="C11" s="440">
        <f>'State Non-Assistance'!E42</f>
        <v>0</v>
      </c>
      <c r="D11" s="454">
        <f t="shared" si="1"/>
        <v>0</v>
      </c>
      <c r="E11" s="444">
        <f>D11/($D26)</f>
        <v>0</v>
      </c>
    </row>
    <row r="12" spans="1:5" ht="16.8">
      <c r="A12" s="112" t="s">
        <v>79</v>
      </c>
      <c r="B12" s="405">
        <f>'Federal Non-Assistance'!F42</f>
        <v>0</v>
      </c>
      <c r="C12" s="440">
        <f>'State Non-Assistance'!F42</f>
        <v>0</v>
      </c>
      <c r="D12" s="454">
        <f t="shared" si="1"/>
        <v>0</v>
      </c>
      <c r="E12" s="444">
        <f>D12/($D26)</f>
        <v>0</v>
      </c>
    </row>
    <row r="13" spans="1:5">
      <c r="A13" s="112" t="s">
        <v>67</v>
      </c>
      <c r="B13" s="405">
        <f>'Federal Non-Assistance'!G42</f>
        <v>0</v>
      </c>
      <c r="C13" s="440">
        <f>'State Non-Assistance'!G42</f>
        <v>0</v>
      </c>
      <c r="D13" s="454">
        <f t="shared" si="1"/>
        <v>0</v>
      </c>
      <c r="E13" s="444">
        <f>D13/($D26)</f>
        <v>0</v>
      </c>
    </row>
    <row r="14" spans="1:5" ht="16.8">
      <c r="A14" s="112" t="s">
        <v>80</v>
      </c>
      <c r="B14" s="405">
        <f>'Federal Non-Assistance'!H42</f>
        <v>0</v>
      </c>
      <c r="C14" s="440">
        <f>'State Non-Assistance'!H42</f>
        <v>0</v>
      </c>
      <c r="D14" s="454">
        <f t="shared" si="1"/>
        <v>0</v>
      </c>
      <c r="E14" s="444">
        <f>D14/($D26)</f>
        <v>0</v>
      </c>
    </row>
    <row r="15" spans="1:5" ht="16.8">
      <c r="A15" s="112" t="s">
        <v>81</v>
      </c>
      <c r="B15" s="405">
        <f>'Federal Non-Assistance'!I42</f>
        <v>93466</v>
      </c>
      <c r="C15" s="440">
        <f>'State Non-Assistance'!I42</f>
        <v>0</v>
      </c>
      <c r="D15" s="454">
        <f t="shared" si="1"/>
        <v>93466</v>
      </c>
      <c r="E15" s="444">
        <f>D15/($D26)</f>
        <v>4.7467999247142681E-4</v>
      </c>
    </row>
    <row r="16" spans="1:5" ht="16.8">
      <c r="A16" s="112" t="s">
        <v>82</v>
      </c>
      <c r="B16" s="405">
        <f>'Federal Non-Assistance'!J42</f>
        <v>1418229</v>
      </c>
      <c r="C16" s="440">
        <f>'State Non-Assistance'!J42</f>
        <v>1614915</v>
      </c>
      <c r="D16" s="454">
        <f t="shared" si="1"/>
        <v>3033144</v>
      </c>
      <c r="E16" s="444">
        <f>D16/($D26)</f>
        <v>1.5404240805049466E-2</v>
      </c>
    </row>
    <row r="17" spans="1:5" ht="16.8">
      <c r="A17" s="112" t="s">
        <v>109</v>
      </c>
      <c r="B17" s="405">
        <f>'Federal Non-Assistance'!K42</f>
        <v>3112018</v>
      </c>
      <c r="C17" s="440">
        <f>'State Non-Assistance'!K42</f>
        <v>3686208</v>
      </c>
      <c r="D17" s="454">
        <f t="shared" si="1"/>
        <v>6798226</v>
      </c>
      <c r="E17" s="444">
        <f>D17/($D26)</f>
        <v>3.4525729853626536E-2</v>
      </c>
    </row>
    <row r="18" spans="1:5">
      <c r="A18" s="112" t="s">
        <v>88</v>
      </c>
      <c r="B18" s="405">
        <f>'Federal Non-Assistance'!L42</f>
        <v>14358159</v>
      </c>
      <c r="C18" s="440">
        <f>'State Non-Assistance'!L42</f>
        <v>9017957</v>
      </c>
      <c r="D18" s="454">
        <f>B18+C18</f>
        <v>23376116</v>
      </c>
      <c r="E18" s="444">
        <f>D18/($D26)</f>
        <v>0.118718834302219</v>
      </c>
    </row>
    <row r="19" spans="1:5">
      <c r="A19" s="112" t="s">
        <v>68</v>
      </c>
      <c r="B19" s="405">
        <f>'Federal Non-Assistance'!M42</f>
        <v>972817</v>
      </c>
      <c r="C19" s="440">
        <f>'State Non-Assistance'!M42</f>
        <v>1106186</v>
      </c>
      <c r="D19" s="454">
        <f>B19+C19</f>
        <v>2079003</v>
      </c>
      <c r="E19" s="444">
        <f>D19/($D26)</f>
        <v>1.0558503930713562E-2</v>
      </c>
    </row>
    <row r="20" spans="1:5" ht="16.8">
      <c r="A20" s="112" t="s">
        <v>110</v>
      </c>
      <c r="B20" s="405">
        <f>'Federal Non-Assistance'!N42</f>
        <v>0</v>
      </c>
      <c r="C20" s="115"/>
      <c r="D20" s="454">
        <f t="shared" si="1"/>
        <v>0</v>
      </c>
      <c r="E20" s="444">
        <f>D20/($D26)</f>
        <v>0</v>
      </c>
    </row>
    <row r="21" spans="1:5">
      <c r="A21" s="112" t="s">
        <v>69</v>
      </c>
      <c r="B21" s="405">
        <f>'Federal Non-Assistance'!O42</f>
        <v>15800356</v>
      </c>
      <c r="C21" s="440">
        <f>'State Non-Assistance'!O42</f>
        <v>13917523</v>
      </c>
      <c r="D21" s="454">
        <f t="shared" si="1"/>
        <v>29717879</v>
      </c>
      <c r="E21" s="444">
        <f>D21/($D26)</f>
        <v>0.15092635375416485</v>
      </c>
    </row>
    <row r="22" spans="1:5" ht="40.200000000000003" thickBot="1">
      <c r="A22" s="116" t="s">
        <v>0</v>
      </c>
      <c r="B22" s="406">
        <f>B3+B8</f>
        <v>93199034</v>
      </c>
      <c r="C22" s="441">
        <f>C3+C8</f>
        <v>60119714</v>
      </c>
      <c r="D22" s="406">
        <f>B22+C22</f>
        <v>153318748</v>
      </c>
      <c r="E22" s="446">
        <f>D22/($D26)</f>
        <v>0.77865044129810401</v>
      </c>
    </row>
    <row r="23" spans="1:5" ht="34.200000000000003">
      <c r="A23" s="114" t="s">
        <v>111</v>
      </c>
      <c r="B23" s="449">
        <f>'Summary Federal Funds'!E42</f>
        <v>29056288</v>
      </c>
      <c r="C23" s="117"/>
      <c r="D23" s="456">
        <f>B23</f>
        <v>29056288</v>
      </c>
      <c r="E23" s="443">
        <f>D23/($D26)</f>
        <v>0.1475663724679307</v>
      </c>
    </row>
    <row r="24" spans="1:5" ht="34.200000000000003">
      <c r="A24" s="114" t="s">
        <v>112</v>
      </c>
      <c r="B24" s="450">
        <f>'Summary Federal Funds'!F42</f>
        <v>14528144</v>
      </c>
      <c r="C24" s="118"/>
      <c r="D24" s="456">
        <f>B24</f>
        <v>14528144</v>
      </c>
      <c r="E24" s="445">
        <f>D24/($D26)</f>
        <v>7.3783186233965348E-2</v>
      </c>
    </row>
    <row r="25" spans="1:5" ht="39" customHeight="1" thickBot="1">
      <c r="A25" s="119" t="s">
        <v>113</v>
      </c>
      <c r="B25" s="451">
        <f>B23+B24</f>
        <v>43584432</v>
      </c>
      <c r="C25" s="120"/>
      <c r="D25" s="451">
        <f>B25</f>
        <v>43584432</v>
      </c>
      <c r="E25" s="447">
        <f>D25/($D26)</f>
        <v>0.22134955870189602</v>
      </c>
    </row>
    <row r="26" spans="1:5" ht="32.4" thickTop="1" thickBot="1">
      <c r="A26" s="121" t="s">
        <v>114</v>
      </c>
      <c r="B26" s="408">
        <f>B22+B25</f>
        <v>136783466</v>
      </c>
      <c r="C26" s="442">
        <f>C22</f>
        <v>60119714</v>
      </c>
      <c r="D26" s="408">
        <f>B26+C26</f>
        <v>196903180</v>
      </c>
      <c r="E26" s="448">
        <f>IF(D26/($D26)=SUM(E25,E22),SUM(E22,E25),"ERROR")</f>
        <v>1</v>
      </c>
    </row>
    <row r="27" spans="1:5" ht="31.8" thickBot="1">
      <c r="A27" s="122" t="s">
        <v>95</v>
      </c>
      <c r="B27" s="452">
        <f>'Summary Federal Funds'!I42</f>
        <v>61807859</v>
      </c>
      <c r="C27" s="123"/>
      <c r="D27" s="452">
        <f>B27</f>
        <v>61807859</v>
      </c>
      <c r="E27" s="124"/>
    </row>
    <row r="28" spans="1:5" ht="31.2">
      <c r="A28" s="125" t="s">
        <v>96</v>
      </c>
      <c r="B28" s="453">
        <f>'Summary Federal Funds'!J42</f>
        <v>0</v>
      </c>
      <c r="C28" s="126"/>
      <c r="D28" s="453">
        <f>B28</f>
        <v>0</v>
      </c>
      <c r="E28" s="127"/>
    </row>
  </sheetData>
  <mergeCells count="1">
    <mergeCell ref="A1:E1"/>
  </mergeCells>
  <pageMargins left="0.7" right="0.7" top="0.75" bottom="0.75" header="0.3" footer="0.3"/>
  <pageSetup scale="80"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289</v>
      </c>
      <c r="B1" s="468"/>
      <c r="C1" s="468"/>
      <c r="D1" s="468"/>
      <c r="E1" s="534"/>
    </row>
    <row r="2" spans="1:5" ht="31.2" thickBot="1">
      <c r="A2" s="106" t="s">
        <v>104</v>
      </c>
      <c r="B2" s="107" t="s">
        <v>105</v>
      </c>
      <c r="C2" s="108" t="s">
        <v>106</v>
      </c>
      <c r="D2" s="109" t="s">
        <v>107</v>
      </c>
      <c r="E2" s="110" t="s">
        <v>108</v>
      </c>
    </row>
    <row r="3" spans="1:5" ht="22.8">
      <c r="A3" s="111" t="s">
        <v>74</v>
      </c>
      <c r="B3" s="418">
        <f>IF(SUM(B4:B7)='Federal Assistance'!B43,'Federal Assistance'!B43,"ERROR")</f>
        <v>109482718</v>
      </c>
      <c r="C3" s="418">
        <f>IF(SUM(C4:C6)='State Assistance'!B43,'State Assistance'!B43,"ERROR")</f>
        <v>46318206</v>
      </c>
      <c r="D3" s="412">
        <f>B3+C3</f>
        <v>155800924</v>
      </c>
      <c r="E3" s="443">
        <f>D3/($D26)</f>
        <v>0.45657898234581606</v>
      </c>
    </row>
    <row r="4" spans="1:5">
      <c r="A4" s="112" t="s">
        <v>62</v>
      </c>
      <c r="B4" s="417">
        <f>'Federal Assistance'!C43</f>
        <v>105769586</v>
      </c>
      <c r="C4" s="439">
        <f>'State Assistance'!C43</f>
        <v>34429580</v>
      </c>
      <c r="D4" s="454">
        <f>B4+C4</f>
        <v>140199166</v>
      </c>
      <c r="E4" s="444">
        <f>D4/($D26)</f>
        <v>0.41085759246210973</v>
      </c>
    </row>
    <row r="5" spans="1:5">
      <c r="A5" s="112" t="s">
        <v>63</v>
      </c>
      <c r="B5" s="417">
        <f>'Federal Assistance'!D43</f>
        <v>2597883</v>
      </c>
      <c r="C5" s="439">
        <f>'State Assistance'!D43</f>
        <v>11092529</v>
      </c>
      <c r="D5" s="454">
        <f t="shared" ref="D5:D7" si="0">B5+C5</f>
        <v>13690412</v>
      </c>
      <c r="E5" s="444">
        <f>D5/($D26)</f>
        <v>4.0120136764111539E-2</v>
      </c>
    </row>
    <row r="6" spans="1:5" ht="16.8">
      <c r="A6" s="112" t="s">
        <v>75</v>
      </c>
      <c r="B6" s="417">
        <f>'Federal Assistance'!E43</f>
        <v>1159650</v>
      </c>
      <c r="C6" s="439">
        <f>'State Assistance'!E43</f>
        <v>796097</v>
      </c>
      <c r="D6" s="454">
        <f t="shared" si="0"/>
        <v>1955747</v>
      </c>
      <c r="E6" s="444">
        <f>D6/($D26)</f>
        <v>5.7313714967818976E-3</v>
      </c>
    </row>
    <row r="7" spans="1:5">
      <c r="A7" s="112" t="s">
        <v>76</v>
      </c>
      <c r="B7" s="417">
        <f>'Federal Assistance'!F43</f>
        <v>-44401</v>
      </c>
      <c r="C7" s="113"/>
      <c r="D7" s="455">
        <f t="shared" si="0"/>
        <v>-44401</v>
      </c>
      <c r="E7" s="444">
        <f>D7/($D26)</f>
        <v>-1.3011837718713773E-4</v>
      </c>
    </row>
    <row r="8" spans="1:5" ht="22.8">
      <c r="A8" s="114" t="s">
        <v>65</v>
      </c>
      <c r="B8" s="404">
        <f>IF(SUM(B9:B21)='Federal Non-Assistance'!B43,'Federal Non-Assistance'!B43,"ERROR")</f>
        <v>91641906</v>
      </c>
      <c r="C8" s="413">
        <f>IF(SUM(C9:C21)='State Non-Assistance'!B43,'State Non-Assistance'!B43,"ERROR")</f>
        <v>93792597</v>
      </c>
      <c r="D8" s="456">
        <f>B8+C8</f>
        <v>185434503</v>
      </c>
      <c r="E8" s="445">
        <f>D8/($D26)</f>
        <v>0.54342101765418394</v>
      </c>
    </row>
    <row r="9" spans="1:5" ht="16.8">
      <c r="A9" s="112" t="s">
        <v>78</v>
      </c>
      <c r="B9" s="405">
        <f>'Federal Non-Assistance'!C43</f>
        <v>8825806</v>
      </c>
      <c r="C9" s="440">
        <f>'State Non-Assistance'!C43</f>
        <v>9749750</v>
      </c>
      <c r="D9" s="454">
        <f t="shared" ref="D9:D21" si="1">B9+C9</f>
        <v>18575556</v>
      </c>
      <c r="E9" s="444">
        <f>D9/($D26)</f>
        <v>5.4436188420729247E-2</v>
      </c>
    </row>
    <row r="10" spans="1:5">
      <c r="A10" s="112" t="s">
        <v>63</v>
      </c>
      <c r="B10" s="405">
        <f>'Federal Non-Assistance'!D43</f>
        <v>-12767</v>
      </c>
      <c r="C10" s="440">
        <f>'State Non-Assistance'!D43</f>
        <v>69170</v>
      </c>
      <c r="D10" s="454">
        <f t="shared" si="1"/>
        <v>56403</v>
      </c>
      <c r="E10" s="444">
        <f>D10/($D26)</f>
        <v>1.6529057517817458E-4</v>
      </c>
    </row>
    <row r="11" spans="1:5">
      <c r="A11" s="112" t="s">
        <v>64</v>
      </c>
      <c r="B11" s="405">
        <f>'Federal Non-Assistance'!E43</f>
        <v>74004</v>
      </c>
      <c r="C11" s="440">
        <f>'State Non-Assistance'!E43</f>
        <v>49334</v>
      </c>
      <c r="D11" s="454">
        <f t="shared" si="1"/>
        <v>123338</v>
      </c>
      <c r="E11" s="444">
        <f>D11/($D26)</f>
        <v>3.6144547207286307E-4</v>
      </c>
    </row>
    <row r="12" spans="1:5" ht="16.8">
      <c r="A12" s="112" t="s">
        <v>79</v>
      </c>
      <c r="B12" s="405">
        <f>'Federal Non-Assistance'!F43</f>
        <v>0</v>
      </c>
      <c r="C12" s="440">
        <f>'State Non-Assistance'!F43</f>
        <v>0</v>
      </c>
      <c r="D12" s="454">
        <f t="shared" si="1"/>
        <v>0</v>
      </c>
      <c r="E12" s="444">
        <f>D12/($D26)</f>
        <v>0</v>
      </c>
    </row>
    <row r="13" spans="1:5">
      <c r="A13" s="112" t="s">
        <v>67</v>
      </c>
      <c r="B13" s="405">
        <f>'Federal Non-Assistance'!G43</f>
        <v>0</v>
      </c>
      <c r="C13" s="440">
        <f>'State Non-Assistance'!G43</f>
        <v>0</v>
      </c>
      <c r="D13" s="454">
        <f t="shared" si="1"/>
        <v>0</v>
      </c>
      <c r="E13" s="444">
        <f>D13/($D26)</f>
        <v>0</v>
      </c>
    </row>
    <row r="14" spans="1:5" ht="16.8">
      <c r="A14" s="112" t="s">
        <v>80</v>
      </c>
      <c r="B14" s="405">
        <f>'Federal Non-Assistance'!H43</f>
        <v>0</v>
      </c>
      <c r="C14" s="440">
        <f>'State Non-Assistance'!H43</f>
        <v>11122</v>
      </c>
      <c r="D14" s="454">
        <f t="shared" si="1"/>
        <v>11122</v>
      </c>
      <c r="E14" s="444">
        <f>D14/($D26)</f>
        <v>3.2593333282478903E-5</v>
      </c>
    </row>
    <row r="15" spans="1:5" ht="16.8">
      <c r="A15" s="112" t="s">
        <v>81</v>
      </c>
      <c r="B15" s="405">
        <f>'Federal Non-Assistance'!I43</f>
        <v>0</v>
      </c>
      <c r="C15" s="440">
        <f>'State Non-Assistance'!I43</f>
        <v>0</v>
      </c>
      <c r="D15" s="454">
        <f t="shared" si="1"/>
        <v>0</v>
      </c>
      <c r="E15" s="444">
        <f>D15/($D26)</f>
        <v>0</v>
      </c>
    </row>
    <row r="16" spans="1:5" ht="16.8">
      <c r="A16" s="112" t="s">
        <v>82</v>
      </c>
      <c r="B16" s="405">
        <f>'Federal Non-Assistance'!J43</f>
        <v>-70</v>
      </c>
      <c r="C16" s="440">
        <f>'State Non-Assistance'!J43</f>
        <v>0</v>
      </c>
      <c r="D16" s="454">
        <f t="shared" si="1"/>
        <v>-70</v>
      </c>
      <c r="E16" s="444">
        <f>D16/($D26)</f>
        <v>-2.0513696545347269E-7</v>
      </c>
    </row>
    <row r="17" spans="1:5" ht="16.8">
      <c r="A17" s="112" t="s">
        <v>109</v>
      </c>
      <c r="B17" s="405">
        <f>'Federal Non-Assistance'!K43</f>
        <v>0</v>
      </c>
      <c r="C17" s="440">
        <f>'State Non-Assistance'!K43</f>
        <v>0</v>
      </c>
      <c r="D17" s="454">
        <f t="shared" si="1"/>
        <v>0</v>
      </c>
      <c r="E17" s="444">
        <f>D17/($D26)</f>
        <v>0</v>
      </c>
    </row>
    <row r="18" spans="1:5">
      <c r="A18" s="112" t="s">
        <v>88</v>
      </c>
      <c r="B18" s="405">
        <f>'Federal Non-Assistance'!L43</f>
        <v>27470497</v>
      </c>
      <c r="C18" s="440">
        <f>'State Non-Assistance'!L43</f>
        <v>19918924</v>
      </c>
      <c r="D18" s="454">
        <f>B18+C18</f>
        <v>47389421</v>
      </c>
      <c r="E18" s="444">
        <f>D18/($D26)</f>
        <v>0.13887602883624389</v>
      </c>
    </row>
    <row r="19" spans="1:5">
      <c r="A19" s="112" t="s">
        <v>68</v>
      </c>
      <c r="B19" s="405">
        <f>'Federal Non-Assistance'!M43</f>
        <v>-31663</v>
      </c>
      <c r="C19" s="440">
        <f>'State Non-Assistance'!M43</f>
        <v>0</v>
      </c>
      <c r="D19" s="454">
        <f>B19+C19</f>
        <v>-31663</v>
      </c>
      <c r="E19" s="444">
        <f>D19/($D26)</f>
        <v>-9.2789310530761514E-5</v>
      </c>
    </row>
    <row r="20" spans="1:5" ht="16.8">
      <c r="A20" s="112" t="s">
        <v>110</v>
      </c>
      <c r="B20" s="405">
        <f>'Federal Non-Assistance'!N43</f>
        <v>0</v>
      </c>
      <c r="C20" s="115"/>
      <c r="D20" s="454">
        <f t="shared" si="1"/>
        <v>0</v>
      </c>
      <c r="E20" s="444">
        <f>D20/($D26)</f>
        <v>0</v>
      </c>
    </row>
    <row r="21" spans="1:5">
      <c r="A21" s="112" t="s">
        <v>69</v>
      </c>
      <c r="B21" s="405">
        <f>'Federal Non-Assistance'!O43</f>
        <v>55316099</v>
      </c>
      <c r="C21" s="440">
        <f>'State Non-Assistance'!O43</f>
        <v>63994297</v>
      </c>
      <c r="D21" s="454">
        <f t="shared" si="1"/>
        <v>119310396</v>
      </c>
      <c r="E21" s="444">
        <f>D21/($D26)</f>
        <v>0.34964246546417349</v>
      </c>
    </row>
    <row r="22" spans="1:5" ht="40.200000000000003" thickBot="1">
      <c r="A22" s="116" t="s">
        <v>0</v>
      </c>
      <c r="B22" s="406">
        <f>B3+B8</f>
        <v>201124624</v>
      </c>
      <c r="C22" s="441">
        <f>C3+C8</f>
        <v>140110803</v>
      </c>
      <c r="D22" s="406">
        <f>B22+C22</f>
        <v>341235427</v>
      </c>
      <c r="E22" s="446">
        <f>D22/($D26)</f>
        <v>1</v>
      </c>
    </row>
    <row r="23" spans="1:5" ht="34.200000000000003">
      <c r="A23" s="114" t="s">
        <v>111</v>
      </c>
      <c r="B23" s="449">
        <f>'Summary Federal Funds'!E43</f>
        <v>0</v>
      </c>
      <c r="C23" s="117"/>
      <c r="D23" s="456">
        <f>B23</f>
        <v>0</v>
      </c>
      <c r="E23" s="443">
        <f>D23/($D26)</f>
        <v>0</v>
      </c>
    </row>
    <row r="24" spans="1:5" ht="34.200000000000003">
      <c r="A24" s="114" t="s">
        <v>112</v>
      </c>
      <c r="B24" s="450">
        <f>'Summary Federal Funds'!F43</f>
        <v>0</v>
      </c>
      <c r="C24" s="118"/>
      <c r="D24" s="456">
        <f>B24</f>
        <v>0</v>
      </c>
      <c r="E24" s="445">
        <f>D24/($D26)</f>
        <v>0</v>
      </c>
    </row>
    <row r="25" spans="1:5" ht="39" customHeight="1" thickBot="1">
      <c r="A25" s="119" t="s">
        <v>113</v>
      </c>
      <c r="B25" s="451">
        <f>B23+B24</f>
        <v>0</v>
      </c>
      <c r="C25" s="120"/>
      <c r="D25" s="451">
        <f>B25</f>
        <v>0</v>
      </c>
      <c r="E25" s="447">
        <f>D25/($D26)</f>
        <v>0</v>
      </c>
    </row>
    <row r="26" spans="1:5" ht="32.4" thickTop="1" thickBot="1">
      <c r="A26" s="121" t="s">
        <v>114</v>
      </c>
      <c r="B26" s="408">
        <f>B22+B25</f>
        <v>201124624</v>
      </c>
      <c r="C26" s="442">
        <f>C22</f>
        <v>140110803</v>
      </c>
      <c r="D26" s="408">
        <f>B26+C26</f>
        <v>341235427</v>
      </c>
      <c r="E26" s="448">
        <f>IF(D26/($D26)=SUM(E25,E22),SUM(E22,E25),"ERROR")</f>
        <v>1</v>
      </c>
    </row>
    <row r="27" spans="1:5" ht="31.8" thickBot="1">
      <c r="A27" s="122" t="s">
        <v>95</v>
      </c>
      <c r="B27" s="452">
        <f>'Summary Federal Funds'!I43</f>
        <v>0</v>
      </c>
      <c r="C27" s="123"/>
      <c r="D27" s="452">
        <f>B27</f>
        <v>0</v>
      </c>
      <c r="E27" s="124"/>
    </row>
    <row r="28" spans="1:5" ht="31.2">
      <c r="A28" s="125" t="s">
        <v>96</v>
      </c>
      <c r="B28" s="453">
        <f>'Summary Federal Funds'!J43</f>
        <v>0</v>
      </c>
      <c r="C28" s="126"/>
      <c r="D28" s="453">
        <f>B28</f>
        <v>0</v>
      </c>
      <c r="E28" s="127"/>
    </row>
  </sheetData>
  <mergeCells count="1">
    <mergeCell ref="A1:E1"/>
  </mergeCells>
  <pageMargins left="0.7" right="0.7" top="0.75" bottom="0.75" header="0.3" footer="0.3"/>
  <pageSetup scale="80" orientation="landscape"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290</v>
      </c>
      <c r="B1" s="468"/>
      <c r="C1" s="468"/>
      <c r="D1" s="468"/>
      <c r="E1" s="534"/>
    </row>
    <row r="2" spans="1:5" ht="31.2" thickBot="1">
      <c r="A2" s="106" t="s">
        <v>104</v>
      </c>
      <c r="B2" s="107" t="s">
        <v>105</v>
      </c>
      <c r="C2" s="108" t="s">
        <v>106</v>
      </c>
      <c r="D2" s="109" t="s">
        <v>107</v>
      </c>
      <c r="E2" s="110" t="s">
        <v>108</v>
      </c>
    </row>
    <row r="3" spans="1:5" ht="22.8">
      <c r="A3" s="111" t="s">
        <v>74</v>
      </c>
      <c r="B3" s="418">
        <f>IF(SUM(B4:B7)='Federal Assistance'!B44,'Federal Assistance'!B44,"ERROR")</f>
        <v>232232212</v>
      </c>
      <c r="C3" s="418">
        <f>IF(SUM(C4:C6)='State Assistance'!B44,'State Assistance'!B44,"ERROR")</f>
        <v>30907131</v>
      </c>
      <c r="D3" s="412">
        <f>B3+C3</f>
        <v>263139343</v>
      </c>
      <c r="E3" s="443">
        <f>D3/($D26)</f>
        <v>0.2485319433910898</v>
      </c>
    </row>
    <row r="4" spans="1:5">
      <c r="A4" s="112" t="s">
        <v>62</v>
      </c>
      <c r="B4" s="417">
        <f>'Federal Assistance'!C44</f>
        <v>225315522</v>
      </c>
      <c r="C4" s="439">
        <f>'State Assistance'!C44</f>
        <v>30875928</v>
      </c>
      <c r="D4" s="454">
        <f>B4+C4</f>
        <v>256191450</v>
      </c>
      <c r="E4" s="444">
        <f>D4/($D26)</f>
        <v>0.24196974204910596</v>
      </c>
    </row>
    <row r="5" spans="1:5">
      <c r="A5" s="112" t="s">
        <v>63</v>
      </c>
      <c r="B5" s="417">
        <f>'Federal Assistance'!D44</f>
        <v>0</v>
      </c>
      <c r="C5" s="439">
        <f>'State Assistance'!D44</f>
        <v>0</v>
      </c>
      <c r="D5" s="454">
        <f t="shared" ref="D5:D7" si="0">B5+C5</f>
        <v>0</v>
      </c>
      <c r="E5" s="444">
        <f>D5/($D26)</f>
        <v>0</v>
      </c>
    </row>
    <row r="6" spans="1:5" ht="16.8">
      <c r="A6" s="112" t="s">
        <v>75</v>
      </c>
      <c r="B6" s="417">
        <f>'Federal Assistance'!E44</f>
        <v>6916690</v>
      </c>
      <c r="C6" s="439">
        <f>'State Assistance'!E44</f>
        <v>31203</v>
      </c>
      <c r="D6" s="455">
        <f t="shared" si="0"/>
        <v>6947893</v>
      </c>
      <c r="E6" s="444">
        <f>D6/($D26)</f>
        <v>6.562201341983852E-3</v>
      </c>
    </row>
    <row r="7" spans="1:5">
      <c r="A7" s="112" t="s">
        <v>76</v>
      </c>
      <c r="B7" s="417">
        <f>'Federal Assistance'!F44</f>
        <v>0</v>
      </c>
      <c r="C7" s="113"/>
      <c r="D7" s="455">
        <f t="shared" si="0"/>
        <v>0</v>
      </c>
      <c r="E7" s="444">
        <f>D7/($D26)</f>
        <v>0</v>
      </c>
    </row>
    <row r="8" spans="1:5" ht="22.8">
      <c r="A8" s="114" t="s">
        <v>65</v>
      </c>
      <c r="B8" s="404">
        <f>IF(SUM(B9:B21)='Federal Non-Assistance'!B44,'Federal Non-Assistance'!B44,"ERROR")</f>
        <v>234470254</v>
      </c>
      <c r="C8" s="404">
        <f>IF(SUM(C9:C21)='State Non-Assistance'!B44,'State Non-Assistance'!B44,"ERROR")</f>
        <v>377081640</v>
      </c>
      <c r="D8" s="456">
        <f>B8+C8</f>
        <v>611551894</v>
      </c>
      <c r="E8" s="445">
        <f>D8/($D26)</f>
        <v>0.57760340573747559</v>
      </c>
    </row>
    <row r="9" spans="1:5" ht="16.8">
      <c r="A9" s="112" t="s">
        <v>78</v>
      </c>
      <c r="B9" s="405">
        <f>'Federal Non-Assistance'!C44</f>
        <v>80583895</v>
      </c>
      <c r="C9" s="405">
        <f>'State Non-Assistance'!C44</f>
        <v>5189518</v>
      </c>
      <c r="D9" s="454">
        <f t="shared" ref="D9:D21" si="1">B9+C9</f>
        <v>85773413</v>
      </c>
      <c r="E9" s="444">
        <f>D9/($D26)</f>
        <v>8.1011956559367743E-2</v>
      </c>
    </row>
    <row r="10" spans="1:5">
      <c r="A10" s="112" t="s">
        <v>63</v>
      </c>
      <c r="B10" s="405">
        <f>'Federal Non-Assistance'!D44</f>
        <v>20118954</v>
      </c>
      <c r="C10" s="405">
        <f>'State Non-Assistance'!D44</f>
        <v>238164442</v>
      </c>
      <c r="D10" s="454">
        <f t="shared" si="1"/>
        <v>258283396</v>
      </c>
      <c r="E10" s="444">
        <f>D10/($D26)</f>
        <v>0.243945559875972</v>
      </c>
    </row>
    <row r="11" spans="1:5">
      <c r="A11" s="112" t="s">
        <v>64</v>
      </c>
      <c r="B11" s="405">
        <f>'Federal Non-Assistance'!E44</f>
        <v>1632403</v>
      </c>
      <c r="C11" s="405">
        <f>'State Non-Assistance'!E44</f>
        <v>600375</v>
      </c>
      <c r="D11" s="454">
        <f t="shared" si="1"/>
        <v>2232778</v>
      </c>
      <c r="E11" s="444">
        <f>D11/($D26)</f>
        <v>2.1088319563862053E-3</v>
      </c>
    </row>
    <row r="12" spans="1:5" ht="16.8">
      <c r="A12" s="112" t="s">
        <v>79</v>
      </c>
      <c r="B12" s="405">
        <f>'Federal Non-Assistance'!F44</f>
        <v>0</v>
      </c>
      <c r="C12" s="405">
        <f>'State Non-Assistance'!F44</f>
        <v>0</v>
      </c>
      <c r="D12" s="454">
        <f t="shared" si="1"/>
        <v>0</v>
      </c>
      <c r="E12" s="444">
        <f>D12/($D26)</f>
        <v>0</v>
      </c>
    </row>
    <row r="13" spans="1:5">
      <c r="A13" s="112" t="s">
        <v>67</v>
      </c>
      <c r="B13" s="405">
        <f>'Federal Non-Assistance'!G44</f>
        <v>0</v>
      </c>
      <c r="C13" s="405">
        <f>'State Non-Assistance'!G44</f>
        <v>0</v>
      </c>
      <c r="D13" s="454">
        <f t="shared" si="1"/>
        <v>0</v>
      </c>
      <c r="E13" s="444">
        <f>D13/($D26)</f>
        <v>0</v>
      </c>
    </row>
    <row r="14" spans="1:5" ht="16.8">
      <c r="A14" s="112" t="s">
        <v>80</v>
      </c>
      <c r="B14" s="405">
        <f>'Federal Non-Assistance'!H44</f>
        <v>0</v>
      </c>
      <c r="C14" s="405">
        <f>'State Non-Assistance'!H44</f>
        <v>0</v>
      </c>
      <c r="D14" s="454">
        <f t="shared" si="1"/>
        <v>0</v>
      </c>
      <c r="E14" s="444">
        <f>D14/($D26)</f>
        <v>0</v>
      </c>
    </row>
    <row r="15" spans="1:5" ht="16.8">
      <c r="A15" s="112" t="s">
        <v>81</v>
      </c>
      <c r="B15" s="405">
        <f>'Federal Non-Assistance'!I44</f>
        <v>4125001</v>
      </c>
      <c r="C15" s="405">
        <f>'State Non-Assistance'!I44</f>
        <v>8850702</v>
      </c>
      <c r="D15" s="454">
        <f t="shared" si="1"/>
        <v>12975703</v>
      </c>
      <c r="E15" s="444">
        <f>D15/($D26)</f>
        <v>1.2255395360835853E-2</v>
      </c>
    </row>
    <row r="16" spans="1:5" ht="16.8">
      <c r="A16" s="112" t="s">
        <v>82</v>
      </c>
      <c r="B16" s="405">
        <f>'Federal Non-Assistance'!J44</f>
        <v>21164360</v>
      </c>
      <c r="C16" s="405">
        <f>'State Non-Assistance'!J44</f>
        <v>104644068</v>
      </c>
      <c r="D16" s="454">
        <f t="shared" si="1"/>
        <v>125808428</v>
      </c>
      <c r="E16" s="444">
        <f>D16/($D26)</f>
        <v>0.11882454652863521</v>
      </c>
    </row>
    <row r="17" spans="1:5" ht="16.8">
      <c r="A17" s="112" t="s">
        <v>109</v>
      </c>
      <c r="B17" s="405">
        <f>'Federal Non-Assistance'!K44</f>
        <v>1515936</v>
      </c>
      <c r="C17" s="405">
        <f>'State Non-Assistance'!K44</f>
        <v>0</v>
      </c>
      <c r="D17" s="454">
        <f t="shared" si="1"/>
        <v>1515936</v>
      </c>
      <c r="E17" s="444">
        <f>D17/($D26)</f>
        <v>1.4317833123742166E-3</v>
      </c>
    </row>
    <row r="18" spans="1:5">
      <c r="A18" s="112" t="s">
        <v>88</v>
      </c>
      <c r="B18" s="405">
        <f>'Federal Non-Assistance'!L44</f>
        <v>44517148</v>
      </c>
      <c r="C18" s="405">
        <f>'State Non-Assistance'!L44</f>
        <v>17698666</v>
      </c>
      <c r="D18" s="454">
        <f>B18+C18</f>
        <v>62215814</v>
      </c>
      <c r="E18" s="444">
        <f>D18/($D26)</f>
        <v>5.8762087747093648E-2</v>
      </c>
    </row>
    <row r="19" spans="1:5">
      <c r="A19" s="112" t="s">
        <v>68</v>
      </c>
      <c r="B19" s="405">
        <f>'Federal Non-Assistance'!M44</f>
        <v>8322657</v>
      </c>
      <c r="C19" s="405">
        <f>'State Non-Assistance'!M44</f>
        <v>1933869</v>
      </c>
      <c r="D19" s="454">
        <f>B19+C19</f>
        <v>10256526</v>
      </c>
      <c r="E19" s="444">
        <f>D19/($D26)</f>
        <v>9.687165401265142E-3</v>
      </c>
    </row>
    <row r="20" spans="1:5" ht="16.8">
      <c r="A20" s="112" t="s">
        <v>110</v>
      </c>
      <c r="B20" s="405">
        <f>'Federal Non-Assistance'!N44</f>
        <v>52489900</v>
      </c>
      <c r="C20" s="243"/>
      <c r="D20" s="454">
        <f t="shared" si="1"/>
        <v>52489900</v>
      </c>
      <c r="E20" s="444">
        <f>D20/($D26)</f>
        <v>4.9576078995545586E-2</v>
      </c>
    </row>
    <row r="21" spans="1:5">
      <c r="A21" s="112" t="s">
        <v>69</v>
      </c>
      <c r="B21" s="405">
        <f>'Federal Non-Assistance'!O44</f>
        <v>0</v>
      </c>
      <c r="C21" s="405">
        <f>'State Non-Assistance'!O44</f>
        <v>0</v>
      </c>
      <c r="D21" s="454">
        <f t="shared" si="1"/>
        <v>0</v>
      </c>
      <c r="E21" s="444">
        <f>D21/($D26)</f>
        <v>0</v>
      </c>
    </row>
    <row r="22" spans="1:5" ht="40.200000000000003" thickBot="1">
      <c r="A22" s="116" t="s">
        <v>0</v>
      </c>
      <c r="B22" s="406">
        <f>B3+B8</f>
        <v>466702466</v>
      </c>
      <c r="C22" s="406">
        <f>C3+C8</f>
        <v>407988771</v>
      </c>
      <c r="D22" s="406">
        <f>B22+C22</f>
        <v>874691237</v>
      </c>
      <c r="E22" s="446">
        <f>D22/($D26)</f>
        <v>0.82613534912856534</v>
      </c>
    </row>
    <row r="23" spans="1:5" ht="34.200000000000003">
      <c r="A23" s="114" t="s">
        <v>111</v>
      </c>
      <c r="B23" s="449">
        <f>'Summary Federal Funds'!E44</f>
        <v>153106500</v>
      </c>
      <c r="C23" s="241"/>
      <c r="D23" s="456">
        <f>B23</f>
        <v>153106500</v>
      </c>
      <c r="E23" s="443">
        <f>D23/($D26)</f>
        <v>0.14460724708432479</v>
      </c>
    </row>
    <row r="24" spans="1:5" ht="34.200000000000003">
      <c r="A24" s="114" t="s">
        <v>112</v>
      </c>
      <c r="B24" s="450">
        <f>'Summary Federal Funds'!F44</f>
        <v>30977000</v>
      </c>
      <c r="C24" s="241"/>
      <c r="D24" s="456">
        <f>B24</f>
        <v>30977000</v>
      </c>
      <c r="E24" s="445">
        <f>D24/($D26)</f>
        <v>2.9257403787109816E-2</v>
      </c>
    </row>
    <row r="25" spans="1:5" ht="39" customHeight="1" thickBot="1">
      <c r="A25" s="119" t="s">
        <v>113</v>
      </c>
      <c r="B25" s="451">
        <f>B23+B24</f>
        <v>184083500</v>
      </c>
      <c r="C25" s="242"/>
      <c r="D25" s="451">
        <f>B25</f>
        <v>184083500</v>
      </c>
      <c r="E25" s="447">
        <f>D25/($D26)</f>
        <v>0.1738646508714346</v>
      </c>
    </row>
    <row r="26" spans="1:5" ht="32.4" thickTop="1" thickBot="1">
      <c r="A26" s="121" t="s">
        <v>114</v>
      </c>
      <c r="B26" s="408">
        <f>B22+B25</f>
        <v>650785966</v>
      </c>
      <c r="C26" s="408">
        <f>C22</f>
        <v>407988771</v>
      </c>
      <c r="D26" s="408">
        <f>B26+C26</f>
        <v>1058774737</v>
      </c>
      <c r="E26" s="448">
        <f>IF(D26/($D26)=SUM(E25,E22),SUM(E22,E25),"ERROR")</f>
        <v>1</v>
      </c>
    </row>
    <row r="27" spans="1:5" ht="31.8" thickBot="1">
      <c r="A27" s="122" t="s">
        <v>95</v>
      </c>
      <c r="B27" s="452">
        <f>'Summary Federal Funds'!I44</f>
        <v>65576655</v>
      </c>
      <c r="C27" s="244"/>
      <c r="D27" s="452">
        <f>B27</f>
        <v>65576655</v>
      </c>
      <c r="E27" s="124"/>
    </row>
    <row r="28" spans="1:5" ht="31.2">
      <c r="A28" s="125" t="s">
        <v>96</v>
      </c>
      <c r="B28" s="453">
        <f>'Summary Federal Funds'!J44</f>
        <v>355384748</v>
      </c>
      <c r="C28" s="245"/>
      <c r="D28" s="453">
        <f>B28</f>
        <v>355384748</v>
      </c>
      <c r="E28" s="127"/>
    </row>
  </sheetData>
  <mergeCells count="1">
    <mergeCell ref="A1:E1"/>
  </mergeCells>
  <pageMargins left="0.7" right="0.7" top="0.75" bottom="0.75" header="0.3" footer="0.3"/>
  <pageSetup scale="80" orientation="landscape"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291</v>
      </c>
      <c r="B1" s="468"/>
      <c r="C1" s="468"/>
      <c r="D1" s="468"/>
      <c r="E1" s="534"/>
    </row>
    <row r="2" spans="1:5" ht="31.2" thickBot="1">
      <c r="A2" s="106" t="s">
        <v>104</v>
      </c>
      <c r="B2" s="107" t="s">
        <v>105</v>
      </c>
      <c r="C2" s="108" t="s">
        <v>106</v>
      </c>
      <c r="D2" s="109" t="s">
        <v>107</v>
      </c>
      <c r="E2" s="110" t="s">
        <v>108</v>
      </c>
    </row>
    <row r="3" spans="1:5" ht="22.8">
      <c r="A3" s="246" t="s">
        <v>74</v>
      </c>
      <c r="B3" s="418">
        <f>IF(SUM(B4:B7)='Federal Assistance'!B45,'Federal Assistance'!B45,"ERROR")</f>
        <v>24557873</v>
      </c>
      <c r="C3" s="418">
        <f>IF(SUM(C4:C6)='State Assistance'!B45,'State Assistance'!B45,"ERROR")</f>
        <v>1592305</v>
      </c>
      <c r="D3" s="412">
        <f>B3+C3</f>
        <v>26150178</v>
      </c>
      <c r="E3" s="443">
        <f>D3/($D26)</f>
        <v>0.14851322716529122</v>
      </c>
    </row>
    <row r="4" spans="1:5">
      <c r="A4" s="112" t="s">
        <v>62</v>
      </c>
      <c r="B4" s="417">
        <f>'Federal Assistance'!C45</f>
        <v>22766288</v>
      </c>
      <c r="C4" s="439">
        <f>'State Assistance'!C45</f>
        <v>528053</v>
      </c>
      <c r="D4" s="454">
        <f>B4+C4</f>
        <v>23294341</v>
      </c>
      <c r="E4" s="444">
        <f>D4/($D26)</f>
        <v>0.13229423358413686</v>
      </c>
    </row>
    <row r="5" spans="1:5">
      <c r="A5" s="112" t="s">
        <v>63</v>
      </c>
      <c r="B5" s="417">
        <f>'Federal Assistance'!D45</f>
        <v>1582814</v>
      </c>
      <c r="C5" s="439">
        <f>'State Assistance'!D45</f>
        <v>1064252</v>
      </c>
      <c r="D5" s="454">
        <f t="shared" ref="D5:D7" si="0">B5+C5</f>
        <v>2647066</v>
      </c>
      <c r="E5" s="444">
        <f>D5/($D26)</f>
        <v>1.5033332246515445E-2</v>
      </c>
    </row>
    <row r="6" spans="1:5" ht="16.8">
      <c r="A6" s="112" t="s">
        <v>75</v>
      </c>
      <c r="B6" s="417">
        <f>'Federal Assistance'!E45</f>
        <v>208771</v>
      </c>
      <c r="C6" s="439">
        <f>'State Assistance'!E45</f>
        <v>0</v>
      </c>
      <c r="D6" s="454">
        <f t="shared" si="0"/>
        <v>208771</v>
      </c>
      <c r="E6" s="444">
        <f>D6/($D26)</f>
        <v>1.1856613346389081E-3</v>
      </c>
    </row>
    <row r="7" spans="1:5">
      <c r="A7" s="112" t="s">
        <v>76</v>
      </c>
      <c r="B7" s="417">
        <f>'Federal Assistance'!F45</f>
        <v>0</v>
      </c>
      <c r="C7" s="248"/>
      <c r="D7" s="455">
        <f t="shared" si="0"/>
        <v>0</v>
      </c>
      <c r="E7" s="444">
        <f>D7/($D26)</f>
        <v>0</v>
      </c>
    </row>
    <row r="8" spans="1:5" ht="22.8">
      <c r="A8" s="114" t="s">
        <v>65</v>
      </c>
      <c r="B8" s="404">
        <f>IF(SUM(B9:B21)='Federal Non-Assistance'!B45,'Federal Non-Assistance'!B45,"ERROR")</f>
        <v>39211866</v>
      </c>
      <c r="C8" s="404">
        <f>IF(SUM(C9:C21)='State Non-Assistance'!B45,'State Non-Assistance'!B45,"ERROR")</f>
        <v>91516118</v>
      </c>
      <c r="D8" s="456">
        <f>B8+C8</f>
        <v>130727984</v>
      </c>
      <c r="E8" s="445">
        <f>D8/($D26)</f>
        <v>0.74243604707595323</v>
      </c>
    </row>
    <row r="9" spans="1:5" ht="16.8">
      <c r="A9" s="112" t="s">
        <v>78</v>
      </c>
      <c r="B9" s="405">
        <f>'Federal Non-Assistance'!C45</f>
        <v>10261560</v>
      </c>
      <c r="C9" s="405">
        <f>'State Non-Assistance'!C45</f>
        <v>0</v>
      </c>
      <c r="D9" s="455">
        <f t="shared" ref="D9:D21" si="1">B9+C9</f>
        <v>10261560</v>
      </c>
      <c r="E9" s="444">
        <f>D9/($D26)</f>
        <v>5.8277897433442548E-2</v>
      </c>
    </row>
    <row r="10" spans="1:5">
      <c r="A10" s="112" t="s">
        <v>63</v>
      </c>
      <c r="B10" s="405">
        <f>'Federal Non-Assistance'!D45</f>
        <v>6961125</v>
      </c>
      <c r="C10" s="405">
        <f>'State Non-Assistance'!D45</f>
        <v>4256874</v>
      </c>
      <c r="D10" s="454">
        <f t="shared" si="1"/>
        <v>11217999</v>
      </c>
      <c r="E10" s="444">
        <f>D10/($D26)</f>
        <v>6.3709747361069963E-2</v>
      </c>
    </row>
    <row r="11" spans="1:5">
      <c r="A11" s="112" t="s">
        <v>64</v>
      </c>
      <c r="B11" s="405">
        <f>'Federal Non-Assistance'!E45</f>
        <v>3338948</v>
      </c>
      <c r="C11" s="405">
        <f>'State Non-Assistance'!E45</f>
        <v>0</v>
      </c>
      <c r="D11" s="454">
        <f t="shared" si="1"/>
        <v>3338948</v>
      </c>
      <c r="E11" s="444">
        <f>D11/($D26)</f>
        <v>1.8962698564311677E-2</v>
      </c>
    </row>
    <row r="12" spans="1:5" ht="16.8">
      <c r="A12" s="112" t="s">
        <v>79</v>
      </c>
      <c r="B12" s="405">
        <f>'Federal Non-Assistance'!F45</f>
        <v>0</v>
      </c>
      <c r="C12" s="405">
        <f>'State Non-Assistance'!F45</f>
        <v>0</v>
      </c>
      <c r="D12" s="454">
        <f t="shared" si="1"/>
        <v>0</v>
      </c>
      <c r="E12" s="444">
        <f>D12/($D26)</f>
        <v>0</v>
      </c>
    </row>
    <row r="13" spans="1:5">
      <c r="A13" s="112" t="s">
        <v>67</v>
      </c>
      <c r="B13" s="405">
        <f>'Federal Non-Assistance'!G45</f>
        <v>0</v>
      </c>
      <c r="C13" s="405">
        <f>'State Non-Assistance'!G45</f>
        <v>6128637</v>
      </c>
      <c r="D13" s="454">
        <f t="shared" si="1"/>
        <v>6128637</v>
      </c>
      <c r="E13" s="444">
        <f>D13/($D26)</f>
        <v>3.480602154962803E-2</v>
      </c>
    </row>
    <row r="14" spans="1:5" ht="16.8">
      <c r="A14" s="112" t="s">
        <v>80</v>
      </c>
      <c r="B14" s="405">
        <f>'Federal Non-Assistance'!H45</f>
        <v>0</v>
      </c>
      <c r="C14" s="405">
        <f>'State Non-Assistance'!H45</f>
        <v>3427602</v>
      </c>
      <c r="D14" s="454">
        <f t="shared" si="1"/>
        <v>3427602</v>
      </c>
      <c r="E14" s="444">
        <f>D14/($D26)</f>
        <v>1.9466186213271914E-2</v>
      </c>
    </row>
    <row r="15" spans="1:5" ht="16.8">
      <c r="A15" s="112" t="s">
        <v>81</v>
      </c>
      <c r="B15" s="405">
        <f>'Federal Non-Assistance'!I45</f>
        <v>0</v>
      </c>
      <c r="C15" s="405">
        <f>'State Non-Assistance'!I45</f>
        <v>0</v>
      </c>
      <c r="D15" s="454">
        <f t="shared" si="1"/>
        <v>0</v>
      </c>
      <c r="E15" s="444">
        <f>D15/($D26)</f>
        <v>0</v>
      </c>
    </row>
    <row r="16" spans="1:5" ht="16.8">
      <c r="A16" s="112" t="s">
        <v>82</v>
      </c>
      <c r="B16" s="405">
        <f>'Federal Non-Assistance'!J45</f>
        <v>0</v>
      </c>
      <c r="C16" s="405">
        <f>'State Non-Assistance'!J45</f>
        <v>0</v>
      </c>
      <c r="D16" s="454">
        <f t="shared" si="1"/>
        <v>0</v>
      </c>
      <c r="E16" s="444">
        <f>D16/($D26)</f>
        <v>0</v>
      </c>
    </row>
    <row r="17" spans="1:5" ht="16.8">
      <c r="A17" s="112" t="s">
        <v>109</v>
      </c>
      <c r="B17" s="405">
        <f>'Federal Non-Assistance'!K45</f>
        <v>0</v>
      </c>
      <c r="C17" s="405">
        <f>'State Non-Assistance'!K45</f>
        <v>0</v>
      </c>
      <c r="D17" s="454">
        <f t="shared" si="1"/>
        <v>0</v>
      </c>
      <c r="E17" s="444">
        <f>D17/($D26)</f>
        <v>0</v>
      </c>
    </row>
    <row r="18" spans="1:5">
      <c r="A18" s="112" t="s">
        <v>88</v>
      </c>
      <c r="B18" s="405">
        <f>'Federal Non-Assistance'!L45</f>
        <v>7386338</v>
      </c>
      <c r="C18" s="405">
        <f>'State Non-Assistance'!L45</f>
        <v>1510276</v>
      </c>
      <c r="D18" s="454">
        <f>B18+C18</f>
        <v>8896614</v>
      </c>
      <c r="E18" s="444">
        <f>D18/($D26)</f>
        <v>5.0526036801122734E-2</v>
      </c>
    </row>
    <row r="19" spans="1:5">
      <c r="A19" s="112" t="s">
        <v>68</v>
      </c>
      <c r="B19" s="405">
        <f>'Federal Non-Assistance'!M45</f>
        <v>1726630</v>
      </c>
      <c r="C19" s="405">
        <f>'State Non-Assistance'!M45</f>
        <v>283975</v>
      </c>
      <c r="D19" s="454">
        <f>B19+C19</f>
        <v>2010605</v>
      </c>
      <c r="E19" s="444">
        <f>D19/($D26)</f>
        <v>1.1418715280051644E-2</v>
      </c>
    </row>
    <row r="20" spans="1:5" ht="16.8">
      <c r="A20" s="112" t="s">
        <v>110</v>
      </c>
      <c r="B20" s="405">
        <f>'Federal Non-Assistance'!N45</f>
        <v>0</v>
      </c>
      <c r="C20" s="243"/>
      <c r="D20" s="454">
        <f t="shared" si="1"/>
        <v>0</v>
      </c>
      <c r="E20" s="444">
        <f>D20/($D26)</f>
        <v>0</v>
      </c>
    </row>
    <row r="21" spans="1:5">
      <c r="A21" s="112" t="s">
        <v>69</v>
      </c>
      <c r="B21" s="405">
        <f>'Federal Non-Assistance'!O45</f>
        <v>9537265</v>
      </c>
      <c r="C21" s="405">
        <f>'State Non-Assistance'!O45</f>
        <v>75908754</v>
      </c>
      <c r="D21" s="454">
        <f t="shared" si="1"/>
        <v>85446019</v>
      </c>
      <c r="E21" s="444">
        <f>D21/($D26)</f>
        <v>0.48526874387305469</v>
      </c>
    </row>
    <row r="22" spans="1:5" ht="40.200000000000003" thickBot="1">
      <c r="A22" s="116" t="s">
        <v>0</v>
      </c>
      <c r="B22" s="406">
        <f>B3+B8</f>
        <v>63769739</v>
      </c>
      <c r="C22" s="406">
        <f>C3+C8</f>
        <v>93108423</v>
      </c>
      <c r="D22" s="406">
        <f>B22+C22</f>
        <v>156878162</v>
      </c>
      <c r="E22" s="446">
        <f>D22/($D26)</f>
        <v>0.89094927424124437</v>
      </c>
    </row>
    <row r="23" spans="1:5" ht="34.200000000000003">
      <c r="A23" s="114" t="s">
        <v>111</v>
      </c>
      <c r="B23" s="449">
        <f>'Summary Federal Funds'!E45</f>
        <v>10142379</v>
      </c>
      <c r="C23" s="241"/>
      <c r="D23" s="456">
        <f>B23</f>
        <v>10142379</v>
      </c>
      <c r="E23" s="443">
        <f>D23/($D26)</f>
        <v>5.7601039519634599E-2</v>
      </c>
    </row>
    <row r="24" spans="1:5" ht="34.200000000000003">
      <c r="A24" s="114" t="s">
        <v>112</v>
      </c>
      <c r="B24" s="450">
        <f>'Summary Federal Funds'!F45</f>
        <v>9059250</v>
      </c>
      <c r="C24" s="241"/>
      <c r="D24" s="456">
        <f>B24</f>
        <v>9059250</v>
      </c>
      <c r="E24" s="445">
        <f>D24/($D26)</f>
        <v>5.1449686239120988E-2</v>
      </c>
    </row>
    <row r="25" spans="1:5" ht="39" customHeight="1" thickBot="1">
      <c r="A25" s="119" t="s">
        <v>113</v>
      </c>
      <c r="B25" s="451">
        <f>B23+B24</f>
        <v>19201629</v>
      </c>
      <c r="C25" s="242"/>
      <c r="D25" s="451">
        <f>B25</f>
        <v>19201629</v>
      </c>
      <c r="E25" s="447">
        <f>D25/($D26)</f>
        <v>0.10905072575875559</v>
      </c>
    </row>
    <row r="26" spans="1:5" ht="32.4" thickTop="1" thickBot="1">
      <c r="A26" s="121" t="s">
        <v>114</v>
      </c>
      <c r="B26" s="408">
        <f>B22+B25</f>
        <v>82971368</v>
      </c>
      <c r="C26" s="408">
        <f>C22</f>
        <v>93108423</v>
      </c>
      <c r="D26" s="408">
        <f>B26+C26</f>
        <v>176079791</v>
      </c>
      <c r="E26" s="448">
        <f>IF(D26/($D26)=SUM(E25,E22),SUM(E22,E25),"ERROR")</f>
        <v>1</v>
      </c>
    </row>
    <row r="27" spans="1:5" ht="31.8" thickBot="1">
      <c r="A27" s="122" t="s">
        <v>95</v>
      </c>
      <c r="B27" s="452">
        <f>'Summary Federal Funds'!I45</f>
        <v>12050219</v>
      </c>
      <c r="C27" s="244"/>
      <c r="D27" s="452">
        <f>B27</f>
        <v>12050219</v>
      </c>
      <c r="E27" s="124"/>
    </row>
    <row r="28" spans="1:5" ht="31.2">
      <c r="A28" s="125" t="s">
        <v>96</v>
      </c>
      <c r="B28" s="453">
        <f>'Summary Federal Funds'!J45</f>
        <v>0</v>
      </c>
      <c r="C28" s="245"/>
      <c r="D28" s="453">
        <f>B28</f>
        <v>0</v>
      </c>
      <c r="E28" s="127"/>
    </row>
  </sheetData>
  <mergeCells count="1">
    <mergeCell ref="A1:E1"/>
  </mergeCells>
  <pageMargins left="0.7" right="0.7" top="0.75" bottom="0.75" header="0.3" footer="0.3"/>
  <pageSetup scale="80"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292</v>
      </c>
      <c r="B1" s="468"/>
      <c r="C1" s="468"/>
      <c r="D1" s="468"/>
      <c r="E1" s="534"/>
    </row>
    <row r="2" spans="1:5" ht="31.2" thickBot="1">
      <c r="A2" s="106" t="s">
        <v>104</v>
      </c>
      <c r="B2" s="107" t="s">
        <v>105</v>
      </c>
      <c r="C2" s="108" t="s">
        <v>106</v>
      </c>
      <c r="D2" s="109" t="s">
        <v>107</v>
      </c>
      <c r="E2" s="110" t="s">
        <v>108</v>
      </c>
    </row>
    <row r="3" spans="1:5" ht="22.8">
      <c r="A3" s="111" t="s">
        <v>74</v>
      </c>
      <c r="B3" s="418">
        <f>IF(SUM(B4:B7)='Federal Assistance'!B46,'Federal Assistance'!B46,"ERROR")</f>
        <v>23067948</v>
      </c>
      <c r="C3" s="418">
        <f>IF(SUM(C4:C6)='State Assistance'!B46,'State Assistance'!B46,"ERROR")</f>
        <v>860863</v>
      </c>
      <c r="D3" s="412">
        <f>B3+C3</f>
        <v>23928811</v>
      </c>
      <c r="E3" s="443">
        <f>D3/($D26)</f>
        <v>8.8245548473114263E-2</v>
      </c>
    </row>
    <row r="4" spans="1:5">
      <c r="A4" s="112" t="s">
        <v>62</v>
      </c>
      <c r="B4" s="417">
        <f>'Federal Assistance'!C46</f>
        <v>20970454</v>
      </c>
      <c r="C4" s="439">
        <f>'State Assistance'!C46</f>
        <v>860863</v>
      </c>
      <c r="D4" s="454">
        <f>B4+C4</f>
        <v>21831317</v>
      </c>
      <c r="E4" s="444">
        <f>D4/($D26)</f>
        <v>8.0510333027220757E-2</v>
      </c>
    </row>
    <row r="5" spans="1:5">
      <c r="A5" s="112" t="s">
        <v>63</v>
      </c>
      <c r="B5" s="417">
        <f>'Federal Assistance'!D46</f>
        <v>0</v>
      </c>
      <c r="C5" s="439">
        <f>'State Assistance'!D46</f>
        <v>0</v>
      </c>
      <c r="D5" s="454">
        <f t="shared" ref="D5:D7" si="0">B5+C5</f>
        <v>0</v>
      </c>
      <c r="E5" s="444">
        <f>D5/($D26)</f>
        <v>0</v>
      </c>
    </row>
    <row r="6" spans="1:5" ht="16.8">
      <c r="A6" s="112" t="s">
        <v>75</v>
      </c>
      <c r="B6" s="417">
        <f>'Federal Assistance'!E46</f>
        <v>2097494</v>
      </c>
      <c r="C6" s="439">
        <f>'State Assistance'!E46</f>
        <v>0</v>
      </c>
      <c r="D6" s="454">
        <f t="shared" si="0"/>
        <v>2097494</v>
      </c>
      <c r="E6" s="444">
        <f>D6/($D26)</f>
        <v>7.7352154458935011E-3</v>
      </c>
    </row>
    <row r="7" spans="1:5">
      <c r="A7" s="112" t="s">
        <v>76</v>
      </c>
      <c r="B7" s="417">
        <f>'Federal Assistance'!F46</f>
        <v>0</v>
      </c>
      <c r="C7" s="113"/>
      <c r="D7" s="455">
        <f t="shared" si="0"/>
        <v>0</v>
      </c>
      <c r="E7" s="444">
        <f>D7/($D26)</f>
        <v>0</v>
      </c>
    </row>
    <row r="8" spans="1:5" ht="22.8">
      <c r="A8" s="114" t="s">
        <v>65</v>
      </c>
      <c r="B8" s="404">
        <f>IF(SUM(B9:B21)='Federal Non-Assistance'!B46,'Federal Non-Assistance'!B46,"ERROR")</f>
        <v>65117059</v>
      </c>
      <c r="C8" s="413">
        <f>IF(SUM(C9:C21)='State Non-Assistance'!B46,'State Non-Assistance'!B46,"ERROR")</f>
        <v>182115808</v>
      </c>
      <c r="D8" s="456">
        <f>B8+C8</f>
        <v>247232867</v>
      </c>
      <c r="E8" s="445">
        <f>D8/($D26)</f>
        <v>0.91175445152688572</v>
      </c>
    </row>
    <row r="9" spans="1:5" ht="16.8">
      <c r="A9" s="112" t="s">
        <v>78</v>
      </c>
      <c r="B9" s="405">
        <f>'Federal Non-Assistance'!C46</f>
        <v>15015084</v>
      </c>
      <c r="C9" s="440">
        <f>'State Non-Assistance'!C46</f>
        <v>0</v>
      </c>
      <c r="D9" s="454">
        <f t="shared" ref="D9:D21" si="1">B9+C9</f>
        <v>15015084</v>
      </c>
      <c r="E9" s="444">
        <f>D9/($D26)</f>
        <v>5.5373178506440725E-2</v>
      </c>
    </row>
    <row r="10" spans="1:5">
      <c r="A10" s="112" t="s">
        <v>63</v>
      </c>
      <c r="B10" s="405">
        <f>'Federal Non-Assistance'!D46</f>
        <v>0</v>
      </c>
      <c r="C10" s="440">
        <f>'State Non-Assistance'!D46</f>
        <v>4085268</v>
      </c>
      <c r="D10" s="454">
        <f t="shared" si="1"/>
        <v>4085268</v>
      </c>
      <c r="E10" s="444">
        <f>D10/($D26)</f>
        <v>1.506580144411114E-2</v>
      </c>
    </row>
    <row r="11" spans="1:5">
      <c r="A11" s="112" t="s">
        <v>64</v>
      </c>
      <c r="B11" s="405">
        <f>'Federal Non-Assistance'!E46</f>
        <v>12602</v>
      </c>
      <c r="C11" s="440">
        <f>'State Non-Assistance'!E46</f>
        <v>0</v>
      </c>
      <c r="D11" s="454">
        <f t="shared" si="1"/>
        <v>12602</v>
      </c>
      <c r="E11" s="444">
        <f>D11/($D26)</f>
        <v>4.6474118662151071E-5</v>
      </c>
    </row>
    <row r="12" spans="1:5" ht="16.8">
      <c r="A12" s="112" t="s">
        <v>79</v>
      </c>
      <c r="B12" s="405">
        <f>'Federal Non-Assistance'!F46</f>
        <v>0</v>
      </c>
      <c r="C12" s="440">
        <f>'State Non-Assistance'!F46</f>
        <v>0</v>
      </c>
      <c r="D12" s="454">
        <f t="shared" si="1"/>
        <v>0</v>
      </c>
      <c r="E12" s="444">
        <f>D12/($D26)</f>
        <v>0</v>
      </c>
    </row>
    <row r="13" spans="1:5">
      <c r="A13" s="112" t="s">
        <v>67</v>
      </c>
      <c r="B13" s="405">
        <f>'Federal Non-Assistance'!G46</f>
        <v>0</v>
      </c>
      <c r="C13" s="440">
        <f>'State Non-Assistance'!G46</f>
        <v>0</v>
      </c>
      <c r="D13" s="454">
        <f t="shared" si="1"/>
        <v>0</v>
      </c>
      <c r="E13" s="444">
        <f>D13/($D26)</f>
        <v>0</v>
      </c>
    </row>
    <row r="14" spans="1:5" ht="16.8">
      <c r="A14" s="112" t="s">
        <v>80</v>
      </c>
      <c r="B14" s="405">
        <f>'Federal Non-Assistance'!H46</f>
        <v>0</v>
      </c>
      <c r="C14" s="440">
        <f>'State Non-Assistance'!H46</f>
        <v>0</v>
      </c>
      <c r="D14" s="454">
        <f t="shared" si="1"/>
        <v>0</v>
      </c>
      <c r="E14" s="444">
        <f>D14/($D26)</f>
        <v>0</v>
      </c>
    </row>
    <row r="15" spans="1:5" ht="16.8">
      <c r="A15" s="112" t="s">
        <v>81</v>
      </c>
      <c r="B15" s="405">
        <f>'Federal Non-Assistance'!I46</f>
        <v>0</v>
      </c>
      <c r="C15" s="440">
        <f>'State Non-Assistance'!I46</f>
        <v>0</v>
      </c>
      <c r="D15" s="454">
        <f t="shared" si="1"/>
        <v>0</v>
      </c>
      <c r="E15" s="444">
        <f>D15/($D26)</f>
        <v>0</v>
      </c>
    </row>
    <row r="16" spans="1:5" ht="16.8">
      <c r="A16" s="112" t="s">
        <v>82</v>
      </c>
      <c r="B16" s="405">
        <f>'Federal Non-Assistance'!J46</f>
        <v>11553</v>
      </c>
      <c r="C16" s="440">
        <f>'State Non-Assistance'!J46</f>
        <v>0</v>
      </c>
      <c r="D16" s="454">
        <f t="shared" si="1"/>
        <v>11553</v>
      </c>
      <c r="E16" s="444">
        <f>D16/($D26)</f>
        <v>4.2605577916507804E-5</v>
      </c>
    </row>
    <row r="17" spans="1:5" ht="16.8">
      <c r="A17" s="112" t="s">
        <v>109</v>
      </c>
      <c r="B17" s="405">
        <f>'Federal Non-Assistance'!K46</f>
        <v>0</v>
      </c>
      <c r="C17" s="440">
        <f>'State Non-Assistance'!K46</f>
        <v>0</v>
      </c>
      <c r="D17" s="454">
        <f t="shared" si="1"/>
        <v>0</v>
      </c>
      <c r="E17" s="444">
        <f>D17/($D26)</f>
        <v>0</v>
      </c>
    </row>
    <row r="18" spans="1:5">
      <c r="A18" s="112" t="s">
        <v>88</v>
      </c>
      <c r="B18" s="405">
        <f>'Federal Non-Assistance'!L46</f>
        <v>11972682</v>
      </c>
      <c r="C18" s="440">
        <f>'State Non-Assistance'!L46</f>
        <v>2195147</v>
      </c>
      <c r="D18" s="454">
        <f>B18+C18</f>
        <v>14167829</v>
      </c>
      <c r="E18" s="444">
        <f>D18/($D26)</f>
        <v>5.2248640384944069E-2</v>
      </c>
    </row>
    <row r="19" spans="1:5">
      <c r="A19" s="112" t="s">
        <v>68</v>
      </c>
      <c r="B19" s="405">
        <f>'Federal Non-Assistance'!M46</f>
        <v>3318864</v>
      </c>
      <c r="C19" s="440">
        <f>'State Non-Assistance'!M46</f>
        <v>875976</v>
      </c>
      <c r="D19" s="454">
        <f>B19+C19</f>
        <v>4194840</v>
      </c>
      <c r="E19" s="444">
        <f>D19/($D26)</f>
        <v>1.5469885091948722E-2</v>
      </c>
    </row>
    <row r="20" spans="1:5" ht="16.8">
      <c r="A20" s="112" t="s">
        <v>110</v>
      </c>
      <c r="B20" s="405">
        <f>'Federal Non-Assistance'!N46</f>
        <v>0</v>
      </c>
      <c r="C20" s="115"/>
      <c r="D20" s="454">
        <f t="shared" si="1"/>
        <v>0</v>
      </c>
      <c r="E20" s="444">
        <f>D20/($D26)</f>
        <v>0</v>
      </c>
    </row>
    <row r="21" spans="1:5">
      <c r="A21" s="112" t="s">
        <v>69</v>
      </c>
      <c r="B21" s="405">
        <f>'Federal Non-Assistance'!O46</f>
        <v>34786274</v>
      </c>
      <c r="C21" s="440">
        <f>'State Non-Assistance'!O46</f>
        <v>174959417</v>
      </c>
      <c r="D21" s="454">
        <f t="shared" si="1"/>
        <v>209745691</v>
      </c>
      <c r="E21" s="444">
        <f>D21/($D26)</f>
        <v>0.7735078664028624</v>
      </c>
    </row>
    <row r="22" spans="1:5" ht="40.200000000000003" thickBot="1">
      <c r="A22" s="116" t="s">
        <v>0</v>
      </c>
      <c r="B22" s="406">
        <f>B3+B8</f>
        <v>88185007</v>
      </c>
      <c r="C22" s="441">
        <f>C3+C8</f>
        <v>182976671</v>
      </c>
      <c r="D22" s="406">
        <f>B22+C22</f>
        <v>271161678</v>
      </c>
      <c r="E22" s="446">
        <f>D22/($D26)</f>
        <v>1</v>
      </c>
    </row>
    <row r="23" spans="1:5" ht="34.200000000000003">
      <c r="A23" s="114" t="s">
        <v>111</v>
      </c>
      <c r="B23" s="449">
        <f>'Summary Federal Funds'!E46</f>
        <v>0</v>
      </c>
      <c r="C23" s="117"/>
      <c r="D23" s="456">
        <f>B23</f>
        <v>0</v>
      </c>
      <c r="E23" s="443">
        <f>D23/($D26)</f>
        <v>0</v>
      </c>
    </row>
    <row r="24" spans="1:5" ht="34.200000000000003">
      <c r="A24" s="114" t="s">
        <v>112</v>
      </c>
      <c r="B24" s="450">
        <f>'Summary Federal Funds'!F46</f>
        <v>0</v>
      </c>
      <c r="C24" s="118"/>
      <c r="D24" s="456">
        <f>B24</f>
        <v>0</v>
      </c>
      <c r="E24" s="445">
        <f>D24/($D26)</f>
        <v>0</v>
      </c>
    </row>
    <row r="25" spans="1:5" ht="39" customHeight="1" thickBot="1">
      <c r="A25" s="119" t="s">
        <v>113</v>
      </c>
      <c r="B25" s="451">
        <f>B23+B24</f>
        <v>0</v>
      </c>
      <c r="C25" s="120"/>
      <c r="D25" s="451">
        <f>B25</f>
        <v>0</v>
      </c>
      <c r="E25" s="447">
        <f>D25/($D26)</f>
        <v>0</v>
      </c>
    </row>
    <row r="26" spans="1:5" ht="32.4" thickTop="1" thickBot="1">
      <c r="A26" s="121" t="s">
        <v>114</v>
      </c>
      <c r="B26" s="408">
        <f>B22+B25</f>
        <v>88185007</v>
      </c>
      <c r="C26" s="442">
        <f>C22</f>
        <v>182976671</v>
      </c>
      <c r="D26" s="408">
        <f>B26+C26</f>
        <v>271161678</v>
      </c>
      <c r="E26" s="448">
        <f>IF(D26/($D26)=SUM(E25,E22),SUM(E22,E25),"ERROR")</f>
        <v>1</v>
      </c>
    </row>
    <row r="27" spans="1:5" ht="31.8" thickBot="1">
      <c r="A27" s="122" t="s">
        <v>95</v>
      </c>
      <c r="B27" s="452">
        <f>'Summary Federal Funds'!I46</f>
        <v>0</v>
      </c>
      <c r="C27" s="123"/>
      <c r="D27" s="452">
        <f>B27</f>
        <v>0</v>
      </c>
      <c r="E27" s="124"/>
    </row>
    <row r="28" spans="1:5" ht="31.2">
      <c r="A28" s="125" t="s">
        <v>96</v>
      </c>
      <c r="B28" s="453">
        <f>'Summary Federal Funds'!J46</f>
        <v>35510826</v>
      </c>
      <c r="C28" s="126"/>
      <c r="D28" s="453">
        <f>B28</f>
        <v>35510826</v>
      </c>
      <c r="E28" s="127"/>
    </row>
  </sheetData>
  <mergeCells count="1">
    <mergeCell ref="A1:E1"/>
  </mergeCells>
  <pageMargins left="0.7" right="0.7" top="0.75" bottom="0.75" header="0.3" footer="0.3"/>
  <pageSetup scale="80" orientation="landscape"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293</v>
      </c>
      <c r="B1" s="468"/>
      <c r="C1" s="468"/>
      <c r="D1" s="468"/>
      <c r="E1" s="534"/>
    </row>
    <row r="2" spans="1:5" ht="31.2" thickBot="1">
      <c r="A2" s="106" t="s">
        <v>104</v>
      </c>
      <c r="B2" s="107" t="s">
        <v>105</v>
      </c>
      <c r="C2" s="108" t="s">
        <v>106</v>
      </c>
      <c r="D2" s="109" t="s">
        <v>107</v>
      </c>
      <c r="E2" s="110" t="s">
        <v>108</v>
      </c>
    </row>
    <row r="3" spans="1:5" ht="22.8">
      <c r="A3" s="111" t="s">
        <v>74</v>
      </c>
      <c r="B3" s="418">
        <f>IF(SUM(B4:B7)='Federal Assistance'!B47,'Federal Assistance'!B47,"ERROR")</f>
        <v>13401518</v>
      </c>
      <c r="C3" s="418">
        <f>IF(SUM(C4:C6)='State Assistance'!B47,'State Assistance'!B47,"ERROR")</f>
        <v>6282711</v>
      </c>
      <c r="D3" s="412">
        <f>B3+C3</f>
        <v>19684229</v>
      </c>
      <c r="E3" s="443">
        <f>D3/($D26)</f>
        <v>0.77604902598385661</v>
      </c>
    </row>
    <row r="4" spans="1:5">
      <c r="A4" s="112" t="s">
        <v>62</v>
      </c>
      <c r="B4" s="417">
        <f>'Federal Assistance'!C47</f>
        <v>10049202</v>
      </c>
      <c r="C4" s="439">
        <f>'State Assistance'!C47</f>
        <v>5479797</v>
      </c>
      <c r="D4" s="454">
        <f>B4+C4</f>
        <v>15528999</v>
      </c>
      <c r="E4" s="444">
        <f>D4/($D26)</f>
        <v>0.61222944258849477</v>
      </c>
    </row>
    <row r="5" spans="1:5">
      <c r="A5" s="112" t="s">
        <v>63</v>
      </c>
      <c r="B5" s="417">
        <f>'Federal Assistance'!D47</f>
        <v>0</v>
      </c>
      <c r="C5" s="439">
        <f>'State Assistance'!D47</f>
        <v>802914</v>
      </c>
      <c r="D5" s="454">
        <f t="shared" ref="D5:D7" si="0">B5+C5</f>
        <v>802914</v>
      </c>
      <c r="E5" s="444">
        <f>D5/($D26)</f>
        <v>3.1654815011997788E-2</v>
      </c>
    </row>
    <row r="6" spans="1:5" ht="16.8">
      <c r="A6" s="112" t="s">
        <v>75</v>
      </c>
      <c r="B6" s="417">
        <f>'Federal Assistance'!E47</f>
        <v>0</v>
      </c>
      <c r="C6" s="439">
        <f>'State Assistance'!E47</f>
        <v>0</v>
      </c>
      <c r="D6" s="454">
        <f t="shared" si="0"/>
        <v>0</v>
      </c>
      <c r="E6" s="444">
        <f>D6/($D26)</f>
        <v>0</v>
      </c>
    </row>
    <row r="7" spans="1:5">
      <c r="A7" s="112" t="s">
        <v>76</v>
      </c>
      <c r="B7" s="417">
        <f>'Federal Assistance'!F47</f>
        <v>3352316</v>
      </c>
      <c r="C7" s="113"/>
      <c r="D7" s="455">
        <f t="shared" si="0"/>
        <v>3352316</v>
      </c>
      <c r="E7" s="444">
        <f>D7/($D26)</f>
        <v>0.13216476838336408</v>
      </c>
    </row>
    <row r="8" spans="1:5" ht="22.8">
      <c r="A8" s="114" t="s">
        <v>65</v>
      </c>
      <c r="B8" s="404">
        <f>IF(SUM(B9:B21)='Federal Non-Assistance'!B47,'Federal Non-Assistance'!B47,"ERROR")</f>
        <v>5551119</v>
      </c>
      <c r="C8" s="413">
        <f>IF(SUM(C9:C21)='State Non-Assistance'!B47,'State Non-Assistance'!B47,"ERROR")</f>
        <v>2257289</v>
      </c>
      <c r="D8" s="456">
        <f>B8+C8</f>
        <v>7808408</v>
      </c>
      <c r="E8" s="445">
        <f>D8/($D26)</f>
        <v>0.30784581010943096</v>
      </c>
    </row>
    <row r="9" spans="1:5" ht="16.8">
      <c r="A9" s="112" t="s">
        <v>78</v>
      </c>
      <c r="B9" s="405">
        <f>'Federal Non-Assistance'!C47</f>
        <v>2719130</v>
      </c>
      <c r="C9" s="440">
        <f>'State Non-Assistance'!C47</f>
        <v>1388816</v>
      </c>
      <c r="D9" s="454">
        <f t="shared" ref="D9:D21" si="1">B9+C9</f>
        <v>4107946</v>
      </c>
      <c r="E9" s="444">
        <f>D9/($D26)</f>
        <v>0.16195541578459993</v>
      </c>
    </row>
    <row r="10" spans="1:5">
      <c r="A10" s="112" t="s">
        <v>63</v>
      </c>
      <c r="B10" s="405">
        <f>'Federal Non-Assistance'!D47</f>
        <v>0</v>
      </c>
      <c r="C10" s="440">
        <f>'State Non-Assistance'!D47</f>
        <v>0</v>
      </c>
      <c r="D10" s="454">
        <f t="shared" si="1"/>
        <v>0</v>
      </c>
      <c r="E10" s="444">
        <f>D10/($D26)</f>
        <v>0</v>
      </c>
    </row>
    <row r="11" spans="1:5">
      <c r="A11" s="112" t="s">
        <v>64</v>
      </c>
      <c r="B11" s="405">
        <f>'Federal Non-Assistance'!E47</f>
        <v>47589</v>
      </c>
      <c r="C11" s="440">
        <f>'State Non-Assistance'!E47</f>
        <v>47589</v>
      </c>
      <c r="D11" s="454">
        <f t="shared" si="1"/>
        <v>95178</v>
      </c>
      <c r="E11" s="444">
        <f>D11/($D26)</f>
        <v>3.7523844187695391E-3</v>
      </c>
    </row>
    <row r="12" spans="1:5" ht="16.8">
      <c r="A12" s="112" t="s">
        <v>79</v>
      </c>
      <c r="B12" s="405">
        <f>'Federal Non-Assistance'!F47</f>
        <v>0</v>
      </c>
      <c r="C12" s="440">
        <f>'State Non-Assistance'!F47</f>
        <v>0</v>
      </c>
      <c r="D12" s="454">
        <f t="shared" si="1"/>
        <v>0</v>
      </c>
      <c r="E12" s="444">
        <f>D12/($D26)</f>
        <v>0</v>
      </c>
    </row>
    <row r="13" spans="1:5">
      <c r="A13" s="112" t="s">
        <v>67</v>
      </c>
      <c r="B13" s="405">
        <f>'Federal Non-Assistance'!G47</f>
        <v>0</v>
      </c>
      <c r="C13" s="440">
        <f>'State Non-Assistance'!G47</f>
        <v>0</v>
      </c>
      <c r="D13" s="454">
        <f t="shared" si="1"/>
        <v>0</v>
      </c>
      <c r="E13" s="444">
        <f>D13/($D26)</f>
        <v>0</v>
      </c>
    </row>
    <row r="14" spans="1:5" ht="16.8">
      <c r="A14" s="112" t="s">
        <v>80</v>
      </c>
      <c r="B14" s="405">
        <f>'Federal Non-Assistance'!H47</f>
        <v>0</v>
      </c>
      <c r="C14" s="440">
        <f>'State Non-Assistance'!H47</f>
        <v>0</v>
      </c>
      <c r="D14" s="454">
        <f t="shared" si="1"/>
        <v>0</v>
      </c>
      <c r="E14" s="444">
        <f>D14/($D26)</f>
        <v>0</v>
      </c>
    </row>
    <row r="15" spans="1:5" ht="16.8">
      <c r="A15" s="112" t="s">
        <v>81</v>
      </c>
      <c r="B15" s="405">
        <f>'Federal Non-Assistance'!I47</f>
        <v>0</v>
      </c>
      <c r="C15" s="440">
        <f>'State Non-Assistance'!I47</f>
        <v>0</v>
      </c>
      <c r="D15" s="454">
        <f t="shared" si="1"/>
        <v>0</v>
      </c>
      <c r="E15" s="444">
        <f>D15/($D26)</f>
        <v>0</v>
      </c>
    </row>
    <row r="16" spans="1:5" ht="16.8">
      <c r="A16" s="112" t="s">
        <v>82</v>
      </c>
      <c r="B16" s="405">
        <f>'Federal Non-Assistance'!J47</f>
        <v>0</v>
      </c>
      <c r="C16" s="440">
        <f>'State Non-Assistance'!J47</f>
        <v>0</v>
      </c>
      <c r="D16" s="454">
        <f t="shared" si="1"/>
        <v>0</v>
      </c>
      <c r="E16" s="444">
        <f>D16/($D26)</f>
        <v>0</v>
      </c>
    </row>
    <row r="17" spans="1:5" ht="16.8">
      <c r="A17" s="112" t="s">
        <v>109</v>
      </c>
      <c r="B17" s="405">
        <f>'Federal Non-Assistance'!K47</f>
        <v>0</v>
      </c>
      <c r="C17" s="440">
        <f>'State Non-Assistance'!K47</f>
        <v>0</v>
      </c>
      <c r="D17" s="454">
        <f t="shared" si="1"/>
        <v>0</v>
      </c>
      <c r="E17" s="444">
        <f>D17/($D26)</f>
        <v>0</v>
      </c>
    </row>
    <row r="18" spans="1:5">
      <c r="A18" s="112" t="s">
        <v>88</v>
      </c>
      <c r="B18" s="405">
        <f>'Federal Non-Assistance'!L47</f>
        <v>1887968</v>
      </c>
      <c r="C18" s="440">
        <f>'State Non-Assistance'!L47</f>
        <v>820884</v>
      </c>
      <c r="D18" s="454">
        <f>B18+C18</f>
        <v>2708852</v>
      </c>
      <c r="E18" s="444">
        <f>D18/($D26)</f>
        <v>0.1067962558317332</v>
      </c>
    </row>
    <row r="19" spans="1:5">
      <c r="A19" s="112" t="s">
        <v>68</v>
      </c>
      <c r="B19" s="405">
        <f>'Federal Non-Assistance'!M47</f>
        <v>0</v>
      </c>
      <c r="C19" s="440">
        <f>'State Non-Assistance'!M47</f>
        <v>0</v>
      </c>
      <c r="D19" s="454">
        <f>B19+C19</f>
        <v>0</v>
      </c>
      <c r="E19" s="444">
        <f>D19/($D26)</f>
        <v>0</v>
      </c>
    </row>
    <row r="20" spans="1:5" ht="16.8">
      <c r="A20" s="112" t="s">
        <v>110</v>
      </c>
      <c r="B20" s="405">
        <f>'Federal Non-Assistance'!N47</f>
        <v>0</v>
      </c>
      <c r="C20" s="115"/>
      <c r="D20" s="454">
        <f t="shared" si="1"/>
        <v>0</v>
      </c>
      <c r="E20" s="444">
        <f>D20/($D26)</f>
        <v>0</v>
      </c>
    </row>
    <row r="21" spans="1:5">
      <c r="A21" s="112" t="s">
        <v>69</v>
      </c>
      <c r="B21" s="405">
        <f>'Federal Non-Assistance'!O47</f>
        <v>896432</v>
      </c>
      <c r="C21" s="440">
        <f>'State Non-Assistance'!O47</f>
        <v>0</v>
      </c>
      <c r="D21" s="454">
        <f t="shared" si="1"/>
        <v>896432</v>
      </c>
      <c r="E21" s="444">
        <f>D21/($D26)</f>
        <v>3.5341754074328262E-2</v>
      </c>
    </row>
    <row r="22" spans="1:5" ht="40.200000000000003" thickBot="1">
      <c r="A22" s="116" t="s">
        <v>0</v>
      </c>
      <c r="B22" s="406">
        <f>B3+B8</f>
        <v>18952637</v>
      </c>
      <c r="C22" s="441">
        <f>C3+C8</f>
        <v>8540000</v>
      </c>
      <c r="D22" s="406">
        <f>B22+C22</f>
        <v>27492637</v>
      </c>
      <c r="E22" s="446">
        <f>D22/($D26)</f>
        <v>1.0838948360932876</v>
      </c>
    </row>
    <row r="23" spans="1:5" ht="34.200000000000003">
      <c r="A23" s="114" t="s">
        <v>111</v>
      </c>
      <c r="B23" s="449">
        <f>'Summary Federal Funds'!E47</f>
        <v>-4255930</v>
      </c>
      <c r="C23" s="117"/>
      <c r="D23" s="456">
        <f>B23</f>
        <v>-4255930</v>
      </c>
      <c r="E23" s="443">
        <f>D23/($D26)</f>
        <v>-0.16778967218657509</v>
      </c>
    </row>
    <row r="24" spans="1:5" ht="34.200000000000003">
      <c r="A24" s="114" t="s">
        <v>112</v>
      </c>
      <c r="B24" s="450">
        <f>'Summary Federal Funds'!F47</f>
        <v>2127965</v>
      </c>
      <c r="C24" s="118"/>
      <c r="D24" s="456">
        <f>B24</f>
        <v>2127965</v>
      </c>
      <c r="E24" s="445">
        <f>D24/($D26)</f>
        <v>8.3894836093287545E-2</v>
      </c>
    </row>
    <row r="25" spans="1:5" ht="39" customHeight="1" thickBot="1">
      <c r="A25" s="119" t="s">
        <v>113</v>
      </c>
      <c r="B25" s="451">
        <f>B23+B24</f>
        <v>-2127965</v>
      </c>
      <c r="C25" s="120"/>
      <c r="D25" s="451">
        <f>B25</f>
        <v>-2127965</v>
      </c>
      <c r="E25" s="447">
        <f>D25/($D26)</f>
        <v>-8.3894836093287545E-2</v>
      </c>
    </row>
    <row r="26" spans="1:5" ht="32.4" thickTop="1" thickBot="1">
      <c r="A26" s="121" t="s">
        <v>114</v>
      </c>
      <c r="B26" s="408">
        <f>B22+B25</f>
        <v>16824672</v>
      </c>
      <c r="C26" s="442">
        <f>C22</f>
        <v>8540000</v>
      </c>
      <c r="D26" s="408">
        <f>B26+C26</f>
        <v>25364672</v>
      </c>
      <c r="E26" s="448">
        <f>IF(D26/($D26)=SUM(E25,E22),SUM(E22,E25),"ERROR")</f>
        <v>1</v>
      </c>
    </row>
    <row r="27" spans="1:5" ht="31.8" thickBot="1">
      <c r="A27" s="122" t="s">
        <v>95</v>
      </c>
      <c r="B27" s="452">
        <f>'Summary Federal Funds'!I47</f>
        <v>0</v>
      </c>
      <c r="C27" s="123"/>
      <c r="D27" s="452">
        <f>B27</f>
        <v>0</v>
      </c>
      <c r="E27" s="124"/>
    </row>
    <row r="28" spans="1:5" ht="31.2">
      <c r="A28" s="125" t="s">
        <v>96</v>
      </c>
      <c r="B28" s="453">
        <f>'Summary Federal Funds'!J47</f>
        <v>19393849</v>
      </c>
      <c r="C28" s="126"/>
      <c r="D28" s="453">
        <f>B28</f>
        <v>19393849</v>
      </c>
      <c r="E28" s="127"/>
    </row>
  </sheetData>
  <mergeCells count="1">
    <mergeCell ref="A1:E1"/>
  </mergeCells>
  <pageMargins left="0.7" right="0.7" top="0.75" bottom="0.75" header="0.3" footer="0.3"/>
  <pageSetup scale="80" orientation="landscape"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294</v>
      </c>
      <c r="B1" s="468"/>
      <c r="C1" s="468"/>
      <c r="D1" s="468"/>
      <c r="E1" s="534"/>
    </row>
    <row r="2" spans="1:5" ht="31.2" thickBot="1">
      <c r="A2" s="106" t="s">
        <v>104</v>
      </c>
      <c r="B2" s="107" t="s">
        <v>105</v>
      </c>
      <c r="C2" s="108" t="s">
        <v>106</v>
      </c>
      <c r="D2" s="109" t="s">
        <v>107</v>
      </c>
      <c r="E2" s="110" t="s">
        <v>108</v>
      </c>
    </row>
    <row r="3" spans="1:5" ht="22.8">
      <c r="A3" s="246" t="s">
        <v>74</v>
      </c>
      <c r="B3" s="418">
        <f>IF(SUM(B4:B7)='Federal Assistance'!B48,'Federal Assistance'!B48,"ERROR")</f>
        <v>62446602</v>
      </c>
      <c r="C3" s="418">
        <f>IF(SUM(C4:C6)='State Assistance'!B48,'State Assistance'!B48,"ERROR")</f>
        <v>33688453</v>
      </c>
      <c r="D3" s="412">
        <f>B3+C3</f>
        <v>96135055</v>
      </c>
      <c r="E3" s="443">
        <f>D3/($D26)</f>
        <v>0.3604621513963942</v>
      </c>
    </row>
    <row r="4" spans="1:5">
      <c r="A4" s="112" t="s">
        <v>62</v>
      </c>
      <c r="B4" s="417">
        <f>'Federal Assistance'!C48</f>
        <v>62436865</v>
      </c>
      <c r="C4" s="439">
        <f>'State Assistance'!C48</f>
        <v>18849011</v>
      </c>
      <c r="D4" s="454">
        <f>B4+C4</f>
        <v>81285876</v>
      </c>
      <c r="E4" s="444">
        <f>D4/($D26)</f>
        <v>0.3047845735470846</v>
      </c>
    </row>
    <row r="5" spans="1:5">
      <c r="A5" s="112" t="s">
        <v>63</v>
      </c>
      <c r="B5" s="417">
        <f>'Federal Assistance'!D48</f>
        <v>9737</v>
      </c>
      <c r="C5" s="439">
        <f>'State Assistance'!D48</f>
        <v>14839442</v>
      </c>
      <c r="D5" s="454">
        <f t="shared" ref="D5:D7" si="0">B5+C5</f>
        <v>14849179</v>
      </c>
      <c r="E5" s="444">
        <f>D5/($D26)</f>
        <v>5.5677577849309566E-2</v>
      </c>
    </row>
    <row r="6" spans="1:5" ht="16.8">
      <c r="A6" s="112" t="s">
        <v>75</v>
      </c>
      <c r="B6" s="417">
        <f>'Federal Assistance'!E48</f>
        <v>0</v>
      </c>
      <c r="C6" s="439">
        <f>'State Assistance'!E48</f>
        <v>0</v>
      </c>
      <c r="D6" s="454">
        <f t="shared" si="0"/>
        <v>0</v>
      </c>
      <c r="E6" s="444">
        <f>D6/($D26)</f>
        <v>0</v>
      </c>
    </row>
    <row r="7" spans="1:5">
      <c r="A7" s="112" t="s">
        <v>76</v>
      </c>
      <c r="B7" s="417">
        <f>'Federal Assistance'!F48</f>
        <v>0</v>
      </c>
      <c r="C7" s="113"/>
      <c r="D7" s="455">
        <f t="shared" si="0"/>
        <v>0</v>
      </c>
      <c r="E7" s="444">
        <f>D7/($D26)</f>
        <v>0</v>
      </c>
    </row>
    <row r="8" spans="1:5" ht="22.8">
      <c r="A8" s="114" t="s">
        <v>65</v>
      </c>
      <c r="B8" s="404">
        <f>IF(SUM(B9:B21)='Federal Non-Assistance'!B48,'Federal Non-Assistance'!B48,"ERROR")</f>
        <v>29036388</v>
      </c>
      <c r="C8" s="413">
        <f>IF(SUM(C9:C21)='State Non-Assistance'!B48,'State Non-Assistance'!B48,"ERROR")</f>
        <v>116243267</v>
      </c>
      <c r="D8" s="456">
        <f>B8+C8</f>
        <v>145279655</v>
      </c>
      <c r="E8" s="445">
        <f>D8/($D26)</f>
        <v>0.54473175258937456</v>
      </c>
    </row>
    <row r="9" spans="1:5" ht="16.8">
      <c r="A9" s="112" t="s">
        <v>78</v>
      </c>
      <c r="B9" s="405">
        <f>'Federal Non-Assistance'!C48</f>
        <v>12900059</v>
      </c>
      <c r="C9" s="440">
        <f>'State Non-Assistance'!C48</f>
        <v>25548054</v>
      </c>
      <c r="D9" s="454">
        <f t="shared" ref="D9:D21" si="1">B9+C9</f>
        <v>38448113</v>
      </c>
      <c r="E9" s="444">
        <f>D9/($D26)</f>
        <v>0.14416270453178262</v>
      </c>
    </row>
    <row r="10" spans="1:5">
      <c r="A10" s="112" t="s">
        <v>63</v>
      </c>
      <c r="B10" s="405">
        <f>'Federal Non-Assistance'!D48</f>
        <v>0</v>
      </c>
      <c r="C10" s="440">
        <f>'State Non-Assistance'!D48</f>
        <v>4136340</v>
      </c>
      <c r="D10" s="454">
        <f t="shared" si="1"/>
        <v>4136340</v>
      </c>
      <c r="E10" s="444">
        <f>D10/($D26)</f>
        <v>1.550936872410341E-2</v>
      </c>
    </row>
    <row r="11" spans="1:5">
      <c r="A11" s="112" t="s">
        <v>64</v>
      </c>
      <c r="B11" s="405">
        <f>'Federal Non-Assistance'!E48</f>
        <v>0</v>
      </c>
      <c r="C11" s="440">
        <f>'State Non-Assistance'!E48</f>
        <v>0</v>
      </c>
      <c r="D11" s="454">
        <f t="shared" si="1"/>
        <v>0</v>
      </c>
      <c r="E11" s="444">
        <f>D11/($D26)</f>
        <v>0</v>
      </c>
    </row>
    <row r="12" spans="1:5" ht="16.8">
      <c r="A12" s="112" t="s">
        <v>79</v>
      </c>
      <c r="B12" s="405">
        <f>'Federal Non-Assistance'!F48</f>
        <v>0</v>
      </c>
      <c r="C12" s="440">
        <f>'State Non-Assistance'!F48</f>
        <v>0</v>
      </c>
      <c r="D12" s="454">
        <f t="shared" si="1"/>
        <v>0</v>
      </c>
      <c r="E12" s="444">
        <f>D12/($D26)</f>
        <v>0</v>
      </c>
    </row>
    <row r="13" spans="1:5">
      <c r="A13" s="112" t="s">
        <v>67</v>
      </c>
      <c r="B13" s="405">
        <f>'Federal Non-Assistance'!G48</f>
        <v>0</v>
      </c>
      <c r="C13" s="440">
        <f>'State Non-Assistance'!G48</f>
        <v>0</v>
      </c>
      <c r="D13" s="454">
        <f t="shared" si="1"/>
        <v>0</v>
      </c>
      <c r="E13" s="444">
        <f>D13/($D26)</f>
        <v>0</v>
      </c>
    </row>
    <row r="14" spans="1:5" ht="16.8">
      <c r="A14" s="112" t="s">
        <v>80</v>
      </c>
      <c r="B14" s="405">
        <f>'Federal Non-Assistance'!H48</f>
        <v>0</v>
      </c>
      <c r="C14" s="440">
        <f>'State Non-Assistance'!H48</f>
        <v>0</v>
      </c>
      <c r="D14" s="454">
        <f t="shared" si="1"/>
        <v>0</v>
      </c>
      <c r="E14" s="444">
        <f>D14/($D26)</f>
        <v>0</v>
      </c>
    </row>
    <row r="15" spans="1:5" ht="16.8">
      <c r="A15" s="112" t="s">
        <v>81</v>
      </c>
      <c r="B15" s="405">
        <f>'Federal Non-Assistance'!I48</f>
        <v>0</v>
      </c>
      <c r="C15" s="440">
        <f>'State Non-Assistance'!I48</f>
        <v>0</v>
      </c>
      <c r="D15" s="454">
        <f t="shared" si="1"/>
        <v>0</v>
      </c>
      <c r="E15" s="444">
        <f>D15/($D26)</f>
        <v>0</v>
      </c>
    </row>
    <row r="16" spans="1:5" ht="16.8">
      <c r="A16" s="112" t="s">
        <v>82</v>
      </c>
      <c r="B16" s="405">
        <f>'Federal Non-Assistance'!J48</f>
        <v>0</v>
      </c>
      <c r="C16" s="440">
        <f>'State Non-Assistance'!J48</f>
        <v>0</v>
      </c>
      <c r="D16" s="454">
        <f t="shared" si="1"/>
        <v>0</v>
      </c>
      <c r="E16" s="444">
        <f>D16/($D26)</f>
        <v>0</v>
      </c>
    </row>
    <row r="17" spans="1:5" ht="16.8">
      <c r="A17" s="112" t="s">
        <v>109</v>
      </c>
      <c r="B17" s="405">
        <f>'Federal Non-Assistance'!K48</f>
        <v>0</v>
      </c>
      <c r="C17" s="440">
        <f>'State Non-Assistance'!K48</f>
        <v>0</v>
      </c>
      <c r="D17" s="454">
        <f t="shared" si="1"/>
        <v>0</v>
      </c>
      <c r="E17" s="444">
        <f>D17/($D26)</f>
        <v>0</v>
      </c>
    </row>
    <row r="18" spans="1:5">
      <c r="A18" s="112" t="s">
        <v>88</v>
      </c>
      <c r="B18" s="405">
        <f>'Federal Non-Assistance'!L48</f>
        <v>12721052</v>
      </c>
      <c r="C18" s="440">
        <f>'State Non-Assistance'!L48</f>
        <v>16070528</v>
      </c>
      <c r="D18" s="454">
        <f>B18+C18</f>
        <v>28791580</v>
      </c>
      <c r="E18" s="444">
        <f>D18/($D26)</f>
        <v>0.1079551560968202</v>
      </c>
    </row>
    <row r="19" spans="1:5">
      <c r="A19" s="112" t="s">
        <v>68</v>
      </c>
      <c r="B19" s="405">
        <f>'Federal Non-Assistance'!M48</f>
        <v>3415277</v>
      </c>
      <c r="C19" s="440">
        <f>'State Non-Assistance'!M48</f>
        <v>254858</v>
      </c>
      <c r="D19" s="454">
        <f>B19+C19</f>
        <v>3670135</v>
      </c>
      <c r="E19" s="444">
        <f>D19/($D26)</f>
        <v>1.3761314829592652E-2</v>
      </c>
    </row>
    <row r="20" spans="1:5" ht="16.8">
      <c r="A20" s="112" t="s">
        <v>110</v>
      </c>
      <c r="B20" s="405">
        <f>'Federal Non-Assistance'!N48</f>
        <v>0</v>
      </c>
      <c r="C20" s="115"/>
      <c r="D20" s="454">
        <f t="shared" si="1"/>
        <v>0</v>
      </c>
      <c r="E20" s="444">
        <f>D20/($D26)</f>
        <v>0</v>
      </c>
    </row>
    <row r="21" spans="1:5">
      <c r="A21" s="112" t="s">
        <v>69</v>
      </c>
      <c r="B21" s="405">
        <f>'Federal Non-Assistance'!O48</f>
        <v>0</v>
      </c>
      <c r="C21" s="440">
        <f>'State Non-Assistance'!O48</f>
        <v>70233487</v>
      </c>
      <c r="D21" s="454">
        <f t="shared" si="1"/>
        <v>70233487</v>
      </c>
      <c r="E21" s="444">
        <f>D21/($D26)</f>
        <v>0.2633432084070757</v>
      </c>
    </row>
    <row r="22" spans="1:5" ht="40.200000000000003" thickBot="1">
      <c r="A22" s="116" t="s">
        <v>0</v>
      </c>
      <c r="B22" s="406">
        <f>B3+B8</f>
        <v>91482990</v>
      </c>
      <c r="C22" s="441">
        <f>C3+C8</f>
        <v>149931720</v>
      </c>
      <c r="D22" s="406">
        <f>B22+C22</f>
        <v>241414710</v>
      </c>
      <c r="E22" s="446">
        <f>D22/($D26)</f>
        <v>0.90519390398576871</v>
      </c>
    </row>
    <row r="23" spans="1:5" ht="34.200000000000003">
      <c r="A23" s="114" t="s">
        <v>111</v>
      </c>
      <c r="B23" s="449">
        <f>'Summary Federal Funds'!E48</f>
        <v>25284733</v>
      </c>
      <c r="C23" s="117"/>
      <c r="D23" s="456">
        <f>B23</f>
        <v>25284733</v>
      </c>
      <c r="E23" s="443">
        <f>D23/($D26)</f>
        <v>9.4806096014231275E-2</v>
      </c>
    </row>
    <row r="24" spans="1:5" ht="34.200000000000003">
      <c r="A24" s="114" t="s">
        <v>112</v>
      </c>
      <c r="B24" s="450">
        <f>'Summary Federal Funds'!F48</f>
        <v>0</v>
      </c>
      <c r="C24" s="118"/>
      <c r="D24" s="456">
        <f>B24</f>
        <v>0</v>
      </c>
      <c r="E24" s="445">
        <f>D24/($D26)</f>
        <v>0</v>
      </c>
    </row>
    <row r="25" spans="1:5" ht="39" customHeight="1" thickBot="1">
      <c r="A25" s="119" t="s">
        <v>113</v>
      </c>
      <c r="B25" s="451">
        <f>B23+B24</f>
        <v>25284733</v>
      </c>
      <c r="C25" s="120"/>
      <c r="D25" s="451">
        <f>B25</f>
        <v>25284733</v>
      </c>
      <c r="E25" s="447">
        <f>D25/($D26)</f>
        <v>9.4806096014231275E-2</v>
      </c>
    </row>
    <row r="26" spans="1:5" ht="32.4" thickTop="1" thickBot="1">
      <c r="A26" s="121" t="s">
        <v>114</v>
      </c>
      <c r="B26" s="408">
        <f>B22+B25</f>
        <v>116767723</v>
      </c>
      <c r="C26" s="442">
        <f>C22</f>
        <v>149931720</v>
      </c>
      <c r="D26" s="408">
        <f>B26+C26</f>
        <v>266699443</v>
      </c>
      <c r="E26" s="448">
        <f>IF(D26/($D26)=SUM(E25,E22),SUM(E22,E25),"ERROR")</f>
        <v>1</v>
      </c>
    </row>
    <row r="27" spans="1:5" ht="31.8" thickBot="1">
      <c r="A27" s="122" t="s">
        <v>95</v>
      </c>
      <c r="B27" s="452">
        <f>'Summary Federal Funds'!I48</f>
        <v>0</v>
      </c>
      <c r="C27" s="123"/>
      <c r="D27" s="452">
        <f>B27</f>
        <v>0</v>
      </c>
      <c r="E27" s="124"/>
    </row>
    <row r="28" spans="1:5" ht="31.2">
      <c r="A28" s="125" t="s">
        <v>96</v>
      </c>
      <c r="B28" s="453">
        <f>'Summary Federal Funds'!J48</f>
        <v>153078285</v>
      </c>
      <c r="C28" s="126"/>
      <c r="D28" s="453">
        <f>B28</f>
        <v>153078285</v>
      </c>
      <c r="E28" s="127"/>
    </row>
  </sheetData>
  <mergeCells count="1">
    <mergeCell ref="A1:E1"/>
  </mergeCells>
  <pageMargins left="0.7" right="0.7" top="0.75" bottom="0.75" header="0.3" footer="0.3"/>
  <pageSetup scale="8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B15"/>
  <sheetViews>
    <sheetView workbookViewId="0">
      <selection sqref="A1:B1"/>
    </sheetView>
  </sheetViews>
  <sheetFormatPr defaultColWidth="8.88671875" defaultRowHeight="14.4"/>
  <cols>
    <col min="1" max="1" width="80.5546875" style="293" customWidth="1"/>
    <col min="2" max="2" width="34" style="293" customWidth="1"/>
    <col min="3" max="16384" width="8.88671875" style="293"/>
  </cols>
  <sheetData>
    <row r="1" spans="1:2" ht="17.399999999999999">
      <c r="A1" s="479" t="s">
        <v>241</v>
      </c>
      <c r="B1" s="480"/>
    </row>
    <row r="2" spans="1:2">
      <c r="A2" s="294" t="s">
        <v>245</v>
      </c>
      <c r="B2" s="295"/>
    </row>
    <row r="3" spans="1:2">
      <c r="A3" s="295" t="s">
        <v>158</v>
      </c>
      <c r="B3" s="296">
        <f>'SFAG Summary'!B5</f>
        <v>16299366249</v>
      </c>
    </row>
    <row r="4" spans="1:2">
      <c r="A4" s="295" t="s">
        <v>159</v>
      </c>
      <c r="B4" s="296">
        <f>'Contingency Summary'!B5</f>
        <v>588446733</v>
      </c>
    </row>
    <row r="5" spans="1:2" ht="16.8">
      <c r="A5" s="295" t="s">
        <v>190</v>
      </c>
      <c r="B5" s="296">
        <f>'ECF Summary'!B5</f>
        <v>-17567438</v>
      </c>
    </row>
    <row r="6" spans="1:2">
      <c r="A6" s="297" t="s">
        <v>242</v>
      </c>
      <c r="B6" s="296">
        <f>SUM(B3:B5)</f>
        <v>16870245544</v>
      </c>
    </row>
    <row r="7" spans="1:2">
      <c r="A7" s="295"/>
      <c r="B7" s="296"/>
    </row>
    <row r="8" spans="1:2">
      <c r="A8" s="294" t="s">
        <v>160</v>
      </c>
      <c r="B8" s="296"/>
    </row>
    <row r="9" spans="1:2" ht="16.8">
      <c r="A9" s="295" t="s">
        <v>191</v>
      </c>
      <c r="B9" s="296">
        <f>'SFAG Summary'!C5</f>
        <v>2947003855</v>
      </c>
    </row>
    <row r="10" spans="1:2">
      <c r="A10" s="295" t="s">
        <v>183</v>
      </c>
      <c r="B10" s="296">
        <f>'ECF Summary'!C5</f>
        <v>100249215</v>
      </c>
    </row>
    <row r="11" spans="1:2">
      <c r="A11" s="297" t="s">
        <v>161</v>
      </c>
      <c r="B11" s="296">
        <f>B9+B10</f>
        <v>3047253070</v>
      </c>
    </row>
    <row r="12" spans="1:2">
      <c r="A12" s="295"/>
      <c r="B12" s="296"/>
    </row>
    <row r="13" spans="1:2">
      <c r="A13" s="294" t="s">
        <v>162</v>
      </c>
      <c r="B13" s="432">
        <f>B6+B11</f>
        <v>19917498614</v>
      </c>
    </row>
    <row r="14" spans="1:2">
      <c r="A14" s="481" t="s">
        <v>243</v>
      </c>
      <c r="B14" s="481"/>
    </row>
    <row r="15" spans="1:2">
      <c r="A15" s="481" t="s">
        <v>244</v>
      </c>
      <c r="B15" s="481"/>
    </row>
  </sheetData>
  <mergeCells count="3">
    <mergeCell ref="A1:B1"/>
    <mergeCell ref="A14:B14"/>
    <mergeCell ref="A15:B15"/>
  </mergeCells>
  <pageMargins left="0.7" right="0.7" top="0.75" bottom="0.75" header="0.3" footer="0.3"/>
  <pageSetup orientation="landscape"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295</v>
      </c>
      <c r="B1" s="468"/>
      <c r="C1" s="468"/>
      <c r="D1" s="468"/>
      <c r="E1" s="534"/>
    </row>
    <row r="2" spans="1:5" ht="31.2" thickBot="1">
      <c r="A2" s="106" t="s">
        <v>104</v>
      </c>
      <c r="B2" s="107" t="s">
        <v>105</v>
      </c>
      <c r="C2" s="108" t="s">
        <v>106</v>
      </c>
      <c r="D2" s="109" t="s">
        <v>107</v>
      </c>
      <c r="E2" s="110" t="s">
        <v>108</v>
      </c>
    </row>
    <row r="3" spans="1:5" ht="22.8">
      <c r="A3" s="246" t="s">
        <v>74</v>
      </c>
      <c r="B3" s="418">
        <f>IF(SUM(B4:B7)='Federal Assistance'!B49,'Federal Assistance'!B49,"ERROR")</f>
        <v>76457261</v>
      </c>
      <c r="C3" s="418">
        <f>IF(SUM(C4:C6)='State Assistance'!B49,'State Assistance'!B49,"ERROR")</f>
        <v>62899236</v>
      </c>
      <c r="D3" s="412">
        <f>B3+C3</f>
        <v>139356497</v>
      </c>
      <c r="E3" s="443">
        <f>D3/($D26)</f>
        <v>0.15691489936978426</v>
      </c>
    </row>
    <row r="4" spans="1:5">
      <c r="A4" s="112" t="s">
        <v>62</v>
      </c>
      <c r="B4" s="417">
        <f>'Federal Assistance'!C49</f>
        <v>1515356</v>
      </c>
      <c r="C4" s="439">
        <f>'State Assistance'!C49</f>
        <v>62851931</v>
      </c>
      <c r="D4" s="454">
        <f>B4+C4</f>
        <v>64367287</v>
      </c>
      <c r="E4" s="444">
        <f>D4/($D26)</f>
        <v>7.2477326710580436E-2</v>
      </c>
    </row>
    <row r="5" spans="1:5">
      <c r="A5" s="112" t="s">
        <v>63</v>
      </c>
      <c r="B5" s="417">
        <f>'Federal Assistance'!D49</f>
        <v>0</v>
      </c>
      <c r="C5" s="439">
        <f>'State Assistance'!D49</f>
        <v>0</v>
      </c>
      <c r="D5" s="454">
        <f t="shared" ref="D5:D7" si="0">B5+C5</f>
        <v>0</v>
      </c>
      <c r="E5" s="444">
        <f>D5/($D26)</f>
        <v>0</v>
      </c>
    </row>
    <row r="6" spans="1:5" ht="16.8">
      <c r="A6" s="112" t="s">
        <v>75</v>
      </c>
      <c r="B6" s="417">
        <f>'Federal Assistance'!E49</f>
        <v>507698</v>
      </c>
      <c r="C6" s="439">
        <f>'State Assistance'!E49</f>
        <v>47305</v>
      </c>
      <c r="D6" s="454">
        <f t="shared" si="0"/>
        <v>555003</v>
      </c>
      <c r="E6" s="444">
        <f>D6/($D26)</f>
        <v>6.2493132196720172E-4</v>
      </c>
    </row>
    <row r="7" spans="1:5">
      <c r="A7" s="112" t="s">
        <v>76</v>
      </c>
      <c r="B7" s="417">
        <f>'Federal Assistance'!F49</f>
        <v>74434207</v>
      </c>
      <c r="C7" s="113"/>
      <c r="D7" s="455">
        <f t="shared" si="0"/>
        <v>74434207</v>
      </c>
      <c r="E7" s="444">
        <f>D7/($D26)</f>
        <v>8.3812641337236621E-2</v>
      </c>
    </row>
    <row r="8" spans="1:5" ht="22.8">
      <c r="A8" s="114" t="s">
        <v>65</v>
      </c>
      <c r="B8" s="404">
        <f>IF(SUM(B9:B21)='Federal Non-Assistance'!B49,'Federal Non-Assistance'!B49,"ERROR")</f>
        <v>388479605</v>
      </c>
      <c r="C8" s="413">
        <f>IF(SUM(C9:C21)='State Non-Assistance'!B49,'State Non-Assistance'!B49,"ERROR")</f>
        <v>326700152</v>
      </c>
      <c r="D8" s="456">
        <f>B8+C8</f>
        <v>715179757</v>
      </c>
      <c r="E8" s="445">
        <f>D8/($D26)</f>
        <v>0.80528975696742555</v>
      </c>
    </row>
    <row r="9" spans="1:5" ht="16.8">
      <c r="A9" s="112" t="s">
        <v>78</v>
      </c>
      <c r="B9" s="405">
        <f>'Federal Non-Assistance'!C49</f>
        <v>81645290</v>
      </c>
      <c r="C9" s="440">
        <f>'State Non-Assistance'!C49</f>
        <v>7696239</v>
      </c>
      <c r="D9" s="454">
        <f t="shared" ref="D9:D21" si="1">B9+C9</f>
        <v>89341529</v>
      </c>
      <c r="E9" s="444">
        <f>D9/($D26)</f>
        <v>0.10059823068441268</v>
      </c>
    </row>
    <row r="10" spans="1:5">
      <c r="A10" s="112" t="s">
        <v>63</v>
      </c>
      <c r="B10" s="405">
        <f>'Federal Non-Assistance'!D49</f>
        <v>0</v>
      </c>
      <c r="C10" s="440">
        <f>'State Non-Assistance'!D49</f>
        <v>26683595</v>
      </c>
      <c r="D10" s="454">
        <f t="shared" si="1"/>
        <v>26683595</v>
      </c>
      <c r="E10" s="444">
        <f>D10/($D26)</f>
        <v>3.0045629119459558E-2</v>
      </c>
    </row>
    <row r="11" spans="1:5">
      <c r="A11" s="112" t="s">
        <v>64</v>
      </c>
      <c r="B11" s="405">
        <f>'Federal Non-Assistance'!E49</f>
        <v>3704902</v>
      </c>
      <c r="C11" s="440">
        <f>'State Non-Assistance'!E49</f>
        <v>319917</v>
      </c>
      <c r="D11" s="454">
        <f t="shared" si="1"/>
        <v>4024819</v>
      </c>
      <c r="E11" s="444">
        <f>D11/($D26)</f>
        <v>4.5319312838826287E-3</v>
      </c>
    </row>
    <row r="12" spans="1:5" ht="16.8">
      <c r="A12" s="112" t="s">
        <v>79</v>
      </c>
      <c r="B12" s="405">
        <f>'Federal Non-Assistance'!F49</f>
        <v>0</v>
      </c>
      <c r="C12" s="440">
        <f>'State Non-Assistance'!F49</f>
        <v>0</v>
      </c>
      <c r="D12" s="454">
        <f t="shared" si="1"/>
        <v>0</v>
      </c>
      <c r="E12" s="444">
        <f>D12/($D26)</f>
        <v>0</v>
      </c>
    </row>
    <row r="13" spans="1:5">
      <c r="A13" s="112" t="s">
        <v>67</v>
      </c>
      <c r="B13" s="405">
        <f>'Federal Non-Assistance'!G49</f>
        <v>0</v>
      </c>
      <c r="C13" s="440">
        <f>'State Non-Assistance'!G49</f>
        <v>0</v>
      </c>
      <c r="D13" s="454">
        <f t="shared" si="1"/>
        <v>0</v>
      </c>
      <c r="E13" s="444">
        <f>D13/($D26)</f>
        <v>0</v>
      </c>
    </row>
    <row r="14" spans="1:5" ht="16.8">
      <c r="A14" s="112" t="s">
        <v>80</v>
      </c>
      <c r="B14" s="405">
        <f>'Federal Non-Assistance'!H49</f>
        <v>0</v>
      </c>
      <c r="C14" s="440">
        <f>'State Non-Assistance'!H49</f>
        <v>0</v>
      </c>
      <c r="D14" s="454">
        <f t="shared" si="1"/>
        <v>0</v>
      </c>
      <c r="E14" s="444">
        <f>D14/($D26)</f>
        <v>0</v>
      </c>
    </row>
    <row r="15" spans="1:5" ht="16.8">
      <c r="A15" s="112" t="s">
        <v>81</v>
      </c>
      <c r="B15" s="405">
        <f>'Federal Non-Assistance'!I49</f>
        <v>7732068</v>
      </c>
      <c r="C15" s="440">
        <f>'State Non-Assistance'!I49</f>
        <v>93181</v>
      </c>
      <c r="D15" s="454">
        <f t="shared" si="1"/>
        <v>7825249</v>
      </c>
      <c r="E15" s="444">
        <f>D15/($D26)</f>
        <v>8.8112013850240867E-3</v>
      </c>
    </row>
    <row r="16" spans="1:5" ht="16.8">
      <c r="A16" s="112" t="s">
        <v>82</v>
      </c>
      <c r="B16" s="405">
        <f>'Federal Non-Assistance'!J49</f>
        <v>3950195</v>
      </c>
      <c r="C16" s="440">
        <f>'State Non-Assistance'!J49</f>
        <v>0</v>
      </c>
      <c r="D16" s="454">
        <f t="shared" si="1"/>
        <v>3950195</v>
      </c>
      <c r="E16" s="444">
        <f>D16/($D26)</f>
        <v>4.4479049363304888E-3</v>
      </c>
    </row>
    <row r="17" spans="1:5" ht="16.8">
      <c r="A17" s="112" t="s">
        <v>109</v>
      </c>
      <c r="B17" s="405">
        <f>'Federal Non-Assistance'!K49</f>
        <v>7925803</v>
      </c>
      <c r="C17" s="440">
        <f>'State Non-Assistance'!K49</f>
        <v>0</v>
      </c>
      <c r="D17" s="454">
        <f t="shared" si="1"/>
        <v>7925803</v>
      </c>
      <c r="E17" s="444">
        <f>D17/($D26)</f>
        <v>8.9244248165174112E-3</v>
      </c>
    </row>
    <row r="18" spans="1:5">
      <c r="A18" s="112" t="s">
        <v>88</v>
      </c>
      <c r="B18" s="405">
        <f>'Federal Non-Assistance'!L49</f>
        <v>39570096</v>
      </c>
      <c r="C18" s="440">
        <f>'State Non-Assistance'!L49</f>
        <v>1649354</v>
      </c>
      <c r="D18" s="454">
        <f>B18+C18</f>
        <v>41219450</v>
      </c>
      <c r="E18" s="444">
        <f>D18/($D26)</f>
        <v>4.6412948000751297E-2</v>
      </c>
    </row>
    <row r="19" spans="1:5">
      <c r="A19" s="112" t="s">
        <v>68</v>
      </c>
      <c r="B19" s="405">
        <f>'Federal Non-Assistance'!M49</f>
        <v>14937417</v>
      </c>
      <c r="C19" s="440">
        <f>'State Non-Assistance'!M49</f>
        <v>84903</v>
      </c>
      <c r="D19" s="454">
        <f>B19+C19</f>
        <v>15022320</v>
      </c>
      <c r="E19" s="444">
        <f>D19/($D26)</f>
        <v>1.6915076669160947E-2</v>
      </c>
    </row>
    <row r="20" spans="1:5" ht="16.8">
      <c r="A20" s="112" t="s">
        <v>110</v>
      </c>
      <c r="B20" s="405">
        <f>'Federal Non-Assistance'!N49</f>
        <v>202373018</v>
      </c>
      <c r="C20" s="115"/>
      <c r="D20" s="454">
        <f t="shared" si="1"/>
        <v>202373018</v>
      </c>
      <c r="E20" s="444">
        <f>D20/($D26)</f>
        <v>0.2278712685683362</v>
      </c>
    </row>
    <row r="21" spans="1:5">
      <c r="A21" s="112" t="s">
        <v>69</v>
      </c>
      <c r="B21" s="405">
        <f>'Federal Non-Assistance'!O49</f>
        <v>26640816</v>
      </c>
      <c r="C21" s="440">
        <f>'State Non-Assistance'!O49</f>
        <v>290172963</v>
      </c>
      <c r="D21" s="454">
        <f t="shared" si="1"/>
        <v>316813779</v>
      </c>
      <c r="E21" s="444">
        <f>D21/($D26)</f>
        <v>0.35673114150355023</v>
      </c>
    </row>
    <row r="22" spans="1:5" ht="40.200000000000003" thickBot="1">
      <c r="A22" s="116" t="s">
        <v>0</v>
      </c>
      <c r="B22" s="406">
        <f>B3+B8</f>
        <v>464936866</v>
      </c>
      <c r="C22" s="441">
        <f>C3+C8</f>
        <v>389599388</v>
      </c>
      <c r="D22" s="406">
        <f>B22+C22</f>
        <v>854536254</v>
      </c>
      <c r="E22" s="446">
        <f>D22/($D26)</f>
        <v>0.96220465633720975</v>
      </c>
    </row>
    <row r="23" spans="1:5" ht="34.200000000000003">
      <c r="A23" s="114" t="s">
        <v>111</v>
      </c>
      <c r="B23" s="449">
        <f>'Summary Federal Funds'!E49</f>
        <v>0</v>
      </c>
      <c r="C23" s="117"/>
      <c r="D23" s="456">
        <f>B23</f>
        <v>0</v>
      </c>
      <c r="E23" s="443">
        <f>D23/($D26)</f>
        <v>0</v>
      </c>
    </row>
    <row r="24" spans="1:5" ht="34.200000000000003">
      <c r="A24" s="114" t="s">
        <v>112</v>
      </c>
      <c r="B24" s="450">
        <f>'Summary Federal Funds'!F49</f>
        <v>33566135</v>
      </c>
      <c r="C24" s="118"/>
      <c r="D24" s="456">
        <f>B24</f>
        <v>33566135</v>
      </c>
      <c r="E24" s="445">
        <f>D24/($D26)</f>
        <v>3.7795343662790214E-2</v>
      </c>
    </row>
    <row r="25" spans="1:5" ht="39" customHeight="1" thickBot="1">
      <c r="A25" s="119" t="s">
        <v>113</v>
      </c>
      <c r="B25" s="451">
        <f>B23+B24</f>
        <v>33566135</v>
      </c>
      <c r="C25" s="120"/>
      <c r="D25" s="451">
        <f>B25</f>
        <v>33566135</v>
      </c>
      <c r="E25" s="447">
        <f>D25/($D26)</f>
        <v>3.7795343662790214E-2</v>
      </c>
    </row>
    <row r="26" spans="1:5" ht="32.4" thickTop="1" thickBot="1">
      <c r="A26" s="121" t="s">
        <v>114</v>
      </c>
      <c r="B26" s="408">
        <f>B22+B25</f>
        <v>498503001</v>
      </c>
      <c r="C26" s="442">
        <f>C22</f>
        <v>389599388</v>
      </c>
      <c r="D26" s="408">
        <f>B26+C26</f>
        <v>888102389</v>
      </c>
      <c r="E26" s="448">
        <f>IF(D26/($D26)=SUM(E25,E22),SUM(E22,E25),"ERROR")</f>
        <v>1</v>
      </c>
    </row>
    <row r="27" spans="1:5" ht="31.8" thickBot="1">
      <c r="A27" s="122" t="s">
        <v>95</v>
      </c>
      <c r="B27" s="452">
        <f>'Summary Federal Funds'!I49</f>
        <v>188722367</v>
      </c>
      <c r="C27" s="123"/>
      <c r="D27" s="452">
        <f>B27</f>
        <v>188722367</v>
      </c>
      <c r="E27" s="124"/>
    </row>
    <row r="28" spans="1:5" ht="31.2">
      <c r="A28" s="125" t="s">
        <v>96</v>
      </c>
      <c r="B28" s="453">
        <f>'Summary Federal Funds'!J49</f>
        <v>0</v>
      </c>
      <c r="C28" s="126"/>
      <c r="D28" s="453">
        <f>B28</f>
        <v>0</v>
      </c>
      <c r="E28" s="127"/>
    </row>
  </sheetData>
  <mergeCells count="1">
    <mergeCell ref="A1:E1"/>
  </mergeCells>
  <pageMargins left="0.7" right="0.7" top="0.75" bottom="0.75" header="0.3" footer="0.3"/>
  <pageSetup scale="80" orientation="landscape"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3" sqref="B3"/>
    </sheetView>
  </sheetViews>
  <sheetFormatPr defaultRowHeight="14.4"/>
  <cols>
    <col min="1" max="1" width="22.6640625" customWidth="1"/>
    <col min="2" max="5" width="32.6640625" customWidth="1"/>
  </cols>
  <sheetData>
    <row r="1" spans="1:5" ht="18" thickBot="1">
      <c r="A1" s="467" t="s">
        <v>296</v>
      </c>
      <c r="B1" s="468"/>
      <c r="C1" s="468"/>
      <c r="D1" s="468"/>
      <c r="E1" s="534"/>
    </row>
    <row r="2" spans="1:5" ht="31.2" thickBot="1">
      <c r="A2" s="106" t="s">
        <v>104</v>
      </c>
      <c r="B2" s="107" t="s">
        <v>105</v>
      </c>
      <c r="C2" s="108" t="s">
        <v>106</v>
      </c>
      <c r="D2" s="109" t="s">
        <v>107</v>
      </c>
      <c r="E2" s="110" t="s">
        <v>108</v>
      </c>
    </row>
    <row r="3" spans="1:5" ht="22.8">
      <c r="A3" s="111" t="s">
        <v>74</v>
      </c>
      <c r="B3" s="418">
        <f>IF(SUM(B4:B7)='Federal Assistance'!B50,'Federal Assistance'!B50,"ERROR")</f>
        <v>18360212</v>
      </c>
      <c r="C3" s="418">
        <f>IF(SUM(C4:C6)='State Assistance'!B50,'State Assistance'!B50,"ERROR")</f>
        <v>6206002</v>
      </c>
      <c r="D3" s="412">
        <f>B3+C3</f>
        <v>24566214</v>
      </c>
      <c r="E3" s="443">
        <f>D3/($D26)</f>
        <v>0.2616793303155292</v>
      </c>
    </row>
    <row r="4" spans="1:5">
      <c r="A4" s="112" t="s">
        <v>62</v>
      </c>
      <c r="B4" s="417">
        <f>'Federal Assistance'!C50</f>
        <v>18360212</v>
      </c>
      <c r="C4" s="439">
        <f>'State Assistance'!C50</f>
        <v>6203302</v>
      </c>
      <c r="D4" s="454">
        <f>B4+C4</f>
        <v>24563514</v>
      </c>
      <c r="E4" s="444">
        <f>D4/($D26)</f>
        <v>0.2616505699134643</v>
      </c>
    </row>
    <row r="5" spans="1:5">
      <c r="A5" s="112" t="s">
        <v>63</v>
      </c>
      <c r="B5" s="417">
        <f>'Federal Assistance'!D50</f>
        <v>0</v>
      </c>
      <c r="C5" s="439">
        <f>'State Assistance'!D50</f>
        <v>0</v>
      </c>
      <c r="D5" s="454">
        <f t="shared" ref="D5:D7" si="0">B5+C5</f>
        <v>0</v>
      </c>
      <c r="E5" s="444">
        <f>D5/($D26)</f>
        <v>0</v>
      </c>
    </row>
    <row r="6" spans="1:5" ht="16.8">
      <c r="A6" s="112" t="s">
        <v>75</v>
      </c>
      <c r="B6" s="417">
        <f>'Federal Assistance'!E50</f>
        <v>0</v>
      </c>
      <c r="C6" s="439">
        <f>'State Assistance'!E50</f>
        <v>2700</v>
      </c>
      <c r="D6" s="454">
        <f t="shared" si="0"/>
        <v>2700</v>
      </c>
      <c r="E6" s="444">
        <f>D6/($D26)</f>
        <v>2.8760402064881828E-5</v>
      </c>
    </row>
    <row r="7" spans="1:5">
      <c r="A7" s="112" t="s">
        <v>76</v>
      </c>
      <c r="B7" s="417">
        <f>'Federal Assistance'!F50</f>
        <v>0</v>
      </c>
      <c r="C7" s="113"/>
      <c r="D7" s="455">
        <f t="shared" si="0"/>
        <v>0</v>
      </c>
      <c r="E7" s="444">
        <f>D7/($D26)</f>
        <v>0</v>
      </c>
    </row>
    <row r="8" spans="1:5" ht="22.8">
      <c r="A8" s="114" t="s">
        <v>65</v>
      </c>
      <c r="B8" s="404">
        <f>IF(SUM(B9:B21)='Federal Non-Assistance'!B50,'Federal Non-Assistance'!B50,"ERROR")</f>
        <v>35355030</v>
      </c>
      <c r="C8" s="413">
        <f>IF(SUM(C9:C21)='State Non-Assistance'!B50,'State Non-Assistance'!B50,"ERROR")</f>
        <v>18683033</v>
      </c>
      <c r="D8" s="456">
        <f>B8+C8</f>
        <v>54038063</v>
      </c>
      <c r="E8" s="445">
        <f>D8/($D26)</f>
        <v>0.57561348840274607</v>
      </c>
    </row>
    <row r="9" spans="1:5" ht="16.8">
      <c r="A9" s="112" t="s">
        <v>78</v>
      </c>
      <c r="B9" s="405">
        <f>'Federal Non-Assistance'!C50</f>
        <v>18994789</v>
      </c>
      <c r="C9" s="440">
        <f>'State Non-Assistance'!C50</f>
        <v>8988836</v>
      </c>
      <c r="D9" s="454">
        <f t="shared" ref="D9:D21" si="1">B9+C9</f>
        <v>27983625</v>
      </c>
      <c r="E9" s="444">
        <f>D9/($D26)</f>
        <v>0.29808159490106617</v>
      </c>
    </row>
    <row r="10" spans="1:5">
      <c r="A10" s="112" t="s">
        <v>63</v>
      </c>
      <c r="B10" s="405">
        <f>'Federal Non-Assistance'!D50</f>
        <v>0</v>
      </c>
      <c r="C10" s="440">
        <f>'State Non-Assistance'!D50</f>
        <v>4474924</v>
      </c>
      <c r="D10" s="454">
        <f t="shared" si="1"/>
        <v>4474924</v>
      </c>
      <c r="E10" s="444">
        <f>D10/($D26)</f>
        <v>4.7666893870292312E-2</v>
      </c>
    </row>
    <row r="11" spans="1:5">
      <c r="A11" s="112" t="s">
        <v>64</v>
      </c>
      <c r="B11" s="405">
        <f>'Federal Non-Assistance'!E50</f>
        <v>-1</v>
      </c>
      <c r="C11" s="440">
        <f>'State Non-Assistance'!E50</f>
        <v>0</v>
      </c>
      <c r="D11" s="454">
        <f t="shared" si="1"/>
        <v>-1</v>
      </c>
      <c r="E11" s="444">
        <f>D11/($D26)</f>
        <v>-1.0652000764771046E-8</v>
      </c>
    </row>
    <row r="12" spans="1:5" ht="16.8">
      <c r="A12" s="112" t="s">
        <v>79</v>
      </c>
      <c r="B12" s="405">
        <f>'Federal Non-Assistance'!F50</f>
        <v>0</v>
      </c>
      <c r="C12" s="440">
        <f>'State Non-Assistance'!F50</f>
        <v>0</v>
      </c>
      <c r="D12" s="454">
        <f t="shared" si="1"/>
        <v>0</v>
      </c>
      <c r="E12" s="444">
        <f>D12/($D26)</f>
        <v>0</v>
      </c>
    </row>
    <row r="13" spans="1:5">
      <c r="A13" s="112" t="s">
        <v>67</v>
      </c>
      <c r="B13" s="405">
        <f>'Federal Non-Assistance'!G50</f>
        <v>0</v>
      </c>
      <c r="C13" s="440">
        <f>'State Non-Assistance'!G50</f>
        <v>0</v>
      </c>
      <c r="D13" s="454">
        <f t="shared" si="1"/>
        <v>0</v>
      </c>
      <c r="E13" s="444">
        <f>D13/($D26)</f>
        <v>0</v>
      </c>
    </row>
    <row r="14" spans="1:5" ht="16.8">
      <c r="A14" s="112" t="s">
        <v>80</v>
      </c>
      <c r="B14" s="405">
        <f>'Federal Non-Assistance'!H50</f>
        <v>0</v>
      </c>
      <c r="C14" s="440">
        <f>'State Non-Assistance'!H50</f>
        <v>0</v>
      </c>
      <c r="D14" s="454">
        <f t="shared" si="1"/>
        <v>0</v>
      </c>
      <c r="E14" s="444">
        <f>D14/($D26)</f>
        <v>0</v>
      </c>
    </row>
    <row r="15" spans="1:5" ht="16.8">
      <c r="A15" s="112" t="s">
        <v>81</v>
      </c>
      <c r="B15" s="405">
        <f>'Federal Non-Assistance'!I50</f>
        <v>1371723</v>
      </c>
      <c r="C15" s="440">
        <f>'State Non-Assistance'!I50</f>
        <v>1371724</v>
      </c>
      <c r="D15" s="454">
        <f t="shared" si="1"/>
        <v>2743447</v>
      </c>
      <c r="E15" s="444">
        <f>D15/($D26)</f>
        <v>2.9223199542108835E-2</v>
      </c>
    </row>
    <row r="16" spans="1:5" ht="16.8">
      <c r="A16" s="112" t="s">
        <v>82</v>
      </c>
      <c r="B16" s="405">
        <f>'Federal Non-Assistance'!J50</f>
        <v>4268364</v>
      </c>
      <c r="C16" s="440">
        <f>'State Non-Assistance'!J50</f>
        <v>458841</v>
      </c>
      <c r="D16" s="454">
        <f t="shared" si="1"/>
        <v>4727205</v>
      </c>
      <c r="E16" s="444">
        <f>D16/($D26)</f>
        <v>5.0354191275229519E-2</v>
      </c>
    </row>
    <row r="17" spans="1:5" ht="16.8">
      <c r="A17" s="112" t="s">
        <v>109</v>
      </c>
      <c r="B17" s="405">
        <f>'Federal Non-Assistance'!K50</f>
        <v>-71898</v>
      </c>
      <c r="C17" s="440">
        <f>'State Non-Assistance'!K50</f>
        <v>0</v>
      </c>
      <c r="D17" s="454">
        <f t="shared" si="1"/>
        <v>-71898</v>
      </c>
      <c r="E17" s="444">
        <f>D17/($D26)</f>
        <v>-7.6585755098550873E-4</v>
      </c>
    </row>
    <row r="18" spans="1:5">
      <c r="A18" s="112" t="s">
        <v>88</v>
      </c>
      <c r="B18" s="405">
        <f>'Federal Non-Assistance'!L50</f>
        <v>3984474</v>
      </c>
      <c r="C18" s="440">
        <f>'State Non-Assistance'!L50</f>
        <v>1256708</v>
      </c>
      <c r="D18" s="454">
        <f>B18+C18</f>
        <v>5241182</v>
      </c>
      <c r="E18" s="444">
        <f>D18/($D26)</f>
        <v>5.5829074672304246E-2</v>
      </c>
    </row>
    <row r="19" spans="1:5">
      <c r="A19" s="112" t="s">
        <v>68</v>
      </c>
      <c r="B19" s="405">
        <f>'Federal Non-Assistance'!M50</f>
        <v>334952</v>
      </c>
      <c r="C19" s="440">
        <f>'State Non-Assistance'!M50</f>
        <v>148237</v>
      </c>
      <c r="D19" s="454">
        <f>B19+C19</f>
        <v>483189</v>
      </c>
      <c r="E19" s="444">
        <f>D19/($D26)</f>
        <v>5.1469295975289575E-3</v>
      </c>
    </row>
    <row r="20" spans="1:5" ht="16.8">
      <c r="A20" s="112" t="s">
        <v>110</v>
      </c>
      <c r="B20" s="405">
        <f>'Federal Non-Assistance'!N50</f>
        <v>0</v>
      </c>
      <c r="C20" s="115"/>
      <c r="D20" s="454">
        <f t="shared" si="1"/>
        <v>0</v>
      </c>
      <c r="E20" s="444">
        <f>D20/($D26)</f>
        <v>0</v>
      </c>
    </row>
    <row r="21" spans="1:5">
      <c r="A21" s="112" t="s">
        <v>69</v>
      </c>
      <c r="B21" s="405">
        <f>'Federal Non-Assistance'!O50</f>
        <v>6472627</v>
      </c>
      <c r="C21" s="440">
        <f>'State Non-Assistance'!O50</f>
        <v>1983763</v>
      </c>
      <c r="D21" s="454">
        <f t="shared" si="1"/>
        <v>8456390</v>
      </c>
      <c r="E21" s="444">
        <f>D21/($D26)</f>
        <v>9.0077472747202236E-2</v>
      </c>
    </row>
    <row r="22" spans="1:5" ht="40.200000000000003" thickBot="1">
      <c r="A22" s="116" t="s">
        <v>0</v>
      </c>
      <c r="B22" s="406">
        <f>B3+B8</f>
        <v>53715242</v>
      </c>
      <c r="C22" s="441">
        <f>C3+C8</f>
        <v>24889035</v>
      </c>
      <c r="D22" s="406">
        <f>B22+C22</f>
        <v>78604277</v>
      </c>
      <c r="E22" s="446">
        <f>D22/($D26)</f>
        <v>0.83729281871827521</v>
      </c>
    </row>
    <row r="23" spans="1:5" ht="34.200000000000003">
      <c r="A23" s="114" t="s">
        <v>111</v>
      </c>
      <c r="B23" s="449">
        <f>'Summary Federal Funds'!E50</f>
        <v>9000000</v>
      </c>
      <c r="C23" s="117"/>
      <c r="D23" s="456">
        <f>B23</f>
        <v>9000000</v>
      </c>
      <c r="E23" s="443">
        <f>D23/($D26)</f>
        <v>9.5868006882939422E-2</v>
      </c>
    </row>
    <row r="24" spans="1:5" ht="34.200000000000003">
      <c r="A24" s="114" t="s">
        <v>112</v>
      </c>
      <c r="B24" s="450">
        <f>'Summary Federal Funds'!F50</f>
        <v>6274800</v>
      </c>
      <c r="C24" s="118"/>
      <c r="D24" s="456">
        <f>B24</f>
        <v>6274800</v>
      </c>
      <c r="E24" s="445">
        <f>D24/($D26)</f>
        <v>6.6839174398785367E-2</v>
      </c>
    </row>
    <row r="25" spans="1:5" ht="39" customHeight="1" thickBot="1">
      <c r="A25" s="119" t="s">
        <v>113</v>
      </c>
      <c r="B25" s="451">
        <f>B23+B24</f>
        <v>15274800</v>
      </c>
      <c r="C25" s="120"/>
      <c r="D25" s="451">
        <f>B25</f>
        <v>15274800</v>
      </c>
      <c r="E25" s="447">
        <f>D25/($D26)</f>
        <v>0.16270718128172479</v>
      </c>
    </row>
    <row r="26" spans="1:5" ht="32.4" thickTop="1" thickBot="1">
      <c r="A26" s="121" t="s">
        <v>114</v>
      </c>
      <c r="B26" s="408">
        <f>B22+B25</f>
        <v>68990042</v>
      </c>
      <c r="C26" s="442">
        <f>C22</f>
        <v>24889035</v>
      </c>
      <c r="D26" s="408">
        <f>B26+C26</f>
        <v>93879077</v>
      </c>
      <c r="E26" s="448">
        <f>IF(D26/($D26)=SUM(E25,E22),SUM(E22,E25),"ERROR")</f>
        <v>1</v>
      </c>
    </row>
    <row r="27" spans="1:5" ht="31.8" thickBot="1">
      <c r="A27" s="122" t="s">
        <v>95</v>
      </c>
      <c r="B27" s="452">
        <f>'Summary Federal Funds'!I50</f>
        <v>0</v>
      </c>
      <c r="C27" s="123"/>
      <c r="D27" s="452">
        <f>B27</f>
        <v>0</v>
      </c>
      <c r="E27" s="124"/>
    </row>
    <row r="28" spans="1:5" ht="31.2">
      <c r="A28" s="125" t="s">
        <v>96</v>
      </c>
      <c r="B28" s="453">
        <f>'Summary Federal Funds'!J50</f>
        <v>116016951</v>
      </c>
      <c r="C28" s="126"/>
      <c r="D28" s="453">
        <f>B28</f>
        <v>116016951</v>
      </c>
      <c r="E28" s="127"/>
    </row>
  </sheetData>
  <mergeCells count="1">
    <mergeCell ref="A1:E1"/>
  </mergeCells>
  <pageMargins left="0.7" right="0.7" top="0.75" bottom="0.75" header="0.3" footer="0.3"/>
  <pageSetup scale="80" orientation="landscape"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13" sqref="B13"/>
    </sheetView>
  </sheetViews>
  <sheetFormatPr defaultRowHeight="14.4"/>
  <cols>
    <col min="1" max="1" width="22.6640625" customWidth="1"/>
    <col min="2" max="5" width="32.6640625" customWidth="1"/>
  </cols>
  <sheetData>
    <row r="1" spans="1:5" ht="18" thickBot="1">
      <c r="A1" s="467" t="s">
        <v>297</v>
      </c>
      <c r="B1" s="468"/>
      <c r="C1" s="468"/>
      <c r="D1" s="468"/>
      <c r="E1" s="534"/>
    </row>
    <row r="2" spans="1:5" ht="31.2" thickBot="1">
      <c r="A2" s="106" t="s">
        <v>104</v>
      </c>
      <c r="B2" s="107" t="s">
        <v>105</v>
      </c>
      <c r="C2" s="108" t="s">
        <v>106</v>
      </c>
      <c r="D2" s="109" t="s">
        <v>107</v>
      </c>
      <c r="E2" s="110" t="s">
        <v>108</v>
      </c>
    </row>
    <row r="3" spans="1:5" ht="22.8">
      <c r="A3" s="111" t="s">
        <v>74</v>
      </c>
      <c r="B3" s="418">
        <f>IF(SUM(B4:B7)='Federal Assistance'!B51,'Federal Assistance'!B51,"ERROR")</f>
        <v>7537908</v>
      </c>
      <c r="C3" s="418">
        <f>IF(SUM(C4:C6)='State Assistance'!B51,'State Assistance'!B51,"ERROR")</f>
        <v>20376250</v>
      </c>
      <c r="D3" s="412">
        <f>B3+C3</f>
        <v>27914158</v>
      </c>
      <c r="E3" s="443">
        <f>D3/($D26)</f>
        <v>0.301725142705489</v>
      </c>
    </row>
    <row r="4" spans="1:5">
      <c r="A4" s="112" t="s">
        <v>62</v>
      </c>
      <c r="B4" s="417">
        <f>'Federal Assistance'!C51</f>
        <v>2805771</v>
      </c>
      <c r="C4" s="439">
        <f>'State Assistance'!C51</f>
        <v>15692392</v>
      </c>
      <c r="D4" s="454">
        <f>B4+C4</f>
        <v>18498163</v>
      </c>
      <c r="E4" s="444">
        <f>D4/($D26)</f>
        <v>0.1999473124342277</v>
      </c>
    </row>
    <row r="5" spans="1:5">
      <c r="A5" s="112" t="s">
        <v>63</v>
      </c>
      <c r="B5" s="417">
        <f>'Federal Assistance'!D51</f>
        <v>0</v>
      </c>
      <c r="C5" s="439">
        <f>'State Assistance'!D51</f>
        <v>0</v>
      </c>
      <c r="D5" s="454">
        <f t="shared" ref="D5:D7" si="0">B5+C5</f>
        <v>0</v>
      </c>
      <c r="E5" s="444">
        <f>D5/($D26)</f>
        <v>0</v>
      </c>
    </row>
    <row r="6" spans="1:5" ht="16.8">
      <c r="A6" s="112" t="s">
        <v>75</v>
      </c>
      <c r="B6" s="417">
        <f>'Federal Assistance'!E51</f>
        <v>1859101</v>
      </c>
      <c r="C6" s="439">
        <f>'State Assistance'!E51</f>
        <v>4683858</v>
      </c>
      <c r="D6" s="454">
        <f t="shared" si="0"/>
        <v>6542959</v>
      </c>
      <c r="E6" s="444">
        <f>D6/($D26)</f>
        <v>7.0723080308965916E-2</v>
      </c>
    </row>
    <row r="7" spans="1:5">
      <c r="A7" s="112" t="s">
        <v>76</v>
      </c>
      <c r="B7" s="417">
        <f>'Federal Assistance'!F51</f>
        <v>2873036</v>
      </c>
      <c r="C7" s="113"/>
      <c r="D7" s="455">
        <f t="shared" si="0"/>
        <v>2873036</v>
      </c>
      <c r="E7" s="444">
        <f>D7/($D26)</f>
        <v>3.1054749962295378E-2</v>
      </c>
    </row>
    <row r="8" spans="1:5" ht="22.8">
      <c r="A8" s="114" t="s">
        <v>65</v>
      </c>
      <c r="B8" s="404">
        <f>IF(SUM(B9:B21)='Federal Non-Assistance'!B51,'Federal Non-Assistance'!B51,"ERROR")</f>
        <v>25855881</v>
      </c>
      <c r="C8" s="413">
        <f>IF(SUM(C9:C21)='State Non-Assistance'!B51,'State Non-Assistance'!B51,"ERROR")</f>
        <v>24785756</v>
      </c>
      <c r="D8" s="456">
        <f>B8+C8</f>
        <v>50641637</v>
      </c>
      <c r="E8" s="445">
        <f>D8/($D26)</f>
        <v>0.54738728464116926</v>
      </c>
    </row>
    <row r="9" spans="1:5" ht="16.8">
      <c r="A9" s="112" t="s">
        <v>78</v>
      </c>
      <c r="B9" s="405">
        <f>'Federal Non-Assistance'!C51</f>
        <v>0</v>
      </c>
      <c r="C9" s="440">
        <f>'State Non-Assistance'!C51</f>
        <v>76597</v>
      </c>
      <c r="D9" s="454">
        <f t="shared" ref="D9:D21" si="1">B9+C9</f>
        <v>76597</v>
      </c>
      <c r="E9" s="444">
        <f>D9/($D26)</f>
        <v>8.2793974139618823E-4</v>
      </c>
    </row>
    <row r="10" spans="1:5">
      <c r="A10" s="112" t="s">
        <v>63</v>
      </c>
      <c r="B10" s="405">
        <f>'Federal Non-Assistance'!D51</f>
        <v>1201008</v>
      </c>
      <c r="C10" s="440">
        <f>'State Non-Assistance'!D51</f>
        <v>17342416</v>
      </c>
      <c r="D10" s="454">
        <f t="shared" si="1"/>
        <v>18543424</v>
      </c>
      <c r="E10" s="444">
        <f>D10/($D26)</f>
        <v>0.20043654021906696</v>
      </c>
    </row>
    <row r="11" spans="1:5">
      <c r="A11" s="112" t="s">
        <v>64</v>
      </c>
      <c r="B11" s="405">
        <f>'Federal Non-Assistance'!E51</f>
        <v>0</v>
      </c>
      <c r="C11" s="440">
        <f>'State Non-Assistance'!E51</f>
        <v>0</v>
      </c>
      <c r="D11" s="454">
        <f t="shared" si="1"/>
        <v>0</v>
      </c>
      <c r="E11" s="444">
        <f>D11/($D26)</f>
        <v>0</v>
      </c>
    </row>
    <row r="12" spans="1:5" ht="16.8">
      <c r="A12" s="112" t="s">
        <v>79</v>
      </c>
      <c r="B12" s="405">
        <f>'Federal Non-Assistance'!F51</f>
        <v>0</v>
      </c>
      <c r="C12" s="440">
        <f>'State Non-Assistance'!F51</f>
        <v>0</v>
      </c>
      <c r="D12" s="454">
        <f t="shared" si="1"/>
        <v>0</v>
      </c>
      <c r="E12" s="444">
        <f>D12/($D26)</f>
        <v>0</v>
      </c>
    </row>
    <row r="13" spans="1:5">
      <c r="A13" s="112" t="s">
        <v>67</v>
      </c>
      <c r="B13" s="405">
        <f>'Federal Non-Assistance'!G51</f>
        <v>19850852</v>
      </c>
      <c r="C13" s="440">
        <f>'State Non-Assistance'!G51</f>
        <v>0</v>
      </c>
      <c r="D13" s="454">
        <f t="shared" si="1"/>
        <v>19850852</v>
      </c>
      <c r="E13" s="444">
        <f>D13/($D26)</f>
        <v>0.21456857672459767</v>
      </c>
    </row>
    <row r="14" spans="1:5" ht="16.8">
      <c r="A14" s="112" t="s">
        <v>80</v>
      </c>
      <c r="B14" s="405">
        <f>'Federal Non-Assistance'!H51</f>
        <v>0</v>
      </c>
      <c r="C14" s="440">
        <f>'State Non-Assistance'!H51</f>
        <v>0</v>
      </c>
      <c r="D14" s="454">
        <f t="shared" si="1"/>
        <v>0</v>
      </c>
      <c r="E14" s="444">
        <f>D14/($D26)</f>
        <v>0</v>
      </c>
    </row>
    <row r="15" spans="1:5" ht="16.8">
      <c r="A15" s="112" t="s">
        <v>81</v>
      </c>
      <c r="B15" s="405">
        <f>'Federal Non-Assistance'!I51</f>
        <v>1143628</v>
      </c>
      <c r="C15" s="440">
        <f>'State Non-Assistance'!I51</f>
        <v>1367166</v>
      </c>
      <c r="D15" s="454">
        <f t="shared" si="1"/>
        <v>2510794</v>
      </c>
      <c r="E15" s="444">
        <f>D15/($D26)</f>
        <v>2.7139263092015368E-2</v>
      </c>
    </row>
    <row r="16" spans="1:5" ht="16.8">
      <c r="A16" s="112" t="s">
        <v>82</v>
      </c>
      <c r="B16" s="405">
        <f>'Federal Non-Assistance'!J51</f>
        <v>0</v>
      </c>
      <c r="C16" s="440">
        <f>'State Non-Assistance'!J51</f>
        <v>0</v>
      </c>
      <c r="D16" s="454">
        <f t="shared" si="1"/>
        <v>0</v>
      </c>
      <c r="E16" s="444">
        <f>D16/($D26)</f>
        <v>0</v>
      </c>
    </row>
    <row r="17" spans="1:5" ht="16.8">
      <c r="A17" s="112" t="s">
        <v>109</v>
      </c>
      <c r="B17" s="405">
        <f>'Federal Non-Assistance'!K51</f>
        <v>0</v>
      </c>
      <c r="C17" s="440">
        <f>'State Non-Assistance'!K51</f>
        <v>0</v>
      </c>
      <c r="D17" s="454">
        <f t="shared" si="1"/>
        <v>0</v>
      </c>
      <c r="E17" s="444">
        <f>D17/($D26)</f>
        <v>0</v>
      </c>
    </row>
    <row r="18" spans="1:5">
      <c r="A18" s="112" t="s">
        <v>88</v>
      </c>
      <c r="B18" s="405">
        <f>'Federal Non-Assistance'!L51</f>
        <v>3262106</v>
      </c>
      <c r="C18" s="440">
        <f>'State Non-Assistance'!L51</f>
        <v>3720943</v>
      </c>
      <c r="D18" s="454">
        <f>B18+C18</f>
        <v>6983049</v>
      </c>
      <c r="E18" s="444">
        <f>D18/($D26)</f>
        <v>7.5480029024856204E-2</v>
      </c>
    </row>
    <row r="19" spans="1:5">
      <c r="A19" s="112" t="s">
        <v>68</v>
      </c>
      <c r="B19" s="405">
        <f>'Federal Non-Assistance'!M51</f>
        <v>398287</v>
      </c>
      <c r="C19" s="440">
        <f>'State Non-Assistance'!M51</f>
        <v>570013</v>
      </c>
      <c r="D19" s="454">
        <f>B19+C19</f>
        <v>968300</v>
      </c>
      <c r="E19" s="444">
        <f>D19/($D26)</f>
        <v>1.0466389696645158E-2</v>
      </c>
    </row>
    <row r="20" spans="1:5" ht="16.8">
      <c r="A20" s="112" t="s">
        <v>110</v>
      </c>
      <c r="B20" s="405">
        <f>'Federal Non-Assistance'!N51</f>
        <v>0</v>
      </c>
      <c r="C20" s="115"/>
      <c r="D20" s="454">
        <f t="shared" si="1"/>
        <v>0</v>
      </c>
      <c r="E20" s="444">
        <f>D20/($D26)</f>
        <v>0</v>
      </c>
    </row>
    <row r="21" spans="1:5">
      <c r="A21" s="112" t="s">
        <v>69</v>
      </c>
      <c r="B21" s="405">
        <f>'Federal Non-Assistance'!O51</f>
        <v>0</v>
      </c>
      <c r="C21" s="440">
        <f>'State Non-Assistance'!O51</f>
        <v>1708621</v>
      </c>
      <c r="D21" s="454">
        <f t="shared" si="1"/>
        <v>1708621</v>
      </c>
      <c r="E21" s="444">
        <f>D21/($D26)</f>
        <v>1.8468546142591701E-2</v>
      </c>
    </row>
    <row r="22" spans="1:5" ht="40.200000000000003" thickBot="1">
      <c r="A22" s="116" t="s">
        <v>0</v>
      </c>
      <c r="B22" s="406">
        <f>B3+B8</f>
        <v>33393789</v>
      </c>
      <c r="C22" s="441">
        <f>C3+C8</f>
        <v>45162006</v>
      </c>
      <c r="D22" s="406">
        <f>B22+C22</f>
        <v>78555795</v>
      </c>
      <c r="E22" s="446">
        <f>D22/($D26)</f>
        <v>0.84911242734665826</v>
      </c>
    </row>
    <row r="23" spans="1:5" ht="34.200000000000003">
      <c r="A23" s="114" t="s">
        <v>111</v>
      </c>
      <c r="B23" s="449">
        <f>'Summary Federal Funds'!E51</f>
        <v>9224074</v>
      </c>
      <c r="C23" s="117"/>
      <c r="D23" s="456">
        <f>B23</f>
        <v>9224074</v>
      </c>
      <c r="E23" s="443">
        <f>D23/($D26)</f>
        <v>9.9703349245783834E-2</v>
      </c>
    </row>
    <row r="24" spans="1:5" ht="34.200000000000003">
      <c r="A24" s="114" t="s">
        <v>112</v>
      </c>
      <c r="B24" s="450">
        <f>'Summary Federal Funds'!F51</f>
        <v>4735318</v>
      </c>
      <c r="C24" s="118"/>
      <c r="D24" s="456">
        <f>B24</f>
        <v>4735318</v>
      </c>
      <c r="E24" s="445">
        <f>D24/($D26)</f>
        <v>5.118422340755794E-2</v>
      </c>
    </row>
    <row r="25" spans="1:5" ht="39" customHeight="1" thickBot="1">
      <c r="A25" s="119" t="s">
        <v>113</v>
      </c>
      <c r="B25" s="451">
        <f>B23+B24</f>
        <v>13959392</v>
      </c>
      <c r="C25" s="120"/>
      <c r="D25" s="451">
        <f>B25</f>
        <v>13959392</v>
      </c>
      <c r="E25" s="447">
        <f>D25/($D26)</f>
        <v>0.15088757265334177</v>
      </c>
    </row>
    <row r="26" spans="1:5" ht="32.4" thickTop="1" thickBot="1">
      <c r="A26" s="121" t="s">
        <v>114</v>
      </c>
      <c r="B26" s="408">
        <f>B22+B25</f>
        <v>47353181</v>
      </c>
      <c r="C26" s="442">
        <f>C22</f>
        <v>45162006</v>
      </c>
      <c r="D26" s="408">
        <f>B26+C26</f>
        <v>92515187</v>
      </c>
      <c r="E26" s="448">
        <f>IF(D26/($D26)=SUM(E25,E22),SUM(E22,E25),"ERROR")</f>
        <v>1</v>
      </c>
    </row>
    <row r="27" spans="1:5" ht="31.8" thickBot="1">
      <c r="A27" s="122" t="s">
        <v>95</v>
      </c>
      <c r="B27" s="452">
        <f>'Summary Federal Funds'!I51</f>
        <v>0</v>
      </c>
      <c r="C27" s="123"/>
      <c r="D27" s="452">
        <f>B27</f>
        <v>0</v>
      </c>
      <c r="E27" s="124"/>
    </row>
    <row r="28" spans="1:5" ht="31.2">
      <c r="A28" s="125" t="s">
        <v>96</v>
      </c>
      <c r="B28" s="453">
        <f>'Summary Federal Funds'!J51</f>
        <v>13714</v>
      </c>
      <c r="C28" s="126"/>
      <c r="D28" s="453">
        <f>B28</f>
        <v>13714</v>
      </c>
      <c r="E28" s="127"/>
    </row>
  </sheetData>
  <mergeCells count="1">
    <mergeCell ref="A1:E1"/>
  </mergeCells>
  <pageMargins left="0.7" right="0.7" top="0.75" bottom="0.75" header="0.3" footer="0.3"/>
  <pageSetup scale="80" orientation="landscape"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298</v>
      </c>
      <c r="B1" s="468"/>
      <c r="C1" s="468"/>
      <c r="D1" s="468"/>
      <c r="E1" s="534"/>
    </row>
    <row r="2" spans="1:5" ht="31.2" thickBot="1">
      <c r="A2" s="106" t="s">
        <v>104</v>
      </c>
      <c r="B2" s="107" t="s">
        <v>105</v>
      </c>
      <c r="C2" s="108" t="s">
        <v>106</v>
      </c>
      <c r="D2" s="109" t="s">
        <v>107</v>
      </c>
      <c r="E2" s="110" t="s">
        <v>108</v>
      </c>
    </row>
    <row r="3" spans="1:5" ht="22.8">
      <c r="A3" s="111" t="s">
        <v>74</v>
      </c>
      <c r="B3" s="418">
        <f>IF(SUM(B4:B7)='Federal Assistance'!B52,'Federal Assistance'!B52,"ERROR")</f>
        <v>45933983</v>
      </c>
      <c r="C3" s="418">
        <f>IF(SUM(C4:C6)='State Assistance'!B52,'State Assistance'!B52,"ERROR")</f>
        <v>53429356</v>
      </c>
      <c r="D3" s="412">
        <f>B3+C3</f>
        <v>99363339</v>
      </c>
      <c r="E3" s="443">
        <f>D3/($D26)</f>
        <v>0.34373536045234165</v>
      </c>
    </row>
    <row r="4" spans="1:5">
      <c r="A4" s="112" t="s">
        <v>62</v>
      </c>
      <c r="B4" s="417">
        <f>'Federal Assistance'!C52</f>
        <v>45933983</v>
      </c>
      <c r="C4" s="439">
        <f>'State Assistance'!C52</f>
        <v>53429356</v>
      </c>
      <c r="D4" s="454">
        <f>B4+C4</f>
        <v>99363339</v>
      </c>
      <c r="E4" s="444">
        <f>D4/($D26)</f>
        <v>0.34373536045234165</v>
      </c>
    </row>
    <row r="5" spans="1:5">
      <c r="A5" s="112" t="s">
        <v>63</v>
      </c>
      <c r="B5" s="417">
        <f>'Federal Assistance'!D52</f>
        <v>0</v>
      </c>
      <c r="C5" s="439">
        <f>'State Assistance'!D52</f>
        <v>0</v>
      </c>
      <c r="D5" s="454">
        <f t="shared" ref="D5:D7" si="0">B5+C5</f>
        <v>0</v>
      </c>
      <c r="E5" s="444">
        <f>D5/($D26)</f>
        <v>0</v>
      </c>
    </row>
    <row r="6" spans="1:5" ht="16.8">
      <c r="A6" s="112" t="s">
        <v>75</v>
      </c>
      <c r="B6" s="417">
        <f>'Federal Assistance'!E52</f>
        <v>0</v>
      </c>
      <c r="C6" s="439">
        <f>'State Assistance'!E52</f>
        <v>0</v>
      </c>
      <c r="D6" s="454">
        <f t="shared" si="0"/>
        <v>0</v>
      </c>
      <c r="E6" s="444">
        <f>D6/($D26)</f>
        <v>0</v>
      </c>
    </row>
    <row r="7" spans="1:5">
      <c r="A7" s="112" t="s">
        <v>76</v>
      </c>
      <c r="B7" s="417">
        <f>'Federal Assistance'!F52</f>
        <v>0</v>
      </c>
      <c r="C7" s="113"/>
      <c r="D7" s="455">
        <f t="shared" si="0"/>
        <v>0</v>
      </c>
      <c r="E7" s="444">
        <f>D7/($D26)</f>
        <v>0</v>
      </c>
    </row>
    <row r="8" spans="1:5" ht="22.8">
      <c r="A8" s="114" t="s">
        <v>65</v>
      </c>
      <c r="B8" s="404">
        <f>IF(SUM(B9:B21)='Federal Non-Assistance'!B52,'Federal Non-Assistance'!B52,"ERROR")</f>
        <v>64215042</v>
      </c>
      <c r="C8" s="413">
        <f>IF(SUM(C9:C21)='State Non-Assistance'!B52,'State Non-Assistance'!B52,"ERROR")</f>
        <v>91860264</v>
      </c>
      <c r="D8" s="456">
        <f>B8+C8</f>
        <v>156075306</v>
      </c>
      <c r="E8" s="445">
        <f>D8/($D26)</f>
        <v>0.53992349799778283</v>
      </c>
    </row>
    <row r="9" spans="1:5" ht="16.8">
      <c r="A9" s="112" t="s">
        <v>78</v>
      </c>
      <c r="B9" s="405">
        <f>'Federal Non-Assistance'!C52</f>
        <v>21280139</v>
      </c>
      <c r="C9" s="440">
        <f>'State Non-Assistance'!C52</f>
        <v>30777812</v>
      </c>
      <c r="D9" s="454">
        <f t="shared" ref="D9:D21" si="1">B9+C9</f>
        <v>52057951</v>
      </c>
      <c r="E9" s="444">
        <f>D9/($D26)</f>
        <v>0.18008813644432117</v>
      </c>
    </row>
    <row r="10" spans="1:5">
      <c r="A10" s="112" t="s">
        <v>63</v>
      </c>
      <c r="B10" s="405">
        <f>'Federal Non-Assistance'!D52</f>
        <v>5927</v>
      </c>
      <c r="C10" s="440">
        <f>'State Non-Assistance'!D52</f>
        <v>21328762</v>
      </c>
      <c r="D10" s="454">
        <f t="shared" si="1"/>
        <v>21334689</v>
      </c>
      <c r="E10" s="444">
        <f>D10/($D26)</f>
        <v>7.3804756234627025E-2</v>
      </c>
    </row>
    <row r="11" spans="1:5">
      <c r="A11" s="112" t="s">
        <v>64</v>
      </c>
      <c r="B11" s="405">
        <f>'Federal Non-Assistance'!E52</f>
        <v>1354514</v>
      </c>
      <c r="C11" s="440">
        <f>'State Non-Assistance'!E52</f>
        <v>6761015</v>
      </c>
      <c r="D11" s="454">
        <f t="shared" si="1"/>
        <v>8115529</v>
      </c>
      <c r="E11" s="444">
        <f>D11/($D26)</f>
        <v>2.8074683420979157E-2</v>
      </c>
    </row>
    <row r="12" spans="1:5" ht="16.8">
      <c r="A12" s="112" t="s">
        <v>79</v>
      </c>
      <c r="B12" s="405">
        <f>'Federal Non-Assistance'!F52</f>
        <v>3178</v>
      </c>
      <c r="C12" s="440">
        <f>'State Non-Assistance'!F52</f>
        <v>0</v>
      </c>
      <c r="D12" s="454">
        <f t="shared" si="1"/>
        <v>3178</v>
      </c>
      <c r="E12" s="444">
        <f>D12/($D26)</f>
        <v>1.0993903652105951E-5</v>
      </c>
    </row>
    <row r="13" spans="1:5">
      <c r="A13" s="112" t="s">
        <v>67</v>
      </c>
      <c r="B13" s="405">
        <f>'Federal Non-Assistance'!G52</f>
        <v>0</v>
      </c>
      <c r="C13" s="440">
        <f>'State Non-Assistance'!G52</f>
        <v>0</v>
      </c>
      <c r="D13" s="454">
        <f t="shared" si="1"/>
        <v>0</v>
      </c>
      <c r="E13" s="444">
        <f>D13/($D26)</f>
        <v>0</v>
      </c>
    </row>
    <row r="14" spans="1:5" ht="16.8">
      <c r="A14" s="112" t="s">
        <v>80</v>
      </c>
      <c r="B14" s="405">
        <f>'Federal Non-Assistance'!H52</f>
        <v>0</v>
      </c>
      <c r="C14" s="440">
        <f>'State Non-Assistance'!H52</f>
        <v>0</v>
      </c>
      <c r="D14" s="454">
        <f t="shared" si="1"/>
        <v>0</v>
      </c>
      <c r="E14" s="444">
        <f>D14/($D26)</f>
        <v>0</v>
      </c>
    </row>
    <row r="15" spans="1:5" ht="16.8">
      <c r="A15" s="112" t="s">
        <v>81</v>
      </c>
      <c r="B15" s="405">
        <f>'Federal Non-Assistance'!I52</f>
        <v>654503</v>
      </c>
      <c r="C15" s="440">
        <f>'State Non-Assistance'!I52</f>
        <v>3788</v>
      </c>
      <c r="D15" s="454">
        <f t="shared" si="1"/>
        <v>658291</v>
      </c>
      <c r="E15" s="444">
        <f>D15/($D26)</f>
        <v>2.2772774792474762E-3</v>
      </c>
    </row>
    <row r="16" spans="1:5" ht="16.8">
      <c r="A16" s="112" t="s">
        <v>82</v>
      </c>
      <c r="B16" s="405">
        <f>'Federal Non-Assistance'!J52</f>
        <v>0</v>
      </c>
      <c r="C16" s="440">
        <f>'State Non-Assistance'!J52</f>
        <v>0</v>
      </c>
      <c r="D16" s="454">
        <f t="shared" si="1"/>
        <v>0</v>
      </c>
      <c r="E16" s="444">
        <f>D16/($D26)</f>
        <v>0</v>
      </c>
    </row>
    <row r="17" spans="1:5" ht="16.8">
      <c r="A17" s="112" t="s">
        <v>109</v>
      </c>
      <c r="B17" s="405">
        <f>'Federal Non-Assistance'!K52</f>
        <v>32273842</v>
      </c>
      <c r="C17" s="440">
        <f>'State Non-Assistance'!K52</f>
        <v>10448301</v>
      </c>
      <c r="D17" s="454">
        <f t="shared" si="1"/>
        <v>42722143</v>
      </c>
      <c r="E17" s="444">
        <f>D17/($D26)</f>
        <v>0.14779204655553579</v>
      </c>
    </row>
    <row r="18" spans="1:5">
      <c r="A18" s="112" t="s">
        <v>88</v>
      </c>
      <c r="B18" s="405">
        <f>'Federal Non-Assistance'!L52</f>
        <v>4725493</v>
      </c>
      <c r="C18" s="440">
        <f>'State Non-Assistance'!L52</f>
        <v>12708822</v>
      </c>
      <c r="D18" s="454">
        <f>B18+C18</f>
        <v>17434315</v>
      </c>
      <c r="E18" s="444">
        <f>D18/($D26)</f>
        <v>6.0311887775476893E-2</v>
      </c>
    </row>
    <row r="19" spans="1:5">
      <c r="A19" s="112" t="s">
        <v>68</v>
      </c>
      <c r="B19" s="405">
        <f>'Federal Non-Assistance'!M52</f>
        <v>1001147</v>
      </c>
      <c r="C19" s="440">
        <f>'State Non-Assistance'!M52</f>
        <v>2945509</v>
      </c>
      <c r="D19" s="454">
        <f>B19+C19</f>
        <v>3946656</v>
      </c>
      <c r="E19" s="444">
        <f>D19/($D26)</f>
        <v>1.3652975397106944E-2</v>
      </c>
    </row>
    <row r="20" spans="1:5" ht="16.8">
      <c r="A20" s="112" t="s">
        <v>110</v>
      </c>
      <c r="B20" s="405">
        <f>'Federal Non-Assistance'!N52</f>
        <v>0</v>
      </c>
      <c r="C20" s="115"/>
      <c r="D20" s="454">
        <f t="shared" si="1"/>
        <v>0</v>
      </c>
      <c r="E20" s="444">
        <f>D20/($D26)</f>
        <v>0</v>
      </c>
    </row>
    <row r="21" spans="1:5">
      <c r="A21" s="112" t="s">
        <v>69</v>
      </c>
      <c r="B21" s="405">
        <f>'Federal Non-Assistance'!O52</f>
        <v>2916299</v>
      </c>
      <c r="C21" s="440">
        <f>'State Non-Assistance'!O52</f>
        <v>6886255</v>
      </c>
      <c r="D21" s="454">
        <f t="shared" si="1"/>
        <v>9802554</v>
      </c>
      <c r="E21" s="444">
        <f>D21/($D26)</f>
        <v>3.3910740786836313E-2</v>
      </c>
    </row>
    <row r="22" spans="1:5" ht="40.200000000000003" thickBot="1">
      <c r="A22" s="116" t="s">
        <v>0</v>
      </c>
      <c r="B22" s="406">
        <f>B3+B8</f>
        <v>110149025</v>
      </c>
      <c r="C22" s="441">
        <f>C3+C8</f>
        <v>145289620</v>
      </c>
      <c r="D22" s="406">
        <f>B22+C22</f>
        <v>255438645</v>
      </c>
      <c r="E22" s="446">
        <f>D22/($D26)</f>
        <v>0.88365885845012448</v>
      </c>
    </row>
    <row r="23" spans="1:5" ht="34.200000000000003">
      <c r="A23" s="114" t="s">
        <v>111</v>
      </c>
      <c r="B23" s="449">
        <f>'Summary Federal Funds'!E52</f>
        <v>17805152</v>
      </c>
      <c r="C23" s="117"/>
      <c r="D23" s="456">
        <f>B23</f>
        <v>17805152</v>
      </c>
      <c r="E23" s="443">
        <f>D23/($D26)</f>
        <v>6.1594753177816736E-2</v>
      </c>
    </row>
    <row r="24" spans="1:5" ht="34.200000000000003">
      <c r="A24" s="114" t="s">
        <v>112</v>
      </c>
      <c r="B24" s="450">
        <f>'Summary Federal Funds'!F52</f>
        <v>15825500</v>
      </c>
      <c r="C24" s="118"/>
      <c r="D24" s="456">
        <f>B24</f>
        <v>15825500</v>
      </c>
      <c r="E24" s="445">
        <f>D24/($D26)</f>
        <v>5.4746388372058759E-2</v>
      </c>
    </row>
    <row r="25" spans="1:5" ht="39" customHeight="1" thickBot="1">
      <c r="A25" s="119" t="s">
        <v>113</v>
      </c>
      <c r="B25" s="451">
        <f>B23+B24</f>
        <v>33630652</v>
      </c>
      <c r="C25" s="120"/>
      <c r="D25" s="451">
        <f>B25</f>
        <v>33630652</v>
      </c>
      <c r="E25" s="447">
        <f>D25/($D26)</f>
        <v>0.1163411415498755</v>
      </c>
    </row>
    <row r="26" spans="1:5" ht="32.4" thickTop="1" thickBot="1">
      <c r="A26" s="121" t="s">
        <v>114</v>
      </c>
      <c r="B26" s="408">
        <f>B22+B25</f>
        <v>143779677</v>
      </c>
      <c r="C26" s="442">
        <f>C22</f>
        <v>145289620</v>
      </c>
      <c r="D26" s="408">
        <f>B26+C26</f>
        <v>289069297</v>
      </c>
      <c r="E26" s="448">
        <f>IF(D26/($D26)=SUM(E25,E22),SUM(E22,E25),"ERROR")</f>
        <v>1</v>
      </c>
    </row>
    <row r="27" spans="1:5" ht="31.8" thickBot="1">
      <c r="A27" s="122" t="s">
        <v>95</v>
      </c>
      <c r="B27" s="452">
        <f>'Summary Federal Funds'!I52</f>
        <v>653913</v>
      </c>
      <c r="C27" s="123"/>
      <c r="D27" s="452">
        <f>B27</f>
        <v>653913</v>
      </c>
      <c r="E27" s="124"/>
    </row>
    <row r="28" spans="1:5" ht="31.2">
      <c r="A28" s="125" t="s">
        <v>96</v>
      </c>
      <c r="B28" s="453">
        <f>'Summary Federal Funds'!J52</f>
        <v>53624599</v>
      </c>
      <c r="C28" s="126"/>
      <c r="D28" s="453">
        <f>B28</f>
        <v>53624599</v>
      </c>
      <c r="E28" s="127"/>
    </row>
  </sheetData>
  <mergeCells count="1">
    <mergeCell ref="A1:E1"/>
  </mergeCells>
  <pageMargins left="0.7" right="0.7" top="0.75" bottom="0.75" header="0.3" footer="0.3"/>
  <pageSetup scale="80"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299</v>
      </c>
      <c r="B1" s="468"/>
      <c r="C1" s="468"/>
      <c r="D1" s="468"/>
      <c r="E1" s="534"/>
    </row>
    <row r="2" spans="1:5" ht="31.2" thickBot="1">
      <c r="A2" s="106" t="s">
        <v>104</v>
      </c>
      <c r="B2" s="107" t="s">
        <v>105</v>
      </c>
      <c r="C2" s="108" t="s">
        <v>106</v>
      </c>
      <c r="D2" s="109" t="s">
        <v>107</v>
      </c>
      <c r="E2" s="110" t="s">
        <v>108</v>
      </c>
    </row>
    <row r="3" spans="1:5" ht="22.8">
      <c r="A3" s="111" t="s">
        <v>74</v>
      </c>
      <c r="B3" s="418">
        <f>IF(SUM(B4:B7)='Federal Assistance'!B53,'Federal Assistance'!B53,"ERROR")</f>
        <v>174061390</v>
      </c>
      <c r="C3" s="418">
        <f>IF(SUM(C4:C6)='State Assistance'!B53,'State Assistance'!B53,"ERROR")</f>
        <v>6879857</v>
      </c>
      <c r="D3" s="412">
        <f>B3+C3</f>
        <v>180941247</v>
      </c>
      <c r="E3" s="443">
        <f>D3/($D26)</f>
        <v>0.18582978607215825</v>
      </c>
    </row>
    <row r="4" spans="1:5">
      <c r="A4" s="112" t="s">
        <v>62</v>
      </c>
      <c r="B4" s="417">
        <f>'Federal Assistance'!C53</f>
        <v>174061390</v>
      </c>
      <c r="C4" s="439">
        <f>'State Assistance'!C53</f>
        <v>6879857</v>
      </c>
      <c r="D4" s="454">
        <f>B4+C4</f>
        <v>180941247</v>
      </c>
      <c r="E4" s="444">
        <f>D4/($D26)</f>
        <v>0.18582978607215825</v>
      </c>
    </row>
    <row r="5" spans="1:5">
      <c r="A5" s="112" t="s">
        <v>63</v>
      </c>
      <c r="B5" s="417">
        <f>'Federal Assistance'!D53</f>
        <v>0</v>
      </c>
      <c r="C5" s="439">
        <f>'State Assistance'!D53</f>
        <v>0</v>
      </c>
      <c r="D5" s="454">
        <f t="shared" ref="D5:D7" si="0">B5+C5</f>
        <v>0</v>
      </c>
      <c r="E5" s="444">
        <f>D5/($D26)</f>
        <v>0</v>
      </c>
    </row>
    <row r="6" spans="1:5" ht="16.8">
      <c r="A6" s="112" t="s">
        <v>75</v>
      </c>
      <c r="B6" s="417">
        <f>'Federal Assistance'!E53</f>
        <v>0</v>
      </c>
      <c r="C6" s="439">
        <f>'State Assistance'!E53</f>
        <v>0</v>
      </c>
      <c r="D6" s="454">
        <f t="shared" si="0"/>
        <v>0</v>
      </c>
      <c r="E6" s="444">
        <f>D6/($D26)</f>
        <v>0</v>
      </c>
    </row>
    <row r="7" spans="1:5">
      <c r="A7" s="112" t="s">
        <v>76</v>
      </c>
      <c r="B7" s="417">
        <f>'Federal Assistance'!F53</f>
        <v>0</v>
      </c>
      <c r="C7" s="113"/>
      <c r="D7" s="455">
        <f t="shared" si="0"/>
        <v>0</v>
      </c>
      <c r="E7" s="444">
        <f>D7/($D26)</f>
        <v>0</v>
      </c>
    </row>
    <row r="8" spans="1:5" ht="22.8">
      <c r="A8" s="114" t="s">
        <v>65</v>
      </c>
      <c r="B8" s="404">
        <f>IF(SUM(B9:B21)='Federal Non-Assistance'!B53,'Federal Non-Assistance'!B53,"ERROR")</f>
        <v>137699920</v>
      </c>
      <c r="C8" s="413">
        <f>IF(SUM(C9:C21)='State Non-Assistance'!B53,'State Non-Assistance'!B53,"ERROR")</f>
        <v>544817433</v>
      </c>
      <c r="D8" s="456">
        <f>B8+C8</f>
        <v>682517353</v>
      </c>
      <c r="E8" s="445">
        <f>D8/($D26)</f>
        <v>0.7009571106720941</v>
      </c>
    </row>
    <row r="9" spans="1:5" ht="16.8">
      <c r="A9" s="112" t="s">
        <v>78</v>
      </c>
      <c r="B9" s="405">
        <f>'Federal Non-Assistance'!C53</f>
        <v>75852213</v>
      </c>
      <c r="C9" s="440">
        <f>'State Non-Assistance'!C53</f>
        <v>88296008</v>
      </c>
      <c r="D9" s="454">
        <f t="shared" ref="D9:D21" si="1">B9+C9</f>
        <v>164148221</v>
      </c>
      <c r="E9" s="444">
        <f>D9/($D26)</f>
        <v>0.16858305830375622</v>
      </c>
    </row>
    <row r="10" spans="1:5">
      <c r="A10" s="112" t="s">
        <v>63</v>
      </c>
      <c r="B10" s="405">
        <f>'Federal Non-Assistance'!D53</f>
        <v>0</v>
      </c>
      <c r="C10" s="440">
        <f>'State Non-Assistance'!D53</f>
        <v>54206139</v>
      </c>
      <c r="D10" s="454">
        <f t="shared" si="1"/>
        <v>54206139</v>
      </c>
      <c r="E10" s="444">
        <f>D10/($D26)</f>
        <v>5.5670641057136483E-2</v>
      </c>
    </row>
    <row r="11" spans="1:5">
      <c r="A11" s="112" t="s">
        <v>64</v>
      </c>
      <c r="B11" s="405">
        <f>'Federal Non-Assistance'!E53</f>
        <v>3655591</v>
      </c>
      <c r="C11" s="440">
        <f>'State Non-Assistance'!E53</f>
        <v>9513</v>
      </c>
      <c r="D11" s="454">
        <f t="shared" si="1"/>
        <v>3665104</v>
      </c>
      <c r="E11" s="444">
        <f>D11/($D26)</f>
        <v>3.7641251154426469E-3</v>
      </c>
    </row>
    <row r="12" spans="1:5" ht="16.8">
      <c r="A12" s="112" t="s">
        <v>79</v>
      </c>
      <c r="B12" s="405">
        <f>'Federal Non-Assistance'!F53</f>
        <v>0</v>
      </c>
      <c r="C12" s="440">
        <f>'State Non-Assistance'!F53</f>
        <v>0</v>
      </c>
      <c r="D12" s="454">
        <f t="shared" si="1"/>
        <v>0</v>
      </c>
      <c r="E12" s="444">
        <f>D12/($D26)</f>
        <v>0</v>
      </c>
    </row>
    <row r="13" spans="1:5">
      <c r="A13" s="112" t="s">
        <v>67</v>
      </c>
      <c r="B13" s="405">
        <f>'Federal Non-Assistance'!G53</f>
        <v>0</v>
      </c>
      <c r="C13" s="440">
        <f>'State Non-Assistance'!G53</f>
        <v>0</v>
      </c>
      <c r="D13" s="454">
        <f t="shared" si="1"/>
        <v>0</v>
      </c>
      <c r="E13" s="444">
        <f>D13/($D26)</f>
        <v>0</v>
      </c>
    </row>
    <row r="14" spans="1:5" ht="16.8">
      <c r="A14" s="112" t="s">
        <v>80</v>
      </c>
      <c r="B14" s="405">
        <f>'Federal Non-Assistance'!H53</f>
        <v>0</v>
      </c>
      <c r="C14" s="440">
        <f>'State Non-Assistance'!H53</f>
        <v>0</v>
      </c>
      <c r="D14" s="454">
        <f t="shared" si="1"/>
        <v>0</v>
      </c>
      <c r="E14" s="444">
        <f>D14/($D26)</f>
        <v>0</v>
      </c>
    </row>
    <row r="15" spans="1:5" ht="16.8">
      <c r="A15" s="112" t="s">
        <v>81</v>
      </c>
      <c r="B15" s="405">
        <f>'Federal Non-Assistance'!I53</f>
        <v>384802</v>
      </c>
      <c r="C15" s="440">
        <f>'State Non-Assistance'!I53</f>
        <v>28784531</v>
      </c>
      <c r="D15" s="454">
        <f t="shared" si="1"/>
        <v>29169333</v>
      </c>
      <c r="E15" s="444">
        <f>D15/($D26)</f>
        <v>2.9957408833694764E-2</v>
      </c>
    </row>
    <row r="16" spans="1:5" ht="16.8">
      <c r="A16" s="112" t="s">
        <v>82</v>
      </c>
      <c r="B16" s="405">
        <f>'Federal Non-Assistance'!J53</f>
        <v>0</v>
      </c>
      <c r="C16" s="440">
        <f>'State Non-Assistance'!J53</f>
        <v>213207021</v>
      </c>
      <c r="D16" s="454">
        <f t="shared" si="1"/>
        <v>213207021</v>
      </c>
      <c r="E16" s="444">
        <f>D16/($D26)</f>
        <v>0.21896729329776393</v>
      </c>
    </row>
    <row r="17" spans="1:5" ht="16.8">
      <c r="A17" s="112" t="s">
        <v>109</v>
      </c>
      <c r="B17" s="405">
        <f>'Federal Non-Assistance'!K53</f>
        <v>0</v>
      </c>
      <c r="C17" s="440">
        <f>'State Non-Assistance'!K53</f>
        <v>0</v>
      </c>
      <c r="D17" s="454">
        <f t="shared" si="1"/>
        <v>0</v>
      </c>
      <c r="E17" s="444">
        <f>D17/($D26)</f>
        <v>0</v>
      </c>
    </row>
    <row r="18" spans="1:5">
      <c r="A18" s="112" t="s">
        <v>88</v>
      </c>
      <c r="B18" s="405">
        <f>'Federal Non-Assistance'!L53</f>
        <v>38150542</v>
      </c>
      <c r="C18" s="440">
        <f>'State Non-Assistance'!L53</f>
        <v>16666177</v>
      </c>
      <c r="D18" s="454">
        <f>B18+C18</f>
        <v>54816719</v>
      </c>
      <c r="E18" s="444">
        <f>D18/($D26)</f>
        <v>5.6297717263701696E-2</v>
      </c>
    </row>
    <row r="19" spans="1:5">
      <c r="A19" s="112" t="s">
        <v>68</v>
      </c>
      <c r="B19" s="405">
        <f>'Federal Non-Assistance'!M53</f>
        <v>8353537</v>
      </c>
      <c r="C19" s="440">
        <f>'State Non-Assistance'!M53</f>
        <v>2553141</v>
      </c>
      <c r="D19" s="454">
        <f>B19+C19</f>
        <v>10906678</v>
      </c>
      <c r="E19" s="444">
        <f>D19/($D26)</f>
        <v>1.1201346697350409E-2</v>
      </c>
    </row>
    <row r="20" spans="1:5" ht="16.8">
      <c r="A20" s="112" t="s">
        <v>110</v>
      </c>
      <c r="B20" s="405">
        <f>'Federal Non-Assistance'!N53</f>
        <v>11303235</v>
      </c>
      <c r="C20" s="115"/>
      <c r="D20" s="454">
        <f t="shared" si="1"/>
        <v>11303235</v>
      </c>
      <c r="E20" s="444">
        <f>D20/($D26)</f>
        <v>1.1608617586090426E-2</v>
      </c>
    </row>
    <row r="21" spans="1:5">
      <c r="A21" s="112" t="s">
        <v>69</v>
      </c>
      <c r="B21" s="405">
        <f>'Federal Non-Assistance'!O53</f>
        <v>0</v>
      </c>
      <c r="C21" s="440">
        <f>'State Non-Assistance'!O53</f>
        <v>141094903</v>
      </c>
      <c r="D21" s="454">
        <f t="shared" si="1"/>
        <v>141094903</v>
      </c>
      <c r="E21" s="444">
        <f>D21/($D26)</f>
        <v>0.14490690251715752</v>
      </c>
    </row>
    <row r="22" spans="1:5" ht="40.200000000000003" thickBot="1">
      <c r="A22" s="116" t="s">
        <v>0</v>
      </c>
      <c r="B22" s="406">
        <f>B3+B8</f>
        <v>311761310</v>
      </c>
      <c r="C22" s="441">
        <f>C3+C8</f>
        <v>551697290</v>
      </c>
      <c r="D22" s="406">
        <f>B22+C22</f>
        <v>863458600</v>
      </c>
      <c r="E22" s="446">
        <f>D22/($D26)</f>
        <v>0.88678689674425237</v>
      </c>
    </row>
    <row r="23" spans="1:5" ht="34.200000000000003">
      <c r="A23" s="114" t="s">
        <v>111</v>
      </c>
      <c r="B23" s="449">
        <f>'Summary Federal Funds'!E53</f>
        <v>104001858</v>
      </c>
      <c r="C23" s="117"/>
      <c r="D23" s="456">
        <f>B23</f>
        <v>104001858</v>
      </c>
      <c r="E23" s="443">
        <f>D23/($D26)</f>
        <v>0.10681170459296646</v>
      </c>
    </row>
    <row r="24" spans="1:5" ht="34.200000000000003">
      <c r="A24" s="114" t="s">
        <v>112</v>
      </c>
      <c r="B24" s="450">
        <f>'Summary Federal Funds'!F53</f>
        <v>6233000</v>
      </c>
      <c r="C24" s="118"/>
      <c r="D24" s="456">
        <f>B24</f>
        <v>6233000</v>
      </c>
      <c r="E24" s="445">
        <f>D24/($D26)</f>
        <v>6.4013986627811971E-3</v>
      </c>
    </row>
    <row r="25" spans="1:5" ht="39" customHeight="1" thickBot="1">
      <c r="A25" s="119" t="s">
        <v>113</v>
      </c>
      <c r="B25" s="451">
        <f>B23+B24</f>
        <v>110234858</v>
      </c>
      <c r="C25" s="120"/>
      <c r="D25" s="451">
        <f>B25</f>
        <v>110234858</v>
      </c>
      <c r="E25" s="447">
        <f>D25/($D26)</f>
        <v>0.11321310325574767</v>
      </c>
    </row>
    <row r="26" spans="1:5" ht="32.4" thickTop="1" thickBot="1">
      <c r="A26" s="121" t="s">
        <v>114</v>
      </c>
      <c r="B26" s="408">
        <f>B22+B25</f>
        <v>421996168</v>
      </c>
      <c r="C26" s="442">
        <f>C22</f>
        <v>551697290</v>
      </c>
      <c r="D26" s="408">
        <f>B26+C26</f>
        <v>973693458</v>
      </c>
      <c r="E26" s="448">
        <f>IF(D26/($D26)=SUM(E25,E22),SUM(E22,E25),"ERROR")</f>
        <v>1</v>
      </c>
    </row>
    <row r="27" spans="1:5" ht="31.8" thickBot="1">
      <c r="A27" s="122" t="s">
        <v>95</v>
      </c>
      <c r="B27" s="452">
        <f>'Summary Federal Funds'!I53</f>
        <v>64957981</v>
      </c>
      <c r="C27" s="123"/>
      <c r="D27" s="452">
        <f>B27</f>
        <v>64957981</v>
      </c>
      <c r="E27" s="124"/>
    </row>
    <row r="28" spans="1:5" ht="31.2">
      <c r="A28" s="125" t="s">
        <v>96</v>
      </c>
      <c r="B28" s="453">
        <f>'Summary Federal Funds'!J53</f>
        <v>49648</v>
      </c>
      <c r="C28" s="126"/>
      <c r="D28" s="453">
        <f>B28</f>
        <v>49648</v>
      </c>
      <c r="E28" s="127"/>
    </row>
  </sheetData>
  <mergeCells count="1">
    <mergeCell ref="A1:E1"/>
  </mergeCells>
  <pageMargins left="0.7" right="0.7" top="0.75" bottom="0.75" header="0.3" footer="0.3"/>
  <pageSetup scale="80"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300</v>
      </c>
      <c r="B1" s="468"/>
      <c r="C1" s="468"/>
      <c r="D1" s="468"/>
      <c r="E1" s="534"/>
    </row>
    <row r="2" spans="1:5" ht="31.2" thickBot="1">
      <c r="A2" s="106" t="s">
        <v>104</v>
      </c>
      <c r="B2" s="107" t="s">
        <v>105</v>
      </c>
      <c r="C2" s="108" t="s">
        <v>106</v>
      </c>
      <c r="D2" s="109" t="s">
        <v>107</v>
      </c>
      <c r="E2" s="110" t="s">
        <v>108</v>
      </c>
    </row>
    <row r="3" spans="1:5" ht="22.8">
      <c r="A3" s="111" t="s">
        <v>74</v>
      </c>
      <c r="B3" s="418">
        <f>IF(SUM(B4:B7)='Federal Assistance'!B54,'Federal Assistance'!B54,"ERROR")</f>
        <v>48640018</v>
      </c>
      <c r="C3" s="418">
        <f>IF(SUM(C4:C6)='State Assistance'!B54,'State Assistance'!B54,"ERROR")</f>
        <v>29279480</v>
      </c>
      <c r="D3" s="412">
        <f>B3+C3</f>
        <v>77919498</v>
      </c>
      <c r="E3" s="443">
        <f>D3/($D26)</f>
        <v>0.55276222889496474</v>
      </c>
    </row>
    <row r="4" spans="1:5">
      <c r="A4" s="112" t="s">
        <v>62</v>
      </c>
      <c r="B4" s="417">
        <f>'Federal Assistance'!C54</f>
        <v>4311670</v>
      </c>
      <c r="C4" s="439">
        <f>'State Assistance'!C54</f>
        <v>26308088</v>
      </c>
      <c r="D4" s="454">
        <f>B4+C4</f>
        <v>30619758</v>
      </c>
      <c r="E4" s="444">
        <f>D4/($D26)</f>
        <v>0.21721707807081136</v>
      </c>
    </row>
    <row r="5" spans="1:5">
      <c r="A5" s="112" t="s">
        <v>63</v>
      </c>
      <c r="B5" s="417">
        <f>'Federal Assistance'!D54</f>
        <v>618040</v>
      </c>
      <c r="C5" s="439">
        <f>'State Assistance'!D54</f>
        <v>2971392</v>
      </c>
      <c r="D5" s="454">
        <f t="shared" ref="D5:D7" si="0">B5+C5</f>
        <v>3589432</v>
      </c>
      <c r="E5" s="444">
        <f>D5/($D26)</f>
        <v>2.5463490958154162E-2</v>
      </c>
    </row>
    <row r="6" spans="1:5" ht="16.8">
      <c r="A6" s="112" t="s">
        <v>75</v>
      </c>
      <c r="B6" s="417">
        <f>'Federal Assistance'!E54</f>
        <v>31369386</v>
      </c>
      <c r="C6" s="439">
        <f>'State Assistance'!E54</f>
        <v>0</v>
      </c>
      <c r="D6" s="454">
        <f t="shared" si="0"/>
        <v>31369386</v>
      </c>
      <c r="E6" s="444">
        <f>D6/($D26)</f>
        <v>0.22253495170652285</v>
      </c>
    </row>
    <row r="7" spans="1:5">
      <c r="A7" s="112" t="s">
        <v>76</v>
      </c>
      <c r="B7" s="417">
        <f>'Federal Assistance'!F54</f>
        <v>12340922</v>
      </c>
      <c r="C7" s="113"/>
      <c r="D7" s="455">
        <f t="shared" si="0"/>
        <v>12340922</v>
      </c>
      <c r="E7" s="444">
        <f>D7/($D26)</f>
        <v>8.7546708159476419E-2</v>
      </c>
    </row>
    <row r="8" spans="1:5" ht="22.8">
      <c r="A8" s="114" t="s">
        <v>65</v>
      </c>
      <c r="B8" s="404">
        <f>IF(SUM(B9:B21)='Federal Non-Assistance'!B54,'Federal Non-Assistance'!B54,"ERROR")</f>
        <v>46859766</v>
      </c>
      <c r="C8" s="413">
        <f>IF(SUM(C9:C21)='State Non-Assistance'!B54,'State Non-Assistance'!B54,"ERROR")</f>
        <v>5166966</v>
      </c>
      <c r="D8" s="456">
        <f>B8+C8</f>
        <v>52026732</v>
      </c>
      <c r="E8" s="445">
        <f>D8/($D26)</f>
        <v>0.36907851154843158</v>
      </c>
    </row>
    <row r="9" spans="1:5" ht="16.8">
      <c r="A9" s="112" t="s">
        <v>78</v>
      </c>
      <c r="B9" s="405">
        <f>'Federal Non-Assistance'!C54</f>
        <v>1558145</v>
      </c>
      <c r="C9" s="440">
        <f>'State Non-Assistance'!C54</f>
        <v>0</v>
      </c>
      <c r="D9" s="454">
        <f t="shared" ref="D9:D21" si="1">B9+C9</f>
        <v>1558145</v>
      </c>
      <c r="E9" s="444">
        <f>D9/($D26)</f>
        <v>1.1053506827540712E-2</v>
      </c>
    </row>
    <row r="10" spans="1:5">
      <c r="A10" s="112" t="s">
        <v>63</v>
      </c>
      <c r="B10" s="405">
        <f>'Federal Non-Assistance'!D54</f>
        <v>8299211</v>
      </c>
      <c r="C10" s="440">
        <f>'State Non-Assistance'!D54</f>
        <v>0</v>
      </c>
      <c r="D10" s="454">
        <f t="shared" si="1"/>
        <v>8299211</v>
      </c>
      <c r="E10" s="444">
        <f>D10/($D26)</f>
        <v>5.8874742371025156E-2</v>
      </c>
    </row>
    <row r="11" spans="1:5">
      <c r="A11" s="112" t="s">
        <v>64</v>
      </c>
      <c r="B11" s="405">
        <f>'Federal Non-Assistance'!E54</f>
        <v>0</v>
      </c>
      <c r="C11" s="440">
        <f>'State Non-Assistance'!E54</f>
        <v>0</v>
      </c>
      <c r="D11" s="454">
        <f t="shared" si="1"/>
        <v>0</v>
      </c>
      <c r="E11" s="444">
        <f>D11/($D26)</f>
        <v>0</v>
      </c>
    </row>
    <row r="12" spans="1:5" ht="16.8">
      <c r="A12" s="112" t="s">
        <v>79</v>
      </c>
      <c r="B12" s="405">
        <f>'Federal Non-Assistance'!F54</f>
        <v>0</v>
      </c>
      <c r="C12" s="440">
        <f>'State Non-Assistance'!F54</f>
        <v>0</v>
      </c>
      <c r="D12" s="454">
        <f t="shared" si="1"/>
        <v>0</v>
      </c>
      <c r="E12" s="444">
        <f>D12/($D26)</f>
        <v>0</v>
      </c>
    </row>
    <row r="13" spans="1:5">
      <c r="A13" s="112" t="s">
        <v>67</v>
      </c>
      <c r="B13" s="405">
        <f>'Federal Non-Assistance'!G54</f>
        <v>0</v>
      </c>
      <c r="C13" s="440">
        <f>'State Non-Assistance'!G54</f>
        <v>0</v>
      </c>
      <c r="D13" s="454">
        <f t="shared" si="1"/>
        <v>0</v>
      </c>
      <c r="E13" s="444">
        <f>D13/($D26)</f>
        <v>0</v>
      </c>
    </row>
    <row r="14" spans="1:5" ht="16.8">
      <c r="A14" s="112" t="s">
        <v>80</v>
      </c>
      <c r="B14" s="405">
        <f>'Federal Non-Assistance'!H54</f>
        <v>0</v>
      </c>
      <c r="C14" s="440">
        <f>'State Non-Assistance'!H54</f>
        <v>0</v>
      </c>
      <c r="D14" s="454">
        <f t="shared" si="1"/>
        <v>0</v>
      </c>
      <c r="E14" s="444">
        <f>D14/($D26)</f>
        <v>0</v>
      </c>
    </row>
    <row r="15" spans="1:5" ht="16.8">
      <c r="A15" s="112" t="s">
        <v>81</v>
      </c>
      <c r="B15" s="405">
        <f>'Federal Non-Assistance'!I54</f>
        <v>1771489</v>
      </c>
      <c r="C15" s="440">
        <f>'State Non-Assistance'!I54</f>
        <v>0</v>
      </c>
      <c r="D15" s="454">
        <f t="shared" si="1"/>
        <v>1771489</v>
      </c>
      <c r="E15" s="444">
        <f>D15/($D26)</f>
        <v>1.256697275055484E-2</v>
      </c>
    </row>
    <row r="16" spans="1:5" ht="16.8">
      <c r="A16" s="112" t="s">
        <v>82</v>
      </c>
      <c r="B16" s="405">
        <f>'Federal Non-Assistance'!J54</f>
        <v>0</v>
      </c>
      <c r="C16" s="440">
        <f>'State Non-Assistance'!J54</f>
        <v>0</v>
      </c>
      <c r="D16" s="454">
        <f t="shared" si="1"/>
        <v>0</v>
      </c>
      <c r="E16" s="444">
        <f>D16/($D26)</f>
        <v>0</v>
      </c>
    </row>
    <row r="17" spans="1:5" ht="16.8">
      <c r="A17" s="112" t="s">
        <v>109</v>
      </c>
      <c r="B17" s="405">
        <f>'Federal Non-Assistance'!K54</f>
        <v>0</v>
      </c>
      <c r="C17" s="440">
        <f>'State Non-Assistance'!K54</f>
        <v>0</v>
      </c>
      <c r="D17" s="454">
        <f t="shared" si="1"/>
        <v>0</v>
      </c>
      <c r="E17" s="444">
        <f>D17/($D26)</f>
        <v>0</v>
      </c>
    </row>
    <row r="18" spans="1:5">
      <c r="A18" s="112" t="s">
        <v>88</v>
      </c>
      <c r="B18" s="405">
        <f>'Federal Non-Assistance'!L54</f>
        <v>13684810</v>
      </c>
      <c r="C18" s="440">
        <f>'State Non-Assistance'!L54</f>
        <v>5166966</v>
      </c>
      <c r="D18" s="454">
        <f>B18+C18</f>
        <v>18851776</v>
      </c>
      <c r="E18" s="444">
        <f>D18/($D26)</f>
        <v>0.13373481590434019</v>
      </c>
    </row>
    <row r="19" spans="1:5">
      <c r="A19" s="112" t="s">
        <v>68</v>
      </c>
      <c r="B19" s="405">
        <f>'Federal Non-Assistance'!M54</f>
        <v>9840583</v>
      </c>
      <c r="C19" s="440">
        <f>'State Non-Assistance'!M54</f>
        <v>0</v>
      </c>
      <c r="D19" s="454">
        <f>B19+C19</f>
        <v>9840583</v>
      </c>
      <c r="E19" s="444">
        <f>D19/($D26)</f>
        <v>6.9809261254556582E-2</v>
      </c>
    </row>
    <row r="20" spans="1:5" ht="16.8">
      <c r="A20" s="112" t="s">
        <v>110</v>
      </c>
      <c r="B20" s="405">
        <f>'Federal Non-Assistance'!N54</f>
        <v>0</v>
      </c>
      <c r="C20" s="115"/>
      <c r="D20" s="454">
        <f t="shared" si="1"/>
        <v>0</v>
      </c>
      <c r="E20" s="444">
        <f>D20/($D26)</f>
        <v>0</v>
      </c>
    </row>
    <row r="21" spans="1:5">
      <c r="A21" s="112" t="s">
        <v>69</v>
      </c>
      <c r="B21" s="405">
        <f>'Federal Non-Assistance'!O54</f>
        <v>11705528</v>
      </c>
      <c r="C21" s="440">
        <f>'State Non-Assistance'!O54</f>
        <v>0</v>
      </c>
      <c r="D21" s="454">
        <f t="shared" si="1"/>
        <v>11705528</v>
      </c>
      <c r="E21" s="444">
        <f>D21/($D26)</f>
        <v>8.3039212440414067E-2</v>
      </c>
    </row>
    <row r="22" spans="1:5" ht="40.200000000000003" thickBot="1">
      <c r="A22" s="116" t="s">
        <v>0</v>
      </c>
      <c r="B22" s="406">
        <f>B3+B8</f>
        <v>95499784</v>
      </c>
      <c r="C22" s="441">
        <f>C3+C8</f>
        <v>34446446</v>
      </c>
      <c r="D22" s="406">
        <f>B22+C22</f>
        <v>129946230</v>
      </c>
      <c r="E22" s="446">
        <f>D22/($D26)</f>
        <v>0.92184074044339637</v>
      </c>
    </row>
    <row r="23" spans="1:5" ht="34.200000000000003">
      <c r="A23" s="114" t="s">
        <v>111</v>
      </c>
      <c r="B23" s="449">
        <f>'Summary Federal Funds'!E54</f>
        <v>0</v>
      </c>
      <c r="C23" s="117"/>
      <c r="D23" s="456">
        <f>B23</f>
        <v>0</v>
      </c>
      <c r="E23" s="443">
        <f>D23/($D26)</f>
        <v>0</v>
      </c>
    </row>
    <row r="24" spans="1:5" ht="34.200000000000003">
      <c r="A24" s="114" t="s">
        <v>112</v>
      </c>
      <c r="B24" s="450">
        <f>'Summary Federal Funds'!F54</f>
        <v>11017631</v>
      </c>
      <c r="C24" s="118"/>
      <c r="D24" s="456">
        <f>B24</f>
        <v>11017631</v>
      </c>
      <c r="E24" s="445">
        <f>D24/($D26)</f>
        <v>7.8159259556603661E-2</v>
      </c>
    </row>
    <row r="25" spans="1:5" ht="39" customHeight="1" thickBot="1">
      <c r="A25" s="119" t="s">
        <v>113</v>
      </c>
      <c r="B25" s="451">
        <f>B23+B24</f>
        <v>11017631</v>
      </c>
      <c r="C25" s="120"/>
      <c r="D25" s="451">
        <f>B25</f>
        <v>11017631</v>
      </c>
      <c r="E25" s="447">
        <f>D25/($D26)</f>
        <v>7.8159259556603661E-2</v>
      </c>
    </row>
    <row r="26" spans="1:5" ht="32.4" thickTop="1" thickBot="1">
      <c r="A26" s="121" t="s">
        <v>114</v>
      </c>
      <c r="B26" s="408">
        <f>B22+B25</f>
        <v>106517415</v>
      </c>
      <c r="C26" s="442">
        <f>C22</f>
        <v>34446446</v>
      </c>
      <c r="D26" s="408">
        <f>B26+C26</f>
        <v>140963861</v>
      </c>
      <c r="E26" s="448">
        <f>IF(D26/($D26)=SUM(E25,E22),SUM(E22,E25),"ERROR")</f>
        <v>1</v>
      </c>
    </row>
    <row r="27" spans="1:5" ht="31.8" thickBot="1">
      <c r="A27" s="122" t="s">
        <v>95</v>
      </c>
      <c r="B27" s="452">
        <f>'Summary Federal Funds'!I54</f>
        <v>0</v>
      </c>
      <c r="C27" s="123"/>
      <c r="D27" s="452">
        <f>B27</f>
        <v>0</v>
      </c>
      <c r="E27" s="124"/>
    </row>
    <row r="28" spans="1:5" ht="31.2">
      <c r="A28" s="125" t="s">
        <v>96</v>
      </c>
      <c r="B28" s="453">
        <f>'Summary Federal Funds'!J54</f>
        <v>3724171</v>
      </c>
      <c r="C28" s="126"/>
      <c r="D28" s="453">
        <f>B28</f>
        <v>3724171</v>
      </c>
      <c r="E28" s="127"/>
    </row>
  </sheetData>
  <mergeCells count="1">
    <mergeCell ref="A1:E1"/>
  </mergeCells>
  <pageMargins left="0.7" right="0.7" top="0.75" bottom="0.75" header="0.3" footer="0.3"/>
  <pageSetup scale="80"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301</v>
      </c>
      <c r="B1" s="468"/>
      <c r="C1" s="468"/>
      <c r="D1" s="468"/>
      <c r="E1" s="534"/>
    </row>
    <row r="2" spans="1:5" ht="31.2" thickBot="1">
      <c r="A2" s="106" t="s">
        <v>104</v>
      </c>
      <c r="B2" s="107" t="s">
        <v>105</v>
      </c>
      <c r="C2" s="108" t="s">
        <v>106</v>
      </c>
      <c r="D2" s="109" t="s">
        <v>107</v>
      </c>
      <c r="E2" s="110" t="s">
        <v>108</v>
      </c>
    </row>
    <row r="3" spans="1:5" ht="22.8">
      <c r="A3" s="111" t="s">
        <v>74</v>
      </c>
      <c r="B3" s="418">
        <f>IF(SUM(B4:B7)='Federal Assistance'!B55,'Federal Assistance'!B55,"ERROR")</f>
        <v>33287614</v>
      </c>
      <c r="C3" s="418">
        <f>IF(SUM(C4:C6)='State Assistance'!B55,'State Assistance'!B55,"ERROR")</f>
        <v>117441550</v>
      </c>
      <c r="D3" s="412">
        <f>B3+C3</f>
        <v>150729164</v>
      </c>
      <c r="E3" s="443">
        <f>D3/($D26)</f>
        <v>0.22932567621207237</v>
      </c>
    </row>
    <row r="4" spans="1:5">
      <c r="A4" s="112" t="s">
        <v>62</v>
      </c>
      <c r="B4" s="417">
        <f>'Federal Assistance'!C55</f>
        <v>33287614</v>
      </c>
      <c r="C4" s="439">
        <f>'State Assistance'!C55</f>
        <v>117441550</v>
      </c>
      <c r="D4" s="454">
        <f>B4+C4</f>
        <v>150729164</v>
      </c>
      <c r="E4" s="444">
        <f>D4/($D26)</f>
        <v>0.22932567621207237</v>
      </c>
    </row>
    <row r="5" spans="1:5">
      <c r="A5" s="112" t="s">
        <v>63</v>
      </c>
      <c r="B5" s="417">
        <f>'Federal Assistance'!D55</f>
        <v>0</v>
      </c>
      <c r="C5" s="439">
        <f>'State Assistance'!D55</f>
        <v>0</v>
      </c>
      <c r="D5" s="454">
        <f t="shared" ref="D5:D7" si="0">B5+C5</f>
        <v>0</v>
      </c>
      <c r="E5" s="444">
        <f>D5/($D26)</f>
        <v>0</v>
      </c>
    </row>
    <row r="6" spans="1:5" ht="16.8">
      <c r="A6" s="112" t="s">
        <v>75</v>
      </c>
      <c r="B6" s="417">
        <f>'Federal Assistance'!E55</f>
        <v>0</v>
      </c>
      <c r="C6" s="439">
        <f>'State Assistance'!E55</f>
        <v>0</v>
      </c>
      <c r="D6" s="454">
        <f t="shared" si="0"/>
        <v>0</v>
      </c>
      <c r="E6" s="444">
        <f>D6/($D26)</f>
        <v>0</v>
      </c>
    </row>
    <row r="7" spans="1:5">
      <c r="A7" s="112" t="s">
        <v>76</v>
      </c>
      <c r="B7" s="417">
        <f>'Federal Assistance'!F55</f>
        <v>0</v>
      </c>
      <c r="C7" s="113"/>
      <c r="D7" s="455">
        <f t="shared" si="0"/>
        <v>0</v>
      </c>
      <c r="E7" s="444">
        <f>D7/($D26)</f>
        <v>0</v>
      </c>
    </row>
    <row r="8" spans="1:5" ht="22.8">
      <c r="A8" s="114" t="s">
        <v>65</v>
      </c>
      <c r="B8" s="404">
        <f>IF(SUM(B9:B21)='Federal Non-Assistance'!B55,'Federal Non-Assistance'!B55,"ERROR")</f>
        <v>240176821</v>
      </c>
      <c r="C8" s="413">
        <f>IF(SUM(C9:C21)='State Non-Assistance'!B55,'State Non-Assistance'!B55,"ERROR")</f>
        <v>188142822</v>
      </c>
      <c r="D8" s="456">
        <f>B8+C8</f>
        <v>428319643</v>
      </c>
      <c r="E8" s="445">
        <f>D8/($D26)</f>
        <v>0.65166348143408026</v>
      </c>
    </row>
    <row r="9" spans="1:5" ht="16.8">
      <c r="A9" s="112" t="s">
        <v>78</v>
      </c>
      <c r="B9" s="405">
        <f>'Federal Non-Assistance'!C55</f>
        <v>972899</v>
      </c>
      <c r="C9" s="440">
        <f>'State Non-Assistance'!C55</f>
        <v>28773090</v>
      </c>
      <c r="D9" s="454">
        <f t="shared" ref="D9:D21" si="1">B9+C9</f>
        <v>29745989</v>
      </c>
      <c r="E9" s="444">
        <f>D9/($D26)</f>
        <v>4.5256796103651624E-2</v>
      </c>
    </row>
    <row r="10" spans="1:5">
      <c r="A10" s="112" t="s">
        <v>63</v>
      </c>
      <c r="B10" s="405">
        <f>'Federal Non-Assistance'!D55</f>
        <v>156545946</v>
      </c>
      <c r="C10" s="440">
        <f>'State Non-Assistance'!D55</f>
        <v>0</v>
      </c>
      <c r="D10" s="454">
        <f t="shared" si="1"/>
        <v>156545946</v>
      </c>
      <c r="E10" s="444">
        <f>D10/($D26)</f>
        <v>0.23817557247719207</v>
      </c>
    </row>
    <row r="11" spans="1:5">
      <c r="A11" s="112" t="s">
        <v>64</v>
      </c>
      <c r="B11" s="405">
        <f>'Federal Non-Assistance'!E55</f>
        <v>0</v>
      </c>
      <c r="C11" s="440">
        <f>'State Non-Assistance'!E55</f>
        <v>3419332</v>
      </c>
      <c r="D11" s="454">
        <f t="shared" si="1"/>
        <v>3419332</v>
      </c>
      <c r="E11" s="444">
        <f>D11/($D26)</f>
        <v>5.2023152141517743E-3</v>
      </c>
    </row>
    <row r="12" spans="1:5" ht="16.8">
      <c r="A12" s="112" t="s">
        <v>79</v>
      </c>
      <c r="B12" s="405">
        <f>'Federal Non-Assistance'!F55</f>
        <v>0</v>
      </c>
      <c r="C12" s="440">
        <f>'State Non-Assistance'!F55</f>
        <v>0</v>
      </c>
      <c r="D12" s="454">
        <f t="shared" si="1"/>
        <v>0</v>
      </c>
      <c r="E12" s="444">
        <f>D12/($D26)</f>
        <v>0</v>
      </c>
    </row>
    <row r="13" spans="1:5">
      <c r="A13" s="112" t="s">
        <v>67</v>
      </c>
      <c r="B13" s="405">
        <f>'Federal Non-Assistance'!G55</f>
        <v>62500000</v>
      </c>
      <c r="C13" s="440">
        <f>'State Non-Assistance'!G55</f>
        <v>0</v>
      </c>
      <c r="D13" s="454">
        <f t="shared" si="1"/>
        <v>62500000</v>
      </c>
      <c r="E13" s="444">
        <f>D13/($D26)</f>
        <v>9.5090123124775799E-2</v>
      </c>
    </row>
    <row r="14" spans="1:5" ht="16.8">
      <c r="A14" s="112" t="s">
        <v>80</v>
      </c>
      <c r="B14" s="405">
        <f>'Federal Non-Assistance'!H55</f>
        <v>0</v>
      </c>
      <c r="C14" s="440">
        <f>'State Non-Assistance'!H55</f>
        <v>0</v>
      </c>
      <c r="D14" s="454">
        <f t="shared" si="1"/>
        <v>0</v>
      </c>
      <c r="E14" s="444">
        <f>D14/($D26)</f>
        <v>0</v>
      </c>
    </row>
    <row r="15" spans="1:5" ht="16.8">
      <c r="A15" s="112" t="s">
        <v>81</v>
      </c>
      <c r="B15" s="405">
        <f>'Federal Non-Assistance'!I55</f>
        <v>615589</v>
      </c>
      <c r="C15" s="440">
        <f>'State Non-Assistance'!I55</f>
        <v>42062372</v>
      </c>
      <c r="D15" s="454">
        <f t="shared" si="1"/>
        <v>42677961</v>
      </c>
      <c r="E15" s="444">
        <f>D15/($D26)</f>
        <v>6.4932041059270071E-2</v>
      </c>
    </row>
    <row r="16" spans="1:5" ht="16.8">
      <c r="A16" s="112" t="s">
        <v>82</v>
      </c>
      <c r="B16" s="405">
        <f>'Federal Non-Assistance'!J55</f>
        <v>0</v>
      </c>
      <c r="C16" s="440">
        <f>'State Non-Assistance'!J55</f>
        <v>354027</v>
      </c>
      <c r="D16" s="454">
        <f t="shared" si="1"/>
        <v>354027</v>
      </c>
      <c r="E16" s="444">
        <f>D16/($D26)</f>
        <v>5.3863153631192003E-4</v>
      </c>
    </row>
    <row r="17" spans="1:5" ht="16.8">
      <c r="A17" s="112" t="s">
        <v>109</v>
      </c>
      <c r="B17" s="405">
        <f>'Federal Non-Assistance'!K55</f>
        <v>5108683</v>
      </c>
      <c r="C17" s="440">
        <f>'State Non-Assistance'!K55</f>
        <v>9341162</v>
      </c>
      <c r="D17" s="454">
        <f t="shared" si="1"/>
        <v>14449845</v>
      </c>
      <c r="E17" s="444">
        <f>D17/($D26)</f>
        <v>2.1984600642942814E-2</v>
      </c>
    </row>
    <row r="18" spans="1:5">
      <c r="A18" s="112" t="s">
        <v>88</v>
      </c>
      <c r="B18" s="405">
        <f>'Federal Non-Assistance'!L55</f>
        <v>9130016</v>
      </c>
      <c r="C18" s="440">
        <f>'State Non-Assistance'!L55</f>
        <v>14591235</v>
      </c>
      <c r="D18" s="454">
        <f>B18+C18</f>
        <v>23721251</v>
      </c>
      <c r="E18" s="444">
        <f>D18/($D26)</f>
        <v>3.6090506852219373E-2</v>
      </c>
    </row>
    <row r="19" spans="1:5">
      <c r="A19" s="112" t="s">
        <v>68</v>
      </c>
      <c r="B19" s="405">
        <f>'Federal Non-Assistance'!M55</f>
        <v>3959219</v>
      </c>
      <c r="C19" s="440">
        <f>'State Non-Assistance'!M55</f>
        <v>0</v>
      </c>
      <c r="D19" s="454">
        <f>B19+C19</f>
        <v>3959219</v>
      </c>
      <c r="E19" s="444">
        <f>D19/($D26)</f>
        <v>6.0237219550072271E-3</v>
      </c>
    </row>
    <row r="20" spans="1:5" ht="16.8">
      <c r="A20" s="112" t="s">
        <v>110</v>
      </c>
      <c r="B20" s="405">
        <f>'Federal Non-Assistance'!N55</f>
        <v>0</v>
      </c>
      <c r="C20" s="115"/>
      <c r="D20" s="454">
        <f t="shared" si="1"/>
        <v>0</v>
      </c>
      <c r="E20" s="444">
        <f>D20/($D26)</f>
        <v>0</v>
      </c>
    </row>
    <row r="21" spans="1:5">
      <c r="A21" s="112" t="s">
        <v>69</v>
      </c>
      <c r="B21" s="405">
        <f>'Federal Non-Assistance'!O55</f>
        <v>1344469</v>
      </c>
      <c r="C21" s="440">
        <f>'State Non-Assistance'!O55</f>
        <v>89601604</v>
      </c>
      <c r="D21" s="454">
        <f t="shared" si="1"/>
        <v>90946073</v>
      </c>
      <c r="E21" s="444">
        <f>D21/($D26)</f>
        <v>0.13836917246855757</v>
      </c>
    </row>
    <row r="22" spans="1:5" ht="40.200000000000003" thickBot="1">
      <c r="A22" s="116" t="s">
        <v>0</v>
      </c>
      <c r="B22" s="406">
        <f>B3+B8</f>
        <v>273464435</v>
      </c>
      <c r="C22" s="441">
        <f>C3+C8</f>
        <v>305584372</v>
      </c>
      <c r="D22" s="406">
        <f>B22+C22</f>
        <v>579048807</v>
      </c>
      <c r="E22" s="446">
        <f>D22/($D26)</f>
        <v>0.8809891576461526</v>
      </c>
    </row>
    <row r="23" spans="1:5" ht="34.200000000000003">
      <c r="A23" s="114" t="s">
        <v>111</v>
      </c>
      <c r="B23" s="449">
        <f>'Summary Federal Funds'!E55</f>
        <v>62779200</v>
      </c>
      <c r="C23" s="117"/>
      <c r="D23" s="456">
        <f>B23</f>
        <v>62779200</v>
      </c>
      <c r="E23" s="443">
        <f>D23/($D26)</f>
        <v>9.5514909722798802E-2</v>
      </c>
    </row>
    <row r="24" spans="1:5" ht="34.200000000000003">
      <c r="A24" s="114" t="s">
        <v>112</v>
      </c>
      <c r="B24" s="450">
        <f>'Summary Federal Funds'!F55</f>
        <v>15443200</v>
      </c>
      <c r="C24" s="118"/>
      <c r="D24" s="456">
        <f>B24</f>
        <v>15443200</v>
      </c>
      <c r="E24" s="445">
        <f>D24/($D26)</f>
        <v>2.3495932631048603E-2</v>
      </c>
    </row>
    <row r="25" spans="1:5" ht="39" customHeight="1" thickBot="1">
      <c r="A25" s="119" t="s">
        <v>113</v>
      </c>
      <c r="B25" s="451">
        <f>B23+B24</f>
        <v>78222400</v>
      </c>
      <c r="C25" s="120"/>
      <c r="D25" s="451">
        <f>B25</f>
        <v>78222400</v>
      </c>
      <c r="E25" s="447">
        <f>D25/($D26)</f>
        <v>0.1190108423538474</v>
      </c>
    </row>
    <row r="26" spans="1:5" ht="32.4" thickTop="1" thickBot="1">
      <c r="A26" s="121" t="s">
        <v>114</v>
      </c>
      <c r="B26" s="408">
        <f>B22+B25</f>
        <v>351686835</v>
      </c>
      <c r="C26" s="442">
        <f>C22</f>
        <v>305584372</v>
      </c>
      <c r="D26" s="408">
        <f>B26+C26</f>
        <v>657271207</v>
      </c>
      <c r="E26" s="448">
        <f>IF(D26/($D26)=SUM(E25,E22),SUM(E22,E25),"ERROR")</f>
        <v>1</v>
      </c>
    </row>
    <row r="27" spans="1:5" ht="31.8" thickBot="1">
      <c r="A27" s="122" t="s">
        <v>95</v>
      </c>
      <c r="B27" s="452">
        <f>'Summary Federal Funds'!I55</f>
        <v>0</v>
      </c>
      <c r="C27" s="123"/>
      <c r="D27" s="452">
        <f>B27</f>
        <v>0</v>
      </c>
      <c r="E27" s="124"/>
    </row>
    <row r="28" spans="1:5" ht="31.2">
      <c r="A28" s="125" t="s">
        <v>96</v>
      </c>
      <c r="B28" s="453">
        <f>'Summary Federal Funds'!J55</f>
        <v>5042470</v>
      </c>
      <c r="C28" s="126"/>
      <c r="D28" s="453">
        <f>B28</f>
        <v>5042470</v>
      </c>
      <c r="E28" s="127"/>
    </row>
  </sheetData>
  <mergeCells count="1">
    <mergeCell ref="A1:E1"/>
  </mergeCells>
  <pageMargins left="0.7" right="0.7" top="0.75" bottom="0.75" header="0.3" footer="0.3"/>
  <pageSetup scale="80"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7" sqref="C7"/>
    </sheetView>
  </sheetViews>
  <sheetFormatPr defaultRowHeight="14.4"/>
  <cols>
    <col min="1" max="1" width="22.6640625" customWidth="1"/>
    <col min="2" max="5" width="32.6640625" customWidth="1"/>
  </cols>
  <sheetData>
    <row r="1" spans="1:5" ht="18" thickBot="1">
      <c r="A1" s="467" t="s">
        <v>302</v>
      </c>
      <c r="B1" s="468"/>
      <c r="C1" s="468"/>
      <c r="D1" s="468"/>
      <c r="E1" s="534"/>
    </row>
    <row r="2" spans="1:5" ht="31.2" thickBot="1">
      <c r="A2" s="106" t="s">
        <v>104</v>
      </c>
      <c r="B2" s="107" t="s">
        <v>105</v>
      </c>
      <c r="C2" s="108" t="s">
        <v>106</v>
      </c>
      <c r="D2" s="109" t="s">
        <v>107</v>
      </c>
      <c r="E2" s="110" t="s">
        <v>108</v>
      </c>
    </row>
    <row r="3" spans="1:5" ht="22.8">
      <c r="A3" s="111" t="s">
        <v>74</v>
      </c>
      <c r="B3" s="418">
        <f>IF(SUM(B4:B7)='Federal Assistance'!B56,'Federal Assistance'!B56,"ERROR")</f>
        <v>1625509</v>
      </c>
      <c r="C3" s="418">
        <f>IF(SUM(C4:C6)='State Assistance'!B56,'State Assistance'!B56,"ERROR")</f>
        <v>2053135</v>
      </c>
      <c r="D3" s="412">
        <f>B3+C3</f>
        <v>3678644</v>
      </c>
      <c r="E3" s="443">
        <f>D3/($D26)</f>
        <v>0.12584712565777223</v>
      </c>
    </row>
    <row r="4" spans="1:5">
      <c r="A4" s="112" t="s">
        <v>62</v>
      </c>
      <c r="B4" s="417">
        <f>'Federal Assistance'!C56</f>
        <v>1625509</v>
      </c>
      <c r="C4" s="439">
        <f>'State Assistance'!C56</f>
        <v>1535305</v>
      </c>
      <c r="D4" s="454">
        <f>B4+C4</f>
        <v>3160814</v>
      </c>
      <c r="E4" s="444">
        <f>D4/($D26)</f>
        <v>0.10813206079165194</v>
      </c>
    </row>
    <row r="5" spans="1:5">
      <c r="A5" s="112" t="s">
        <v>63</v>
      </c>
      <c r="B5" s="417">
        <f>'Federal Assistance'!D56</f>
        <v>0</v>
      </c>
      <c r="C5" s="439">
        <f>'State Assistance'!D56</f>
        <v>517830</v>
      </c>
      <c r="D5" s="454">
        <f t="shared" ref="D5:D7" si="0">B5+C5</f>
        <v>517830</v>
      </c>
      <c r="E5" s="444">
        <f>D5/($D26)</f>
        <v>1.7715064866120286E-2</v>
      </c>
    </row>
    <row r="6" spans="1:5" ht="16.8">
      <c r="A6" s="112" t="s">
        <v>75</v>
      </c>
      <c r="B6" s="417">
        <f>'Federal Assistance'!E56</f>
        <v>0</v>
      </c>
      <c r="C6" s="439">
        <f>'State Assistance'!E56</f>
        <v>0</v>
      </c>
      <c r="D6" s="454">
        <f t="shared" si="0"/>
        <v>0</v>
      </c>
      <c r="E6" s="444">
        <f>D6/($D26)</f>
        <v>0</v>
      </c>
    </row>
    <row r="7" spans="1:5">
      <c r="A7" s="112" t="s">
        <v>76</v>
      </c>
      <c r="B7" s="417">
        <f>'Federal Assistance'!F56</f>
        <v>0</v>
      </c>
      <c r="C7" s="113"/>
      <c r="D7" s="455">
        <f t="shared" si="0"/>
        <v>0</v>
      </c>
      <c r="E7" s="444">
        <f>D7/($D26)</f>
        <v>0</v>
      </c>
    </row>
    <row r="8" spans="1:5" ht="22.8">
      <c r="A8" s="114" t="s">
        <v>65</v>
      </c>
      <c r="B8" s="404">
        <f>IF(SUM(B9:B21)='Federal Non-Assistance'!B56,'Federal Non-Assistance'!B56,"ERROR")</f>
        <v>13751756</v>
      </c>
      <c r="C8" s="413">
        <f>IF(SUM(C9:C21)='State Non-Assistance'!B56,'State Non-Assistance'!B56,"ERROR")</f>
        <v>9950600</v>
      </c>
      <c r="D8" s="456">
        <f>B8+C8</f>
        <v>23702356</v>
      </c>
      <c r="E8" s="445">
        <f>D8/($D26)</f>
        <v>0.81086220191930825</v>
      </c>
    </row>
    <row r="9" spans="1:5" ht="16.8">
      <c r="A9" s="112" t="s">
        <v>78</v>
      </c>
      <c r="B9" s="405">
        <f>'Federal Non-Assistance'!C56</f>
        <v>2694551</v>
      </c>
      <c r="C9" s="440">
        <f>'State Non-Assistance'!C56</f>
        <v>15</v>
      </c>
      <c r="D9" s="454">
        <f t="shared" ref="D9:D21" si="1">B9+C9</f>
        <v>2694566</v>
      </c>
      <c r="E9" s="444">
        <f>D9/($D26)</f>
        <v>9.2181626163108113E-2</v>
      </c>
    </row>
    <row r="10" spans="1:5">
      <c r="A10" s="112" t="s">
        <v>63</v>
      </c>
      <c r="B10" s="405">
        <f>'Federal Non-Assistance'!D56</f>
        <v>0</v>
      </c>
      <c r="C10" s="440">
        <f>'State Non-Assistance'!D56</f>
        <v>0</v>
      </c>
      <c r="D10" s="454">
        <f t="shared" si="1"/>
        <v>0</v>
      </c>
      <c r="E10" s="444">
        <f>D10/($D26)</f>
        <v>0</v>
      </c>
    </row>
    <row r="11" spans="1:5">
      <c r="A11" s="112" t="s">
        <v>64</v>
      </c>
      <c r="B11" s="405">
        <f>'Federal Non-Assistance'!E56</f>
        <v>0</v>
      </c>
      <c r="C11" s="440">
        <f>'State Non-Assistance'!E56</f>
        <v>0</v>
      </c>
      <c r="D11" s="454">
        <f t="shared" si="1"/>
        <v>0</v>
      </c>
      <c r="E11" s="444">
        <f>D11/($D26)</f>
        <v>0</v>
      </c>
    </row>
    <row r="12" spans="1:5" ht="16.8">
      <c r="A12" s="112" t="s">
        <v>79</v>
      </c>
      <c r="B12" s="405">
        <f>'Federal Non-Assistance'!F56</f>
        <v>0</v>
      </c>
      <c r="C12" s="440">
        <f>'State Non-Assistance'!F56</f>
        <v>0</v>
      </c>
      <c r="D12" s="454">
        <f t="shared" si="1"/>
        <v>0</v>
      </c>
      <c r="E12" s="444">
        <f>D12/($D26)</f>
        <v>0</v>
      </c>
    </row>
    <row r="13" spans="1:5">
      <c r="A13" s="112" t="s">
        <v>67</v>
      </c>
      <c r="B13" s="405">
        <f>'Federal Non-Assistance'!G56</f>
        <v>0</v>
      </c>
      <c r="C13" s="440">
        <f>'State Non-Assistance'!G56</f>
        <v>0</v>
      </c>
      <c r="D13" s="454">
        <f t="shared" si="1"/>
        <v>0</v>
      </c>
      <c r="E13" s="444">
        <f>D13/($D26)</f>
        <v>0</v>
      </c>
    </row>
    <row r="14" spans="1:5" ht="16.8">
      <c r="A14" s="112" t="s">
        <v>80</v>
      </c>
      <c r="B14" s="405">
        <f>'Federal Non-Assistance'!H56</f>
        <v>0</v>
      </c>
      <c r="C14" s="440">
        <f>'State Non-Assistance'!H56</f>
        <v>0</v>
      </c>
      <c r="D14" s="454">
        <f t="shared" si="1"/>
        <v>0</v>
      </c>
      <c r="E14" s="444">
        <f>D14/($D26)</f>
        <v>0</v>
      </c>
    </row>
    <row r="15" spans="1:5" ht="16.8">
      <c r="A15" s="112" t="s">
        <v>81</v>
      </c>
      <c r="B15" s="405">
        <f>'Federal Non-Assistance'!I56</f>
        <v>389722</v>
      </c>
      <c r="C15" s="440">
        <f>'State Non-Assistance'!I56</f>
        <v>0</v>
      </c>
      <c r="D15" s="454">
        <f t="shared" si="1"/>
        <v>389722</v>
      </c>
      <c r="E15" s="444">
        <f>D15/($D26)</f>
        <v>1.3332465306672325E-2</v>
      </c>
    </row>
    <row r="16" spans="1:5" ht="16.8">
      <c r="A16" s="112" t="s">
        <v>82</v>
      </c>
      <c r="B16" s="405">
        <f>'Federal Non-Assistance'!J56</f>
        <v>0</v>
      </c>
      <c r="C16" s="440">
        <f>'State Non-Assistance'!J56</f>
        <v>0</v>
      </c>
      <c r="D16" s="454">
        <f t="shared" si="1"/>
        <v>0</v>
      </c>
      <c r="E16" s="444">
        <f>D16/($D26)</f>
        <v>0</v>
      </c>
    </row>
    <row r="17" spans="1:5" ht="16.8">
      <c r="A17" s="112" t="s">
        <v>109</v>
      </c>
      <c r="B17" s="405">
        <f>'Federal Non-Assistance'!K56</f>
        <v>0</v>
      </c>
      <c r="C17" s="440">
        <f>'State Non-Assistance'!K56</f>
        <v>0</v>
      </c>
      <c r="D17" s="454">
        <f t="shared" si="1"/>
        <v>0</v>
      </c>
      <c r="E17" s="444">
        <f>D17/($D26)</f>
        <v>0</v>
      </c>
    </row>
    <row r="18" spans="1:5">
      <c r="A18" s="112" t="s">
        <v>88</v>
      </c>
      <c r="B18" s="405">
        <f>'Federal Non-Assistance'!L56</f>
        <v>1502512</v>
      </c>
      <c r="C18" s="440">
        <f>'State Non-Assistance'!L56</f>
        <v>5805917</v>
      </c>
      <c r="D18" s="454">
        <f>B18+C18</f>
        <v>7308429</v>
      </c>
      <c r="E18" s="444">
        <f>D18/($D26)</f>
        <v>0.25002277543679319</v>
      </c>
    </row>
    <row r="19" spans="1:5">
      <c r="A19" s="112" t="s">
        <v>68</v>
      </c>
      <c r="B19" s="405">
        <f>'Federal Non-Assistance'!M56</f>
        <v>13116</v>
      </c>
      <c r="C19" s="440">
        <f>'State Non-Assistance'!M56</f>
        <v>34592</v>
      </c>
      <c r="D19" s="454">
        <f>B19+C19</f>
        <v>47708</v>
      </c>
      <c r="E19" s="444">
        <f>D19/($D26)</f>
        <v>1.632099945219216E-3</v>
      </c>
    </row>
    <row r="20" spans="1:5" ht="16.8">
      <c r="A20" s="112" t="s">
        <v>110</v>
      </c>
      <c r="B20" s="405">
        <f>'Federal Non-Assistance'!N56</f>
        <v>0</v>
      </c>
      <c r="C20" s="115"/>
      <c r="D20" s="454">
        <f t="shared" si="1"/>
        <v>0</v>
      </c>
      <c r="E20" s="444">
        <f>D20/($D26)</f>
        <v>0</v>
      </c>
    </row>
    <row r="21" spans="1:5">
      <c r="A21" s="112" t="s">
        <v>69</v>
      </c>
      <c r="B21" s="405">
        <f>'Federal Non-Assistance'!O56</f>
        <v>9151855</v>
      </c>
      <c r="C21" s="440">
        <f>'State Non-Assistance'!O56</f>
        <v>4110076</v>
      </c>
      <c r="D21" s="454">
        <f t="shared" si="1"/>
        <v>13261931</v>
      </c>
      <c r="E21" s="444">
        <f>D21/($D26)</f>
        <v>0.45369323506751535</v>
      </c>
    </row>
    <row r="22" spans="1:5" ht="40.200000000000003" thickBot="1">
      <c r="A22" s="116" t="s">
        <v>0</v>
      </c>
      <c r="B22" s="406">
        <f>B3+B8</f>
        <v>15377265</v>
      </c>
      <c r="C22" s="441">
        <f>C3+C8</f>
        <v>12003735</v>
      </c>
      <c r="D22" s="406">
        <f>B22+C22</f>
        <v>27381000</v>
      </c>
      <c r="E22" s="446">
        <f>D22/($D26)</f>
        <v>0.93670932757708048</v>
      </c>
    </row>
    <row r="23" spans="1:5" ht="34.200000000000003">
      <c r="A23" s="114" t="s">
        <v>111</v>
      </c>
      <c r="B23" s="449">
        <f>'Summary Federal Funds'!E56</f>
        <v>0</v>
      </c>
      <c r="C23" s="117"/>
      <c r="D23" s="456">
        <f>B23</f>
        <v>0</v>
      </c>
      <c r="E23" s="443">
        <f>D23/($D26)</f>
        <v>0</v>
      </c>
    </row>
    <row r="24" spans="1:5" ht="34.200000000000003">
      <c r="A24" s="114" t="s">
        <v>112</v>
      </c>
      <c r="B24" s="450">
        <f>'Summary Federal Funds'!F56</f>
        <v>1850053</v>
      </c>
      <c r="C24" s="118"/>
      <c r="D24" s="456">
        <f>B24</f>
        <v>1850053</v>
      </c>
      <c r="E24" s="445">
        <f>D24/($D26)</f>
        <v>6.3290672422919553E-2</v>
      </c>
    </row>
    <row r="25" spans="1:5" ht="39" customHeight="1" thickBot="1">
      <c r="A25" s="119" t="s">
        <v>113</v>
      </c>
      <c r="B25" s="451">
        <f>B23+B24</f>
        <v>1850053</v>
      </c>
      <c r="C25" s="120"/>
      <c r="D25" s="451">
        <f>B25</f>
        <v>1850053</v>
      </c>
      <c r="E25" s="447">
        <f>D25/($D26)</f>
        <v>6.3290672422919553E-2</v>
      </c>
    </row>
    <row r="26" spans="1:5" ht="32.4" thickTop="1" thickBot="1">
      <c r="A26" s="121" t="s">
        <v>114</v>
      </c>
      <c r="B26" s="408">
        <f>B22+B25</f>
        <v>17227318</v>
      </c>
      <c r="C26" s="442">
        <f>C22</f>
        <v>12003735</v>
      </c>
      <c r="D26" s="408">
        <f>B26+C26</f>
        <v>29231053</v>
      </c>
      <c r="E26" s="448">
        <f>IF(D26/($D26)=SUM(E25,E22),SUM(E22,E25),"ERROR")</f>
        <v>1</v>
      </c>
    </row>
    <row r="27" spans="1:5" ht="31.8" thickBot="1">
      <c r="A27" s="122" t="s">
        <v>95</v>
      </c>
      <c r="B27" s="452">
        <f>'Summary Federal Funds'!I56</f>
        <v>1862339</v>
      </c>
      <c r="C27" s="123"/>
      <c r="D27" s="452">
        <f>B27</f>
        <v>1862339</v>
      </c>
      <c r="E27" s="124"/>
    </row>
    <row r="28" spans="1:5" ht="31.2">
      <c r="A28" s="125" t="s">
        <v>96</v>
      </c>
      <c r="B28" s="453">
        <f>'Summary Federal Funds'!J56</f>
        <v>23883082</v>
      </c>
      <c r="C28" s="126"/>
      <c r="D28" s="453">
        <f>B28</f>
        <v>23883082</v>
      </c>
      <c r="E28" s="127"/>
    </row>
  </sheetData>
  <mergeCells count="1">
    <mergeCell ref="A1:E1"/>
  </mergeCells>
  <pageMargins left="0.7" right="0.7" top="0.75" bottom="0.75" header="0.3" footer="0.3"/>
  <pageSetup scale="80"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
  <sheetViews>
    <sheetView workbookViewId="0">
      <selection activeCell="E36" sqref="E36"/>
    </sheetView>
  </sheetViews>
  <sheetFormatPr defaultRowHeight="14.4"/>
  <sheetData/>
  <pageMargins left="0.7" right="0.7" top="0.75" bottom="0.75" header="0.3" footer="0.3"/>
  <pageSetup orientation="landscape"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6"/>
  <sheetViews>
    <sheetView workbookViewId="0">
      <selection activeCell="B8" sqref="B8"/>
    </sheetView>
  </sheetViews>
  <sheetFormatPr defaultRowHeight="14.4"/>
  <cols>
    <col min="1" max="1" width="21" customWidth="1"/>
    <col min="2" max="19" width="16.6640625" customWidth="1"/>
  </cols>
  <sheetData>
    <row r="1" spans="1:19">
      <c r="A1" s="502" t="s">
        <v>216</v>
      </c>
      <c r="B1" s="508"/>
      <c r="C1" s="508"/>
      <c r="D1" s="535"/>
      <c r="E1" s="536"/>
      <c r="F1" s="536"/>
      <c r="G1" s="536"/>
      <c r="H1" s="536"/>
      <c r="I1" s="536"/>
      <c r="J1" s="536"/>
      <c r="K1" s="536"/>
      <c r="L1" s="536"/>
      <c r="M1" s="536"/>
      <c r="N1" s="537"/>
      <c r="O1" s="537"/>
      <c r="P1" s="537"/>
      <c r="Q1" s="537"/>
      <c r="R1" s="537"/>
      <c r="S1" s="538"/>
    </row>
    <row r="2" spans="1:19" ht="22.5" customHeight="1">
      <c r="A2" s="132"/>
      <c r="B2" s="484" t="s">
        <v>116</v>
      </c>
      <c r="C2" s="484"/>
      <c r="D2" s="485"/>
      <c r="E2" s="484" t="s">
        <v>185</v>
      </c>
      <c r="F2" s="484"/>
      <c r="G2" s="485"/>
      <c r="H2" s="484" t="s">
        <v>117</v>
      </c>
      <c r="I2" s="484"/>
      <c r="J2" s="485"/>
      <c r="K2" s="484" t="s">
        <v>118</v>
      </c>
      <c r="L2" s="484"/>
      <c r="M2" s="485"/>
      <c r="N2" s="484" t="s">
        <v>119</v>
      </c>
      <c r="O2" s="484"/>
      <c r="P2" s="485"/>
      <c r="Q2" s="539" t="s">
        <v>120</v>
      </c>
      <c r="R2" s="539"/>
      <c r="S2" s="540"/>
    </row>
    <row r="3" spans="1:19" ht="25.2">
      <c r="A3" s="133" t="s">
        <v>10</v>
      </c>
      <c r="B3" s="38" t="s">
        <v>121</v>
      </c>
      <c r="C3" s="35" t="s">
        <v>122</v>
      </c>
      <c r="D3" s="52" t="s">
        <v>1</v>
      </c>
      <c r="E3" s="38" t="s">
        <v>121</v>
      </c>
      <c r="F3" s="35" t="s">
        <v>122</v>
      </c>
      <c r="G3" s="52" t="s">
        <v>1</v>
      </c>
      <c r="H3" s="38" t="s">
        <v>121</v>
      </c>
      <c r="I3" s="35" t="s">
        <v>122</v>
      </c>
      <c r="J3" s="52" t="s">
        <v>1</v>
      </c>
      <c r="K3" s="38" t="s">
        <v>121</v>
      </c>
      <c r="L3" s="35" t="s">
        <v>122</v>
      </c>
      <c r="M3" s="52" t="s">
        <v>1</v>
      </c>
      <c r="N3" s="38" t="s">
        <v>121</v>
      </c>
      <c r="O3" s="35" t="s">
        <v>122</v>
      </c>
      <c r="P3" s="52" t="s">
        <v>1</v>
      </c>
      <c r="Q3" s="38" t="s">
        <v>121</v>
      </c>
      <c r="R3" s="35" t="s">
        <v>122</v>
      </c>
      <c r="S3" s="52" t="s">
        <v>1</v>
      </c>
    </row>
    <row r="4" spans="1:19">
      <c r="A4" s="133"/>
      <c r="B4" s="39"/>
      <c r="C4" s="36"/>
      <c r="D4" s="55"/>
      <c r="E4" s="39"/>
      <c r="F4" s="36"/>
      <c r="G4" s="55"/>
      <c r="H4" s="39"/>
      <c r="I4" s="36"/>
      <c r="J4" s="55"/>
      <c r="K4" s="39"/>
      <c r="L4" s="36"/>
      <c r="M4" s="55"/>
      <c r="N4" s="39"/>
      <c r="O4" s="36"/>
      <c r="P4" s="55"/>
      <c r="Q4" s="39"/>
      <c r="R4" s="36"/>
      <c r="S4" s="55"/>
    </row>
    <row r="5" spans="1:19">
      <c r="A5" s="134" t="s">
        <v>77</v>
      </c>
      <c r="B5" s="335">
        <f>E5+H5+K5+N5+Q5</f>
        <v>9586294581</v>
      </c>
      <c r="C5" s="336">
        <f>F5+I5+L5+O5+R5</f>
        <v>19764632515</v>
      </c>
      <c r="D5" s="433">
        <f>G5+J5+M5+P5+S5</f>
        <v>29350927096</v>
      </c>
      <c r="E5" s="335">
        <f t="shared" ref="E5:S5" si="0">SUM(E6:E56)</f>
        <v>4880443083</v>
      </c>
      <c r="F5" s="336">
        <f t="shared" si="0"/>
        <v>8547194819</v>
      </c>
      <c r="G5" s="433">
        <f t="shared" si="0"/>
        <v>13427637902</v>
      </c>
      <c r="H5" s="335">
        <f t="shared" si="0"/>
        <v>479863710</v>
      </c>
      <c r="I5" s="336">
        <f t="shared" si="0"/>
        <v>108583023</v>
      </c>
      <c r="J5" s="433">
        <f t="shared" si="0"/>
        <v>588446733</v>
      </c>
      <c r="K5" s="335">
        <f t="shared" si="0"/>
        <v>9465170</v>
      </c>
      <c r="L5" s="336">
        <f t="shared" si="0"/>
        <v>1555251</v>
      </c>
      <c r="M5" s="433">
        <f t="shared" si="0"/>
        <v>11020421</v>
      </c>
      <c r="N5" s="335">
        <f t="shared" si="0"/>
        <v>4048117314</v>
      </c>
      <c r="O5" s="336">
        <f t="shared" si="0"/>
        <v>10032487374</v>
      </c>
      <c r="P5" s="433">
        <f t="shared" si="0"/>
        <v>14080604688</v>
      </c>
      <c r="Q5" s="335">
        <f t="shared" si="0"/>
        <v>168405304</v>
      </c>
      <c r="R5" s="336">
        <f t="shared" si="0"/>
        <v>1074812048</v>
      </c>
      <c r="S5" s="433">
        <f t="shared" si="0"/>
        <v>1243217352</v>
      </c>
    </row>
    <row r="6" spans="1:19">
      <c r="A6" s="135" t="s">
        <v>11</v>
      </c>
      <c r="B6" s="335">
        <f t="shared" ref="B6:B56" si="1">E6+H6+K6+N6+Q6</f>
        <v>43429852</v>
      </c>
      <c r="C6" s="336">
        <f t="shared" ref="C6:C56" si="2">F6+I6+L6+O6+R6</f>
        <v>136094604</v>
      </c>
      <c r="D6" s="433">
        <f t="shared" ref="D6:D56" si="3">G6+J6+M6+P6+S6</f>
        <v>179524456</v>
      </c>
      <c r="E6" s="335">
        <f>'SFAG Summary'!G6</f>
        <v>31852978</v>
      </c>
      <c r="F6" s="336">
        <f>'SFAG Summary'!H6</f>
        <v>32753296</v>
      </c>
      <c r="G6" s="433">
        <f>E6+F6</f>
        <v>64606274</v>
      </c>
      <c r="H6" s="335">
        <f>'Contingency Summary'!G6</f>
        <v>9266210</v>
      </c>
      <c r="I6" s="336">
        <f>'Contingency Summary'!H6</f>
        <v>0</v>
      </c>
      <c r="J6" s="433">
        <f>H6+I6</f>
        <v>9266210</v>
      </c>
      <c r="K6" s="335">
        <f>'ECF Summary'!G6</f>
        <v>0</v>
      </c>
      <c r="L6" s="336">
        <f>'ECF Summary'!H6</f>
        <v>0</v>
      </c>
      <c r="M6" s="433">
        <f>K6+L6</f>
        <v>0</v>
      </c>
      <c r="N6" s="335">
        <f>'MOE in TANF Summary'!C6</f>
        <v>2310664</v>
      </c>
      <c r="O6" s="336">
        <f>'MOE in TANF Summary'!D6</f>
        <v>38409801</v>
      </c>
      <c r="P6" s="433">
        <f>N6+O6</f>
        <v>40720465</v>
      </c>
      <c r="Q6" s="335">
        <f>'MOE SSP Summary'!C6</f>
        <v>0</v>
      </c>
      <c r="R6" s="336">
        <f>'MOE SSP Summary'!D6</f>
        <v>64931507</v>
      </c>
      <c r="S6" s="336">
        <f>Q6+R6</f>
        <v>64931507</v>
      </c>
    </row>
    <row r="7" spans="1:19">
      <c r="A7" s="135" t="s">
        <v>12</v>
      </c>
      <c r="B7" s="335">
        <f t="shared" si="1"/>
        <v>38707010</v>
      </c>
      <c r="C7" s="336">
        <f t="shared" si="2"/>
        <v>37242473</v>
      </c>
      <c r="D7" s="433">
        <f t="shared" si="3"/>
        <v>75949483</v>
      </c>
      <c r="E7" s="335">
        <f>'SFAG Summary'!G7</f>
        <v>3479575</v>
      </c>
      <c r="F7" s="336">
        <f>'SFAG Summary'!H7</f>
        <v>35381527</v>
      </c>
      <c r="G7" s="433">
        <f t="shared" ref="G7:G56" si="4">E7+F7</f>
        <v>38861102</v>
      </c>
      <c r="H7" s="335">
        <f>'Contingency Summary'!G7</f>
        <v>0</v>
      </c>
      <c r="I7" s="336">
        <f>'Contingency Summary'!H7</f>
        <v>0</v>
      </c>
      <c r="J7" s="433">
        <f t="shared" ref="J7:J56" si="5">H7+I7</f>
        <v>0</v>
      </c>
      <c r="K7" s="335">
        <f>'ECF Summary'!G7</f>
        <v>0</v>
      </c>
      <c r="L7" s="336">
        <f>'ECF Summary'!H7</f>
        <v>0</v>
      </c>
      <c r="M7" s="433">
        <f t="shared" ref="M7:M56" si="6">K7+L7</f>
        <v>0</v>
      </c>
      <c r="N7" s="335">
        <f>'MOE in TANF Summary'!C7</f>
        <v>35227435</v>
      </c>
      <c r="O7" s="336">
        <f>'MOE in TANF Summary'!D7</f>
        <v>1860946</v>
      </c>
      <c r="P7" s="433">
        <f t="shared" ref="P7:P56" si="7">N7+O7</f>
        <v>37088381</v>
      </c>
      <c r="Q7" s="335">
        <f>'MOE SSP Summary'!C7</f>
        <v>0</v>
      </c>
      <c r="R7" s="336">
        <f>'MOE SSP Summary'!D7</f>
        <v>0</v>
      </c>
      <c r="S7" s="336">
        <f t="shared" ref="S7:S56" si="8">Q7+R7</f>
        <v>0</v>
      </c>
    </row>
    <row r="8" spans="1:19">
      <c r="A8" s="135" t="s">
        <v>13</v>
      </c>
      <c r="B8" s="335">
        <f t="shared" si="1"/>
        <v>33232248</v>
      </c>
      <c r="C8" s="336">
        <f t="shared" si="2"/>
        <v>302652152</v>
      </c>
      <c r="D8" s="433">
        <f t="shared" si="3"/>
        <v>335884400</v>
      </c>
      <c r="E8" s="335">
        <f>'SFAG Summary'!G8</f>
        <v>15315515</v>
      </c>
      <c r="F8" s="336">
        <f>'SFAG Summary'!H8</f>
        <v>167130691</v>
      </c>
      <c r="G8" s="433">
        <f t="shared" si="4"/>
        <v>182446206</v>
      </c>
      <c r="H8" s="335">
        <f>'Contingency Summary'!G8</f>
        <v>17916733</v>
      </c>
      <c r="I8" s="336">
        <f>'Contingency Summary'!H8</f>
        <v>3161776</v>
      </c>
      <c r="J8" s="433">
        <f t="shared" si="5"/>
        <v>21078509</v>
      </c>
      <c r="K8" s="335">
        <f>'ECF Summary'!G8</f>
        <v>0</v>
      </c>
      <c r="L8" s="336">
        <f>'ECF Summary'!H8</f>
        <v>0</v>
      </c>
      <c r="M8" s="433">
        <f t="shared" si="6"/>
        <v>0</v>
      </c>
      <c r="N8" s="335">
        <f>'MOE in TANF Summary'!C8</f>
        <v>0</v>
      </c>
      <c r="O8" s="336">
        <f>'MOE in TANF Summary'!D8</f>
        <v>132359685</v>
      </c>
      <c r="P8" s="433">
        <f t="shared" si="7"/>
        <v>132359685</v>
      </c>
      <c r="Q8" s="335">
        <f>'MOE SSP Summary'!C8</f>
        <v>0</v>
      </c>
      <c r="R8" s="336">
        <f>'MOE SSP Summary'!D8</f>
        <v>0</v>
      </c>
      <c r="S8" s="336">
        <f t="shared" si="8"/>
        <v>0</v>
      </c>
    </row>
    <row r="9" spans="1:19">
      <c r="A9" s="135" t="s">
        <v>14</v>
      </c>
      <c r="B9" s="335">
        <f t="shared" si="1"/>
        <v>11104361</v>
      </c>
      <c r="C9" s="336">
        <f t="shared" si="2"/>
        <v>129795030</v>
      </c>
      <c r="D9" s="433">
        <f t="shared" si="3"/>
        <v>140899391</v>
      </c>
      <c r="E9" s="335">
        <f>'SFAG Summary'!G9</f>
        <v>11104361</v>
      </c>
      <c r="F9" s="336">
        <f>'SFAG Summary'!H9</f>
        <v>30406420</v>
      </c>
      <c r="G9" s="433">
        <f t="shared" si="4"/>
        <v>41510781</v>
      </c>
      <c r="H9" s="335">
        <f>'Contingency Summary'!G9</f>
        <v>0</v>
      </c>
      <c r="I9" s="336">
        <f>'Contingency Summary'!H9</f>
        <v>5633583</v>
      </c>
      <c r="J9" s="433">
        <f t="shared" si="5"/>
        <v>5633583</v>
      </c>
      <c r="K9" s="335">
        <f>'ECF Summary'!G9</f>
        <v>0</v>
      </c>
      <c r="L9" s="336">
        <f>'ECF Summary'!H9</f>
        <v>0</v>
      </c>
      <c r="M9" s="433">
        <f t="shared" si="6"/>
        <v>0</v>
      </c>
      <c r="N9" s="335">
        <f>'MOE in TANF Summary'!C9</f>
        <v>0</v>
      </c>
      <c r="O9" s="336">
        <f>'MOE in TANF Summary'!D9</f>
        <v>93755027</v>
      </c>
      <c r="P9" s="433">
        <f t="shared" si="7"/>
        <v>93755027</v>
      </c>
      <c r="Q9" s="335">
        <f>'MOE SSP Summary'!C9</f>
        <v>0</v>
      </c>
      <c r="R9" s="336">
        <f>'MOE SSP Summary'!D9</f>
        <v>0</v>
      </c>
      <c r="S9" s="336">
        <f t="shared" si="8"/>
        <v>0</v>
      </c>
    </row>
    <row r="10" spans="1:19">
      <c r="A10" s="135" t="s">
        <v>15</v>
      </c>
      <c r="B10" s="335">
        <f t="shared" si="1"/>
        <v>3491007105</v>
      </c>
      <c r="C10" s="336">
        <f t="shared" si="2"/>
        <v>2850448320</v>
      </c>
      <c r="D10" s="433">
        <f t="shared" si="3"/>
        <v>6341455425</v>
      </c>
      <c r="E10" s="335">
        <f>'SFAG Summary'!G10</f>
        <v>1448156634</v>
      </c>
      <c r="F10" s="336">
        <f>'SFAG Summary'!H10</f>
        <v>1760325915</v>
      </c>
      <c r="G10" s="433">
        <f t="shared" si="4"/>
        <v>3208482549</v>
      </c>
      <c r="H10" s="335">
        <f>'Contingency Summary'!G10</f>
        <v>0</v>
      </c>
      <c r="I10" s="336">
        <f>'Contingency Summary'!H10</f>
        <v>0</v>
      </c>
      <c r="J10" s="433">
        <f t="shared" si="5"/>
        <v>0</v>
      </c>
      <c r="K10" s="335">
        <f>'ECF Summary'!G10</f>
        <v>3034125</v>
      </c>
      <c r="L10" s="336">
        <f>'ECF Summary'!H10</f>
        <v>0</v>
      </c>
      <c r="M10" s="433">
        <f t="shared" si="6"/>
        <v>3034125</v>
      </c>
      <c r="N10" s="335">
        <f>'MOE in TANF Summary'!C10</f>
        <v>2015857928</v>
      </c>
      <c r="O10" s="336">
        <f>'MOE in TANF Summary'!D10</f>
        <v>1050477920</v>
      </c>
      <c r="P10" s="433">
        <f t="shared" si="7"/>
        <v>3066335848</v>
      </c>
      <c r="Q10" s="335">
        <f>'MOE SSP Summary'!C10</f>
        <v>23958418</v>
      </c>
      <c r="R10" s="336">
        <f>'MOE SSP Summary'!D10</f>
        <v>39644485</v>
      </c>
      <c r="S10" s="336">
        <f t="shared" si="8"/>
        <v>63602903</v>
      </c>
    </row>
    <row r="11" spans="1:19">
      <c r="A11" s="135" t="s">
        <v>16</v>
      </c>
      <c r="B11" s="335">
        <f t="shared" si="1"/>
        <v>82167037</v>
      </c>
      <c r="C11" s="336">
        <f t="shared" si="2"/>
        <v>233292817</v>
      </c>
      <c r="D11" s="433">
        <f t="shared" si="3"/>
        <v>315459854</v>
      </c>
      <c r="E11" s="335">
        <f>'SFAG Summary'!G11</f>
        <v>59643981</v>
      </c>
      <c r="F11" s="336">
        <f>'SFAG Summary'!H11</f>
        <v>73198639</v>
      </c>
      <c r="G11" s="433">
        <f t="shared" si="4"/>
        <v>132842620</v>
      </c>
      <c r="H11" s="335">
        <f>'Contingency Summary'!G11</f>
        <v>13510450</v>
      </c>
      <c r="I11" s="336">
        <f>'Contingency Summary'!H11</f>
        <v>0</v>
      </c>
      <c r="J11" s="433">
        <f t="shared" si="5"/>
        <v>13510450</v>
      </c>
      <c r="K11" s="335">
        <f>'ECF Summary'!G11</f>
        <v>0</v>
      </c>
      <c r="L11" s="336">
        <f>'ECF Summary'!H11</f>
        <v>0</v>
      </c>
      <c r="M11" s="433">
        <f t="shared" si="6"/>
        <v>0</v>
      </c>
      <c r="N11" s="335">
        <f>'MOE in TANF Summary'!C11</f>
        <v>9012606</v>
      </c>
      <c r="O11" s="336">
        <f>'MOE in TANF Summary'!D11</f>
        <v>160094178</v>
      </c>
      <c r="P11" s="433">
        <f t="shared" si="7"/>
        <v>169106784</v>
      </c>
      <c r="Q11" s="335">
        <f>'MOE SSP Summary'!C11</f>
        <v>0</v>
      </c>
      <c r="R11" s="336">
        <f>'MOE SSP Summary'!D11</f>
        <v>0</v>
      </c>
      <c r="S11" s="336">
        <f t="shared" si="8"/>
        <v>0</v>
      </c>
    </row>
    <row r="12" spans="1:19">
      <c r="A12" s="135" t="s">
        <v>17</v>
      </c>
      <c r="B12" s="335">
        <f t="shared" si="1"/>
        <v>87433806</v>
      </c>
      <c r="C12" s="336">
        <f t="shared" si="2"/>
        <v>383029741</v>
      </c>
      <c r="D12" s="433">
        <f t="shared" si="3"/>
        <v>470463547</v>
      </c>
      <c r="E12" s="335">
        <f>'SFAG Summary'!G12</f>
        <v>21533075</v>
      </c>
      <c r="F12" s="336">
        <f>'SFAG Summary'!H12</f>
        <v>218576222</v>
      </c>
      <c r="G12" s="433">
        <f t="shared" si="4"/>
        <v>240109297</v>
      </c>
      <c r="H12" s="335">
        <f>'Contingency Summary'!G12</f>
        <v>0</v>
      </c>
      <c r="I12" s="336">
        <f>'Contingency Summary'!H12</f>
        <v>0</v>
      </c>
      <c r="J12" s="433">
        <f t="shared" si="5"/>
        <v>0</v>
      </c>
      <c r="K12" s="335">
        <f>'ECF Summary'!G12</f>
        <v>0</v>
      </c>
      <c r="L12" s="336">
        <f>'ECF Summary'!H12</f>
        <v>0</v>
      </c>
      <c r="M12" s="433">
        <f t="shared" si="6"/>
        <v>0</v>
      </c>
      <c r="N12" s="335">
        <f>'MOE in TANF Summary'!C12</f>
        <v>65900731</v>
      </c>
      <c r="O12" s="336">
        <f>'MOE in TANF Summary'!D12</f>
        <v>50129417</v>
      </c>
      <c r="P12" s="433">
        <f t="shared" si="7"/>
        <v>116030148</v>
      </c>
      <c r="Q12" s="335">
        <f>'MOE SSP Summary'!C12</f>
        <v>0</v>
      </c>
      <c r="R12" s="336">
        <f>'MOE SSP Summary'!D12</f>
        <v>114324102</v>
      </c>
      <c r="S12" s="336">
        <f t="shared" si="8"/>
        <v>114324102</v>
      </c>
    </row>
    <row r="13" spans="1:19">
      <c r="A13" s="135" t="s">
        <v>18</v>
      </c>
      <c r="B13" s="335">
        <f t="shared" si="1"/>
        <v>24319118</v>
      </c>
      <c r="C13" s="336">
        <f t="shared" si="2"/>
        <v>81851041</v>
      </c>
      <c r="D13" s="433">
        <f t="shared" si="3"/>
        <v>106170159</v>
      </c>
      <c r="E13" s="335">
        <f>'SFAG Summary'!G13</f>
        <v>1222331</v>
      </c>
      <c r="F13" s="336">
        <f>'SFAG Summary'!H13</f>
        <v>42538593</v>
      </c>
      <c r="G13" s="433">
        <f t="shared" si="4"/>
        <v>43760924</v>
      </c>
      <c r="H13" s="335">
        <f>'Contingency Summary'!G13</f>
        <v>0</v>
      </c>
      <c r="I13" s="336">
        <f>'Contingency Summary'!H13</f>
        <v>3206499</v>
      </c>
      <c r="J13" s="433">
        <f t="shared" si="5"/>
        <v>3206499</v>
      </c>
      <c r="K13" s="335">
        <f>'ECF Summary'!G13</f>
        <v>0</v>
      </c>
      <c r="L13" s="336">
        <f>'ECF Summary'!H13</f>
        <v>0</v>
      </c>
      <c r="M13" s="433">
        <f t="shared" si="6"/>
        <v>0</v>
      </c>
      <c r="N13" s="335">
        <f>'MOE in TANF Summary'!C13</f>
        <v>22590066</v>
      </c>
      <c r="O13" s="336">
        <f>'MOE in TANF Summary'!D13</f>
        <v>36105949</v>
      </c>
      <c r="P13" s="433">
        <f t="shared" si="7"/>
        <v>58696015</v>
      </c>
      <c r="Q13" s="335">
        <f>'MOE SSP Summary'!C13</f>
        <v>506721</v>
      </c>
      <c r="R13" s="336">
        <f>'MOE SSP Summary'!D13</f>
        <v>0</v>
      </c>
      <c r="S13" s="336">
        <f t="shared" si="8"/>
        <v>506721</v>
      </c>
    </row>
    <row r="14" spans="1:19">
      <c r="A14" s="135" t="s">
        <v>19</v>
      </c>
      <c r="B14" s="335">
        <f t="shared" si="1"/>
        <v>61340387</v>
      </c>
      <c r="C14" s="336">
        <f t="shared" si="2"/>
        <v>199187675</v>
      </c>
      <c r="D14" s="433">
        <f t="shared" si="3"/>
        <v>260528062</v>
      </c>
      <c r="E14" s="335">
        <f>'SFAG Summary'!G14</f>
        <v>4270024</v>
      </c>
      <c r="F14" s="336">
        <f>'SFAG Summary'!H14</f>
        <v>57114459</v>
      </c>
      <c r="G14" s="433">
        <f t="shared" si="4"/>
        <v>61384483</v>
      </c>
      <c r="H14" s="335">
        <f>'Contingency Summary'!G14</f>
        <v>9196167</v>
      </c>
      <c r="I14" s="336">
        <f>'Contingency Summary'!H14</f>
        <v>0</v>
      </c>
      <c r="J14" s="433">
        <f t="shared" si="5"/>
        <v>9196167</v>
      </c>
      <c r="K14" s="335">
        <f>'ECF Summary'!G14</f>
        <v>5494388</v>
      </c>
      <c r="L14" s="336">
        <f>'ECF Summary'!H14</f>
        <v>0</v>
      </c>
      <c r="M14" s="433">
        <f t="shared" si="6"/>
        <v>5494388</v>
      </c>
      <c r="N14" s="335">
        <f>'MOE in TANF Summary'!C14</f>
        <v>42379808</v>
      </c>
      <c r="O14" s="336">
        <f>'MOE in TANF Summary'!D14</f>
        <v>142073216</v>
      </c>
      <c r="P14" s="433">
        <f t="shared" si="7"/>
        <v>184453024</v>
      </c>
      <c r="Q14" s="335">
        <f>'MOE SSP Summary'!C14</f>
        <v>0</v>
      </c>
      <c r="R14" s="336">
        <f>'MOE SSP Summary'!D14</f>
        <v>0</v>
      </c>
      <c r="S14" s="336">
        <f t="shared" si="8"/>
        <v>0</v>
      </c>
    </row>
    <row r="15" spans="1:19">
      <c r="A15" s="135" t="s">
        <v>20</v>
      </c>
      <c r="B15" s="335">
        <f t="shared" si="1"/>
        <v>175868762</v>
      </c>
      <c r="C15" s="336">
        <f t="shared" si="2"/>
        <v>656496294</v>
      </c>
      <c r="D15" s="433">
        <f t="shared" si="3"/>
        <v>832365056</v>
      </c>
      <c r="E15" s="335">
        <f>'SFAG Summary'!G15</f>
        <v>33239617</v>
      </c>
      <c r="F15" s="336">
        <f>'SFAG Summary'!H15</f>
        <v>357481989</v>
      </c>
      <c r="G15" s="433">
        <f t="shared" si="4"/>
        <v>390721606</v>
      </c>
      <c r="H15" s="335">
        <f>'Contingency Summary'!G15</f>
        <v>0</v>
      </c>
      <c r="I15" s="336">
        <f>'Contingency Summary'!H15</f>
        <v>0</v>
      </c>
      <c r="J15" s="433">
        <f t="shared" si="5"/>
        <v>0</v>
      </c>
      <c r="K15" s="335">
        <f>'ECF Summary'!G15</f>
        <v>3328006</v>
      </c>
      <c r="L15" s="336">
        <f>'ECF Summary'!H15</f>
        <v>0</v>
      </c>
      <c r="M15" s="433">
        <f t="shared" si="6"/>
        <v>3328006</v>
      </c>
      <c r="N15" s="335">
        <f>'MOE in TANF Summary'!C15</f>
        <v>139301139</v>
      </c>
      <c r="O15" s="336">
        <f>'MOE in TANF Summary'!D15</f>
        <v>299014305</v>
      </c>
      <c r="P15" s="433">
        <f t="shared" si="7"/>
        <v>438315444</v>
      </c>
      <c r="Q15" s="335">
        <f>'MOE SSP Summary'!C15</f>
        <v>0</v>
      </c>
      <c r="R15" s="336">
        <f>'MOE SSP Summary'!D15</f>
        <v>0</v>
      </c>
      <c r="S15" s="336">
        <f t="shared" si="8"/>
        <v>0</v>
      </c>
    </row>
    <row r="16" spans="1:19">
      <c r="A16" s="135" t="s">
        <v>21</v>
      </c>
      <c r="B16" s="335">
        <f t="shared" si="1"/>
        <v>49024258</v>
      </c>
      <c r="C16" s="336">
        <f t="shared" si="2"/>
        <v>458229474</v>
      </c>
      <c r="D16" s="433">
        <f t="shared" si="3"/>
        <v>507253732</v>
      </c>
      <c r="E16" s="335">
        <f>'SFAG Summary'!G16</f>
        <v>46442866</v>
      </c>
      <c r="F16" s="336">
        <f>'SFAG Summary'!H16</f>
        <v>287442338</v>
      </c>
      <c r="G16" s="433">
        <f t="shared" si="4"/>
        <v>333885204</v>
      </c>
      <c r="H16" s="335">
        <f>'Contingency Summary'!G16</f>
        <v>0</v>
      </c>
      <c r="I16" s="336">
        <f>'Contingency Summary'!H16</f>
        <v>0</v>
      </c>
      <c r="J16" s="433">
        <f t="shared" si="5"/>
        <v>0</v>
      </c>
      <c r="K16" s="335">
        <f>'ECF Summary'!G16</f>
        <v>0</v>
      </c>
      <c r="L16" s="336">
        <f>'ECF Summary'!H16</f>
        <v>0</v>
      </c>
      <c r="M16" s="433">
        <f t="shared" si="6"/>
        <v>0</v>
      </c>
      <c r="N16" s="335">
        <f>'MOE in TANF Summary'!C16</f>
        <v>2581392</v>
      </c>
      <c r="O16" s="336">
        <f>'MOE in TANF Summary'!D16</f>
        <v>163478473</v>
      </c>
      <c r="P16" s="433">
        <f t="shared" si="7"/>
        <v>166059865</v>
      </c>
      <c r="Q16" s="335">
        <f>'MOE SSP Summary'!C16</f>
        <v>0</v>
      </c>
      <c r="R16" s="336">
        <f>'MOE SSP Summary'!D16</f>
        <v>7308663</v>
      </c>
      <c r="S16" s="336">
        <f t="shared" si="8"/>
        <v>7308663</v>
      </c>
    </row>
    <row r="17" spans="1:19">
      <c r="A17" s="135" t="s">
        <v>22</v>
      </c>
      <c r="B17" s="335">
        <f t="shared" si="1"/>
        <v>59957143</v>
      </c>
      <c r="C17" s="336">
        <f t="shared" si="2"/>
        <v>181354706</v>
      </c>
      <c r="D17" s="433">
        <f t="shared" si="3"/>
        <v>241311849</v>
      </c>
      <c r="E17" s="335">
        <f>'SFAG Summary'!G17</f>
        <v>29415524</v>
      </c>
      <c r="F17" s="336">
        <f>'SFAG Summary'!H17</f>
        <v>21452634</v>
      </c>
      <c r="G17" s="433">
        <f t="shared" si="4"/>
        <v>50868158</v>
      </c>
      <c r="H17" s="335">
        <f>'Contingency Summary'!G17</f>
        <v>9821258</v>
      </c>
      <c r="I17" s="336">
        <f>'Contingency Summary'!H17</f>
        <v>0</v>
      </c>
      <c r="J17" s="433">
        <f t="shared" si="5"/>
        <v>9821258</v>
      </c>
      <c r="K17" s="335">
        <f>'ECF Summary'!G17</f>
        <v>0</v>
      </c>
      <c r="L17" s="336">
        <f>'ECF Summary'!H17</f>
        <v>0</v>
      </c>
      <c r="M17" s="433">
        <f t="shared" si="6"/>
        <v>0</v>
      </c>
      <c r="N17" s="335">
        <f>'MOE in TANF Summary'!C17</f>
        <v>20720361</v>
      </c>
      <c r="O17" s="336">
        <f>'MOE in TANF Summary'!D17</f>
        <v>159902072</v>
      </c>
      <c r="P17" s="433">
        <f t="shared" si="7"/>
        <v>180622433</v>
      </c>
      <c r="Q17" s="335">
        <f>'MOE SSP Summary'!C17</f>
        <v>0</v>
      </c>
      <c r="R17" s="336">
        <f>'MOE SSP Summary'!D17</f>
        <v>0</v>
      </c>
      <c r="S17" s="336">
        <f t="shared" si="8"/>
        <v>0</v>
      </c>
    </row>
    <row r="18" spans="1:19">
      <c r="A18" s="135" t="s">
        <v>23</v>
      </c>
      <c r="B18" s="335">
        <f t="shared" si="1"/>
        <v>6815994</v>
      </c>
      <c r="C18" s="336">
        <f t="shared" si="2"/>
        <v>30385877</v>
      </c>
      <c r="D18" s="433">
        <f t="shared" si="3"/>
        <v>37201871</v>
      </c>
      <c r="E18" s="335">
        <f>'SFAG Summary'!G18</f>
        <v>1711281</v>
      </c>
      <c r="F18" s="336">
        <f>'SFAG Summary'!H18</f>
        <v>19204158</v>
      </c>
      <c r="G18" s="433">
        <f t="shared" si="4"/>
        <v>20915439</v>
      </c>
      <c r="H18" s="335">
        <f>'Contingency Summary'!G18</f>
        <v>0</v>
      </c>
      <c r="I18" s="336">
        <f>'Contingency Summary'!H18</f>
        <v>0</v>
      </c>
      <c r="J18" s="433">
        <f t="shared" si="5"/>
        <v>0</v>
      </c>
      <c r="K18" s="335">
        <f>'ECF Summary'!G18</f>
        <v>1343772</v>
      </c>
      <c r="L18" s="336">
        <f>'ECF Summary'!H18</f>
        <v>458027</v>
      </c>
      <c r="M18" s="433">
        <f t="shared" si="6"/>
        <v>1801799</v>
      </c>
      <c r="N18" s="335">
        <f>'MOE in TANF Summary'!C18</f>
        <v>3760941</v>
      </c>
      <c r="O18" s="336">
        <f>'MOE in TANF Summary'!D18</f>
        <v>10723692</v>
      </c>
      <c r="P18" s="433">
        <f t="shared" si="7"/>
        <v>14484633</v>
      </c>
      <c r="Q18" s="335">
        <f>'MOE SSP Summary'!C18</f>
        <v>0</v>
      </c>
      <c r="R18" s="336">
        <f>'MOE SSP Summary'!D18</f>
        <v>0</v>
      </c>
      <c r="S18" s="336">
        <f t="shared" si="8"/>
        <v>0</v>
      </c>
    </row>
    <row r="19" spans="1:19">
      <c r="A19" s="135" t="s">
        <v>24</v>
      </c>
      <c r="B19" s="335">
        <f t="shared" si="1"/>
        <v>81459440</v>
      </c>
      <c r="C19" s="336">
        <f t="shared" si="2"/>
        <v>1137080772</v>
      </c>
      <c r="D19" s="433">
        <f t="shared" si="3"/>
        <v>1218540212</v>
      </c>
      <c r="E19" s="335">
        <f>'SFAG Summary'!G19</f>
        <v>76672945</v>
      </c>
      <c r="F19" s="336">
        <f>'SFAG Summary'!H19</f>
        <v>507184015</v>
      </c>
      <c r="G19" s="433">
        <f t="shared" si="4"/>
        <v>583856960</v>
      </c>
      <c r="H19" s="335">
        <f>'Contingency Summary'!G19</f>
        <v>0</v>
      </c>
      <c r="I19" s="336">
        <f>'Contingency Summary'!H19</f>
        <v>0</v>
      </c>
      <c r="J19" s="433">
        <f t="shared" si="5"/>
        <v>0</v>
      </c>
      <c r="K19" s="335">
        <f>'ECF Summary'!G19</f>
        <v>0</v>
      </c>
      <c r="L19" s="336">
        <f>'ECF Summary'!H19</f>
        <v>-2691262</v>
      </c>
      <c r="M19" s="433">
        <f t="shared" si="6"/>
        <v>-2691262</v>
      </c>
      <c r="N19" s="335">
        <f>'MOE in TANF Summary'!C19</f>
        <v>4786495</v>
      </c>
      <c r="O19" s="336">
        <f>'MOE in TANF Summary'!D19</f>
        <v>632588019</v>
      </c>
      <c r="P19" s="433">
        <f t="shared" si="7"/>
        <v>637374514</v>
      </c>
      <c r="Q19" s="335">
        <f>'MOE SSP Summary'!C19</f>
        <v>0</v>
      </c>
      <c r="R19" s="336">
        <f>'MOE SSP Summary'!D19</f>
        <v>0</v>
      </c>
      <c r="S19" s="336">
        <f t="shared" si="8"/>
        <v>0</v>
      </c>
    </row>
    <row r="20" spans="1:19">
      <c r="A20" s="135" t="s">
        <v>25</v>
      </c>
      <c r="B20" s="335">
        <f t="shared" si="1"/>
        <v>23441807</v>
      </c>
      <c r="C20" s="336">
        <f t="shared" si="2"/>
        <v>181963756</v>
      </c>
      <c r="D20" s="433">
        <f t="shared" si="3"/>
        <v>205405563</v>
      </c>
      <c r="E20" s="335">
        <f>'SFAG Summary'!G20</f>
        <v>16031969</v>
      </c>
      <c r="F20" s="336">
        <f>'SFAG Summary'!H20</f>
        <v>68279703</v>
      </c>
      <c r="G20" s="433">
        <f t="shared" si="4"/>
        <v>84311672</v>
      </c>
      <c r="H20" s="335">
        <f>'Contingency Summary'!G20</f>
        <v>0</v>
      </c>
      <c r="I20" s="336">
        <f>'Contingency Summary'!H20</f>
        <v>0</v>
      </c>
      <c r="J20" s="433">
        <f t="shared" si="5"/>
        <v>0</v>
      </c>
      <c r="K20" s="335">
        <f>'ECF Summary'!G20</f>
        <v>0</v>
      </c>
      <c r="L20" s="336">
        <f>'ECF Summary'!H20</f>
        <v>0</v>
      </c>
      <c r="M20" s="433">
        <f t="shared" si="6"/>
        <v>0</v>
      </c>
      <c r="N20" s="335">
        <f>'MOE in TANF Summary'!C20</f>
        <v>7409838</v>
      </c>
      <c r="O20" s="336">
        <f>'MOE in TANF Summary'!D20</f>
        <v>28223612</v>
      </c>
      <c r="P20" s="433">
        <f t="shared" si="7"/>
        <v>35633450</v>
      </c>
      <c r="Q20" s="335">
        <f>'MOE SSP Summary'!C20</f>
        <v>0</v>
      </c>
      <c r="R20" s="336">
        <f>'MOE SSP Summary'!D20</f>
        <v>85460441</v>
      </c>
      <c r="S20" s="336">
        <f t="shared" si="8"/>
        <v>85460441</v>
      </c>
    </row>
    <row r="21" spans="1:19">
      <c r="A21" s="135" t="s">
        <v>26</v>
      </c>
      <c r="B21" s="335">
        <f t="shared" si="1"/>
        <v>61234667</v>
      </c>
      <c r="C21" s="336">
        <f t="shared" si="2"/>
        <v>120657740</v>
      </c>
      <c r="D21" s="433">
        <f t="shared" si="3"/>
        <v>181892407</v>
      </c>
      <c r="E21" s="335">
        <f>'SFAG Summary'!G21</f>
        <v>9309116</v>
      </c>
      <c r="F21" s="336">
        <f>'SFAG Summary'!H21</f>
        <v>76122694</v>
      </c>
      <c r="G21" s="433">
        <f t="shared" si="4"/>
        <v>85431810</v>
      </c>
      <c r="H21" s="335">
        <f>'Contingency Summary'!G21</f>
        <v>0</v>
      </c>
      <c r="I21" s="336">
        <f>'Contingency Summary'!H21</f>
        <v>0</v>
      </c>
      <c r="J21" s="433">
        <f t="shared" si="5"/>
        <v>0</v>
      </c>
      <c r="K21" s="335">
        <f>'ECF Summary'!G21</f>
        <v>-3735121</v>
      </c>
      <c r="L21" s="336">
        <f>'ECF Summary'!H21</f>
        <v>0</v>
      </c>
      <c r="M21" s="433">
        <f t="shared" si="6"/>
        <v>-3735121</v>
      </c>
      <c r="N21" s="335">
        <f>'MOE in TANF Summary'!C21</f>
        <v>44712068</v>
      </c>
      <c r="O21" s="336">
        <f>'MOE in TANF Summary'!D21</f>
        <v>11232293</v>
      </c>
      <c r="P21" s="433">
        <f t="shared" si="7"/>
        <v>55944361</v>
      </c>
      <c r="Q21" s="335">
        <f>'MOE SSP Summary'!C21</f>
        <v>10948604</v>
      </c>
      <c r="R21" s="336">
        <f>'MOE SSP Summary'!D21</f>
        <v>33302753</v>
      </c>
      <c r="S21" s="336">
        <f t="shared" si="8"/>
        <v>44251357</v>
      </c>
    </row>
    <row r="22" spans="1:19">
      <c r="A22" s="135" t="s">
        <v>27</v>
      </c>
      <c r="B22" s="335">
        <f t="shared" si="1"/>
        <v>49372704</v>
      </c>
      <c r="C22" s="336">
        <f t="shared" si="2"/>
        <v>85238042</v>
      </c>
      <c r="D22" s="433">
        <f t="shared" si="3"/>
        <v>134610746</v>
      </c>
      <c r="E22" s="335">
        <f>'SFAG Summary'!G22</f>
        <v>42155179</v>
      </c>
      <c r="F22" s="336">
        <f>'SFAG Summary'!H22</f>
        <v>26510368</v>
      </c>
      <c r="G22" s="433">
        <f t="shared" si="4"/>
        <v>68665547</v>
      </c>
      <c r="H22" s="335">
        <f>'Contingency Summary'!G22</f>
        <v>0</v>
      </c>
      <c r="I22" s="336">
        <f>'Contingency Summary'!H22</f>
        <v>0</v>
      </c>
      <c r="J22" s="433">
        <f t="shared" si="5"/>
        <v>0</v>
      </c>
      <c r="K22" s="335">
        <f>'ECF Summary'!G22</f>
        <v>0</v>
      </c>
      <c r="L22" s="336">
        <f>'ECF Summary'!H22</f>
        <v>0</v>
      </c>
      <c r="M22" s="433">
        <f t="shared" si="6"/>
        <v>0</v>
      </c>
      <c r="N22" s="335">
        <f>'MOE in TANF Summary'!C22</f>
        <v>7217525</v>
      </c>
      <c r="O22" s="336">
        <f>'MOE in TANF Summary'!D22</f>
        <v>58727674</v>
      </c>
      <c r="P22" s="433">
        <f t="shared" si="7"/>
        <v>65945199</v>
      </c>
      <c r="Q22" s="335">
        <f>'MOE SSP Summary'!C22</f>
        <v>0</v>
      </c>
      <c r="R22" s="336">
        <f>'MOE SSP Summary'!D22</f>
        <v>0</v>
      </c>
      <c r="S22" s="336">
        <f t="shared" si="8"/>
        <v>0</v>
      </c>
    </row>
    <row r="23" spans="1:19">
      <c r="A23" s="135" t="s">
        <v>28</v>
      </c>
      <c r="B23" s="335">
        <f t="shared" si="1"/>
        <v>159358533</v>
      </c>
      <c r="C23" s="336">
        <f t="shared" si="2"/>
        <v>99162177</v>
      </c>
      <c r="D23" s="433">
        <f t="shared" si="3"/>
        <v>258520710</v>
      </c>
      <c r="E23" s="335">
        <f>'SFAG Summary'!G23</f>
        <v>102030757</v>
      </c>
      <c r="F23" s="336">
        <f>'SFAG Summary'!H23</f>
        <v>78386455</v>
      </c>
      <c r="G23" s="433">
        <f t="shared" si="4"/>
        <v>180417212</v>
      </c>
      <c r="H23" s="335">
        <f>'Contingency Summary'!G23</f>
        <v>0</v>
      </c>
      <c r="I23" s="336">
        <f>'Contingency Summary'!H23</f>
        <v>0</v>
      </c>
      <c r="J23" s="433">
        <f t="shared" si="5"/>
        <v>0</v>
      </c>
      <c r="K23" s="335">
        <f>'ECF Summary'!G23</f>
        <v>0</v>
      </c>
      <c r="L23" s="336">
        <f>'ECF Summary'!H23</f>
        <v>0</v>
      </c>
      <c r="M23" s="433">
        <f t="shared" si="6"/>
        <v>0</v>
      </c>
      <c r="N23" s="335">
        <f>'MOE in TANF Summary'!C23</f>
        <v>55486638</v>
      </c>
      <c r="O23" s="336">
        <f>'MOE in TANF Summary'!D23</f>
        <v>16522821</v>
      </c>
      <c r="P23" s="433">
        <f t="shared" si="7"/>
        <v>72009459</v>
      </c>
      <c r="Q23" s="335">
        <f>'MOE SSP Summary'!C23</f>
        <v>1841138</v>
      </c>
      <c r="R23" s="336">
        <f>'MOE SSP Summary'!D23</f>
        <v>4252901</v>
      </c>
      <c r="S23" s="336">
        <f t="shared" si="8"/>
        <v>6094039</v>
      </c>
    </row>
    <row r="24" spans="1:19">
      <c r="A24" s="135" t="s">
        <v>29</v>
      </c>
      <c r="B24" s="335">
        <f t="shared" si="1"/>
        <v>21156865</v>
      </c>
      <c r="C24" s="336">
        <f t="shared" si="2"/>
        <v>181473128</v>
      </c>
      <c r="D24" s="433">
        <f t="shared" si="3"/>
        <v>202629993</v>
      </c>
      <c r="E24" s="335">
        <f>'SFAG Summary'!G24</f>
        <v>21156865</v>
      </c>
      <c r="F24" s="336">
        <f>'SFAG Summary'!H24</f>
        <v>126057840</v>
      </c>
      <c r="G24" s="433">
        <f t="shared" si="4"/>
        <v>147214705</v>
      </c>
      <c r="H24" s="335">
        <f>'Contingency Summary'!G24</f>
        <v>0</v>
      </c>
      <c r="I24" s="336">
        <f>'Contingency Summary'!H24</f>
        <v>0</v>
      </c>
      <c r="J24" s="433">
        <f t="shared" si="5"/>
        <v>0</v>
      </c>
      <c r="K24" s="335">
        <f>'ECF Summary'!G24</f>
        <v>0</v>
      </c>
      <c r="L24" s="336">
        <f>'ECF Summary'!H24</f>
        <v>0</v>
      </c>
      <c r="M24" s="433">
        <f t="shared" si="6"/>
        <v>0</v>
      </c>
      <c r="N24" s="335">
        <f>'MOE in TANF Summary'!C24</f>
        <v>0</v>
      </c>
      <c r="O24" s="336">
        <f>'MOE in TANF Summary'!D24</f>
        <v>55415288</v>
      </c>
      <c r="P24" s="433">
        <f t="shared" si="7"/>
        <v>55415288</v>
      </c>
      <c r="Q24" s="335">
        <f>'MOE SSP Summary'!C24</f>
        <v>0</v>
      </c>
      <c r="R24" s="336">
        <f>'MOE SSP Summary'!D24</f>
        <v>0</v>
      </c>
      <c r="S24" s="336">
        <f t="shared" si="8"/>
        <v>0</v>
      </c>
    </row>
    <row r="25" spans="1:19">
      <c r="A25" s="135" t="s">
        <v>30</v>
      </c>
      <c r="B25" s="335">
        <f t="shared" si="1"/>
        <v>58970431</v>
      </c>
      <c r="C25" s="336">
        <f t="shared" si="2"/>
        <v>19091215</v>
      </c>
      <c r="D25" s="433">
        <f t="shared" si="3"/>
        <v>78061646</v>
      </c>
      <c r="E25" s="335">
        <f>'SFAG Summary'!G25</f>
        <v>22797311</v>
      </c>
      <c r="F25" s="336">
        <f>'SFAG Summary'!H25</f>
        <v>14968297</v>
      </c>
      <c r="G25" s="433">
        <f t="shared" si="4"/>
        <v>37765608</v>
      </c>
      <c r="H25" s="335">
        <f>'Contingency Summary'!G25</f>
        <v>0</v>
      </c>
      <c r="I25" s="336">
        <f>'Contingency Summary'!H25</f>
        <v>0</v>
      </c>
      <c r="J25" s="433">
        <f t="shared" si="5"/>
        <v>0</v>
      </c>
      <c r="K25" s="335">
        <f>'ECF Summary'!G25</f>
        <v>0</v>
      </c>
      <c r="L25" s="336">
        <f>'ECF Summary'!H25</f>
        <v>0</v>
      </c>
      <c r="M25" s="433">
        <f t="shared" si="6"/>
        <v>0</v>
      </c>
      <c r="N25" s="335">
        <f>'MOE in TANF Summary'!C25</f>
        <v>19630958</v>
      </c>
      <c r="O25" s="336">
        <f>'MOE in TANF Summary'!D25</f>
        <v>0</v>
      </c>
      <c r="P25" s="433">
        <f t="shared" si="7"/>
        <v>19630958</v>
      </c>
      <c r="Q25" s="335">
        <f>'MOE SSP Summary'!C25</f>
        <v>16542162</v>
      </c>
      <c r="R25" s="336">
        <f>'MOE SSP Summary'!D25</f>
        <v>4122918</v>
      </c>
      <c r="S25" s="336">
        <f t="shared" si="8"/>
        <v>20665080</v>
      </c>
    </row>
    <row r="26" spans="1:19">
      <c r="A26" s="135" t="s">
        <v>31</v>
      </c>
      <c r="B26" s="335">
        <f t="shared" si="1"/>
        <v>116748570</v>
      </c>
      <c r="C26" s="336">
        <f t="shared" si="2"/>
        <v>456707858</v>
      </c>
      <c r="D26" s="433">
        <f t="shared" si="3"/>
        <v>573456428</v>
      </c>
      <c r="E26" s="335">
        <f>'SFAG Summary'!G26</f>
        <v>75086391</v>
      </c>
      <c r="F26" s="336">
        <f>'SFAG Summary'!H26</f>
        <v>136039151</v>
      </c>
      <c r="G26" s="433">
        <f t="shared" si="4"/>
        <v>211125542</v>
      </c>
      <c r="H26" s="335">
        <f>'Contingency Summary'!G26</f>
        <v>22749468</v>
      </c>
      <c r="I26" s="336">
        <f>'Contingency Summary'!H26</f>
        <v>0</v>
      </c>
      <c r="J26" s="433">
        <f t="shared" si="5"/>
        <v>22749468</v>
      </c>
      <c r="K26" s="335">
        <f>'ECF Summary'!G26</f>
        <v>0</v>
      </c>
      <c r="L26" s="336">
        <f>'ECF Summary'!H26</f>
        <v>0</v>
      </c>
      <c r="M26" s="433">
        <f t="shared" si="6"/>
        <v>0</v>
      </c>
      <c r="N26" s="335">
        <f>'MOE in TANF Summary'!C26</f>
        <v>18875020</v>
      </c>
      <c r="O26" s="336">
        <f>'MOE in TANF Summary'!D26</f>
        <v>320668707</v>
      </c>
      <c r="P26" s="433">
        <f t="shared" si="7"/>
        <v>339543727</v>
      </c>
      <c r="Q26" s="335">
        <f>'MOE SSP Summary'!C26</f>
        <v>37691</v>
      </c>
      <c r="R26" s="336">
        <f>'MOE SSP Summary'!D26</f>
        <v>0</v>
      </c>
      <c r="S26" s="336">
        <f t="shared" si="8"/>
        <v>37691</v>
      </c>
    </row>
    <row r="27" spans="1:19">
      <c r="A27" s="135" t="s">
        <v>32</v>
      </c>
      <c r="B27" s="335">
        <f t="shared" si="1"/>
        <v>292700268</v>
      </c>
      <c r="C27" s="336">
        <f t="shared" si="2"/>
        <v>669414393</v>
      </c>
      <c r="D27" s="433">
        <f t="shared" si="3"/>
        <v>962114661</v>
      </c>
      <c r="E27" s="335">
        <f>'SFAG Summary'!G27</f>
        <v>34515175</v>
      </c>
      <c r="F27" s="336">
        <f>'SFAG Summary'!H27</f>
        <v>287044602</v>
      </c>
      <c r="G27" s="433">
        <f t="shared" si="4"/>
        <v>321559777</v>
      </c>
      <c r="H27" s="335">
        <f>'Contingency Summary'!G27</f>
        <v>9500000</v>
      </c>
      <c r="I27" s="336">
        <f>'Contingency Summary'!H27</f>
        <v>36115611</v>
      </c>
      <c r="J27" s="433">
        <f t="shared" si="5"/>
        <v>45615611</v>
      </c>
      <c r="K27" s="335">
        <f>'ECF Summary'!G27</f>
        <v>0</v>
      </c>
      <c r="L27" s="336">
        <f>'ECF Summary'!H27</f>
        <v>0</v>
      </c>
      <c r="M27" s="433">
        <f t="shared" si="6"/>
        <v>0</v>
      </c>
      <c r="N27" s="335">
        <f>'MOE in TANF Summary'!C27</f>
        <v>247636285</v>
      </c>
      <c r="O27" s="336">
        <f>'MOE in TANF Summary'!D27</f>
        <v>346254180</v>
      </c>
      <c r="P27" s="433">
        <f t="shared" si="7"/>
        <v>593890465</v>
      </c>
      <c r="Q27" s="335">
        <f>'MOE SSP Summary'!C27</f>
        <v>1048808</v>
      </c>
      <c r="R27" s="336">
        <f>'MOE SSP Summary'!D27</f>
        <v>0</v>
      </c>
      <c r="S27" s="336">
        <f t="shared" si="8"/>
        <v>1048808</v>
      </c>
    </row>
    <row r="28" spans="1:19">
      <c r="A28" s="135" t="s">
        <v>33</v>
      </c>
      <c r="B28" s="335">
        <f t="shared" si="1"/>
        <v>167236026</v>
      </c>
      <c r="C28" s="336">
        <f t="shared" si="2"/>
        <v>1139635634</v>
      </c>
      <c r="D28" s="433">
        <f t="shared" si="3"/>
        <v>1306871660</v>
      </c>
      <c r="E28" s="335">
        <f>'SFAG Summary'!G28</f>
        <v>130000115</v>
      </c>
      <c r="F28" s="336">
        <f>'SFAG Summary'!H28</f>
        <v>560064638</v>
      </c>
      <c r="G28" s="433">
        <f t="shared" si="4"/>
        <v>690064753</v>
      </c>
      <c r="H28" s="335">
        <f>'Contingency Summary'!G28</f>
        <v>0</v>
      </c>
      <c r="I28" s="336">
        <f>'Contingency Summary'!H28</f>
        <v>0</v>
      </c>
      <c r="J28" s="433">
        <f t="shared" si="5"/>
        <v>0</v>
      </c>
      <c r="K28" s="335">
        <f>'ECF Summary'!G28</f>
        <v>0</v>
      </c>
      <c r="L28" s="336">
        <f>'ECF Summary'!H28</f>
        <v>0</v>
      </c>
      <c r="M28" s="433">
        <f t="shared" si="6"/>
        <v>0</v>
      </c>
      <c r="N28" s="335">
        <f>'MOE in TANF Summary'!C28</f>
        <v>37235911</v>
      </c>
      <c r="O28" s="336">
        <f>'MOE in TANF Summary'!D28</f>
        <v>579570996</v>
      </c>
      <c r="P28" s="433">
        <f t="shared" si="7"/>
        <v>616806907</v>
      </c>
      <c r="Q28" s="335">
        <f>'MOE SSP Summary'!C28</f>
        <v>0</v>
      </c>
      <c r="R28" s="336">
        <f>'MOE SSP Summary'!D28</f>
        <v>0</v>
      </c>
      <c r="S28" s="336">
        <f t="shared" si="8"/>
        <v>0</v>
      </c>
    </row>
    <row r="29" spans="1:19">
      <c r="A29" s="135" t="s">
        <v>34</v>
      </c>
      <c r="B29" s="335">
        <f t="shared" si="1"/>
        <v>86037333</v>
      </c>
      <c r="C29" s="336">
        <f t="shared" si="2"/>
        <v>400103680</v>
      </c>
      <c r="D29" s="433">
        <f t="shared" si="3"/>
        <v>486141013</v>
      </c>
      <c r="E29" s="335">
        <f>'SFAG Summary'!G29</f>
        <v>75447174</v>
      </c>
      <c r="F29" s="336">
        <f>'SFAG Summary'!H29</f>
        <v>153984041</v>
      </c>
      <c r="G29" s="433">
        <f t="shared" si="4"/>
        <v>229431215</v>
      </c>
      <c r="H29" s="335">
        <f>'Contingency Summary'!G29</f>
        <v>0</v>
      </c>
      <c r="I29" s="336">
        <f>'Contingency Summary'!H29</f>
        <v>0</v>
      </c>
      <c r="J29" s="433">
        <f t="shared" si="5"/>
        <v>0</v>
      </c>
      <c r="K29" s="335">
        <f>'ECF Summary'!G29</f>
        <v>0</v>
      </c>
      <c r="L29" s="336">
        <f>'ECF Summary'!H29</f>
        <v>0</v>
      </c>
      <c r="M29" s="433">
        <f t="shared" si="6"/>
        <v>0</v>
      </c>
      <c r="N29" s="335">
        <f>'MOE in TANF Summary'!C29</f>
        <v>10590159</v>
      </c>
      <c r="O29" s="336">
        <f>'MOE in TANF Summary'!D29</f>
        <v>246119639</v>
      </c>
      <c r="P29" s="433">
        <f t="shared" si="7"/>
        <v>256709798</v>
      </c>
      <c r="Q29" s="335">
        <f>'MOE SSP Summary'!C29</f>
        <v>0</v>
      </c>
      <c r="R29" s="336">
        <f>'MOE SSP Summary'!D29</f>
        <v>0</v>
      </c>
      <c r="S29" s="336">
        <f t="shared" si="8"/>
        <v>0</v>
      </c>
    </row>
    <row r="30" spans="1:19">
      <c r="A30" s="135" t="s">
        <v>35</v>
      </c>
      <c r="B30" s="335">
        <f t="shared" si="1"/>
        <v>19729920</v>
      </c>
      <c r="C30" s="336">
        <f t="shared" si="2"/>
        <v>53457057</v>
      </c>
      <c r="D30" s="433">
        <f t="shared" si="3"/>
        <v>73186977</v>
      </c>
      <c r="E30" s="335">
        <f>'SFAG Summary'!G30</f>
        <v>15221077</v>
      </c>
      <c r="F30" s="336">
        <f>'SFAG Summary'!H30</f>
        <v>36241592</v>
      </c>
      <c r="G30" s="433">
        <f t="shared" si="4"/>
        <v>51462669</v>
      </c>
      <c r="H30" s="335">
        <f>'Contingency Summary'!G30</f>
        <v>0</v>
      </c>
      <c r="I30" s="336">
        <f>'Contingency Summary'!H30</f>
        <v>0</v>
      </c>
      <c r="J30" s="433">
        <f t="shared" si="5"/>
        <v>0</v>
      </c>
      <c r="K30" s="335">
        <f>'ECF Summary'!G30</f>
        <v>0</v>
      </c>
      <c r="L30" s="336">
        <f>'ECF Summary'!H30</f>
        <v>0</v>
      </c>
      <c r="M30" s="433">
        <f t="shared" si="6"/>
        <v>0</v>
      </c>
      <c r="N30" s="335">
        <f>'MOE in TANF Summary'!C30</f>
        <v>4508843</v>
      </c>
      <c r="O30" s="336">
        <f>'MOE in TANF Summary'!D30</f>
        <v>17215465</v>
      </c>
      <c r="P30" s="433">
        <f t="shared" si="7"/>
        <v>21724308</v>
      </c>
      <c r="Q30" s="335">
        <f>'MOE SSP Summary'!C30</f>
        <v>0</v>
      </c>
      <c r="R30" s="336">
        <f>'MOE SSP Summary'!D30</f>
        <v>0</v>
      </c>
      <c r="S30" s="336">
        <f t="shared" si="8"/>
        <v>0</v>
      </c>
    </row>
    <row r="31" spans="1:19">
      <c r="A31" s="135" t="s">
        <v>36</v>
      </c>
      <c r="B31" s="335">
        <f t="shared" si="1"/>
        <v>83789053</v>
      </c>
      <c r="C31" s="336">
        <f t="shared" si="2"/>
        <v>289699370</v>
      </c>
      <c r="D31" s="433">
        <f t="shared" si="3"/>
        <v>373488423</v>
      </c>
      <c r="E31" s="335">
        <f>'SFAG Summary'!G31</f>
        <v>21338825</v>
      </c>
      <c r="F31" s="336">
        <f>'SFAG Summary'!H31</f>
        <v>186607817</v>
      </c>
      <c r="G31" s="433">
        <f t="shared" si="4"/>
        <v>207946642</v>
      </c>
      <c r="H31" s="335">
        <f>'Contingency Summary'!G31</f>
        <v>0</v>
      </c>
      <c r="I31" s="336">
        <f>'Contingency Summary'!H31</f>
        <v>0</v>
      </c>
      <c r="J31" s="433">
        <f t="shared" si="5"/>
        <v>0</v>
      </c>
      <c r="K31" s="335">
        <f>'ECF Summary'!G31</f>
        <v>0</v>
      </c>
      <c r="L31" s="336">
        <f>'ECF Summary'!H31</f>
        <v>0</v>
      </c>
      <c r="M31" s="433">
        <f t="shared" si="6"/>
        <v>0</v>
      </c>
      <c r="N31" s="335">
        <f>'MOE in TANF Summary'!C31</f>
        <v>62450228</v>
      </c>
      <c r="O31" s="336">
        <f>'MOE in TANF Summary'!D31</f>
        <v>103091553</v>
      </c>
      <c r="P31" s="433">
        <f t="shared" si="7"/>
        <v>165541781</v>
      </c>
      <c r="Q31" s="335">
        <f>'MOE SSP Summary'!C31</f>
        <v>0</v>
      </c>
      <c r="R31" s="336">
        <f>'MOE SSP Summary'!D31</f>
        <v>0</v>
      </c>
      <c r="S31" s="336">
        <f t="shared" si="8"/>
        <v>0</v>
      </c>
    </row>
    <row r="32" spans="1:19">
      <c r="A32" s="135" t="s">
        <v>37</v>
      </c>
      <c r="B32" s="335">
        <f t="shared" si="1"/>
        <v>19645213</v>
      </c>
      <c r="C32" s="336">
        <f t="shared" si="2"/>
        <v>21745014</v>
      </c>
      <c r="D32" s="433">
        <f t="shared" si="3"/>
        <v>41390227</v>
      </c>
      <c r="E32" s="335">
        <f>'SFAG Summary'!G32</f>
        <v>16722406</v>
      </c>
      <c r="F32" s="336">
        <f>'SFAG Summary'!H32</f>
        <v>11176596</v>
      </c>
      <c r="G32" s="433">
        <f t="shared" si="4"/>
        <v>27899002</v>
      </c>
      <c r="H32" s="335">
        <f>'Contingency Summary'!G32</f>
        <v>0</v>
      </c>
      <c r="I32" s="336">
        <f>'Contingency Summary'!H32</f>
        <v>0</v>
      </c>
      <c r="J32" s="433">
        <f t="shared" si="5"/>
        <v>0</v>
      </c>
      <c r="K32" s="335">
        <f>'ECF Summary'!G32</f>
        <v>0</v>
      </c>
      <c r="L32" s="336">
        <f>'ECF Summary'!H32</f>
        <v>0</v>
      </c>
      <c r="M32" s="433">
        <f t="shared" si="6"/>
        <v>0</v>
      </c>
      <c r="N32" s="335">
        <f>'MOE in TANF Summary'!C32</f>
        <v>2922807</v>
      </c>
      <c r="O32" s="336">
        <f>'MOE in TANF Summary'!D32</f>
        <v>10568418</v>
      </c>
      <c r="P32" s="433">
        <f t="shared" si="7"/>
        <v>13491225</v>
      </c>
      <c r="Q32" s="335">
        <f>'MOE SSP Summary'!C32</f>
        <v>0</v>
      </c>
      <c r="R32" s="336">
        <f>'MOE SSP Summary'!D32</f>
        <v>0</v>
      </c>
      <c r="S32" s="336">
        <f t="shared" si="8"/>
        <v>0</v>
      </c>
    </row>
    <row r="33" spans="1:19">
      <c r="A33" s="135" t="s">
        <v>38</v>
      </c>
      <c r="B33" s="335">
        <f t="shared" si="1"/>
        <v>23412717</v>
      </c>
      <c r="C33" s="336">
        <f t="shared" si="2"/>
        <v>75920036</v>
      </c>
      <c r="D33" s="433">
        <f t="shared" si="3"/>
        <v>99332753</v>
      </c>
      <c r="E33" s="335">
        <f>'SFAG Summary'!G33</f>
        <v>13773027</v>
      </c>
      <c r="F33" s="336">
        <f>'SFAG Summary'!H33</f>
        <v>29716363</v>
      </c>
      <c r="G33" s="433">
        <f t="shared" si="4"/>
        <v>43489390</v>
      </c>
      <c r="H33" s="335">
        <f>'Contingency Summary'!G33</f>
        <v>0</v>
      </c>
      <c r="I33" s="336">
        <f>'Contingency Summary'!H33</f>
        <v>0</v>
      </c>
      <c r="J33" s="433">
        <f t="shared" si="5"/>
        <v>0</v>
      </c>
      <c r="K33" s="335">
        <f>'ECF Summary'!G33</f>
        <v>0</v>
      </c>
      <c r="L33" s="336">
        <f>'ECF Summary'!H33</f>
        <v>303602</v>
      </c>
      <c r="M33" s="433">
        <f t="shared" si="6"/>
        <v>303602</v>
      </c>
      <c r="N33" s="335">
        <f>'MOE in TANF Summary'!C33</f>
        <v>6511718</v>
      </c>
      <c r="O33" s="336">
        <f>'MOE in TANF Summary'!D33</f>
        <v>8200596</v>
      </c>
      <c r="P33" s="433">
        <f t="shared" si="7"/>
        <v>14712314</v>
      </c>
      <c r="Q33" s="335">
        <f>'MOE SSP Summary'!C33</f>
        <v>3127972</v>
      </c>
      <c r="R33" s="336">
        <f>'MOE SSP Summary'!D33</f>
        <v>37699475</v>
      </c>
      <c r="S33" s="336">
        <f t="shared" si="8"/>
        <v>40827447</v>
      </c>
    </row>
    <row r="34" spans="1:19">
      <c r="A34" s="135" t="s">
        <v>39</v>
      </c>
      <c r="B34" s="335">
        <f t="shared" si="1"/>
        <v>50717562</v>
      </c>
      <c r="C34" s="336">
        <f t="shared" si="2"/>
        <v>47574510</v>
      </c>
      <c r="D34" s="433">
        <f t="shared" si="3"/>
        <v>98292072</v>
      </c>
      <c r="E34" s="335">
        <f>'SFAG Summary'!G34</f>
        <v>35397045</v>
      </c>
      <c r="F34" s="336">
        <f>'SFAG Summary'!H34</f>
        <v>14699950</v>
      </c>
      <c r="G34" s="433">
        <f t="shared" si="4"/>
        <v>50096995</v>
      </c>
      <c r="H34" s="335">
        <f>'Contingency Summary'!G34</f>
        <v>4360023</v>
      </c>
      <c r="I34" s="336">
        <f>'Contingency Summary'!H34</f>
        <v>0</v>
      </c>
      <c r="J34" s="433">
        <f t="shared" si="5"/>
        <v>4360023</v>
      </c>
      <c r="K34" s="335">
        <f>'ECF Summary'!G34</f>
        <v>0</v>
      </c>
      <c r="L34" s="336">
        <f>'ECF Summary'!H34</f>
        <v>0</v>
      </c>
      <c r="M34" s="433">
        <f t="shared" si="6"/>
        <v>0</v>
      </c>
      <c r="N34" s="335">
        <f>'MOE in TANF Summary'!C34</f>
        <v>10960494</v>
      </c>
      <c r="O34" s="336">
        <f>'MOE in TANF Summary'!D34</f>
        <v>32874560</v>
      </c>
      <c r="P34" s="433">
        <f t="shared" si="7"/>
        <v>43835054</v>
      </c>
      <c r="Q34" s="335">
        <f>'MOE SSP Summary'!C34</f>
        <v>0</v>
      </c>
      <c r="R34" s="336">
        <f>'MOE SSP Summary'!D34</f>
        <v>0</v>
      </c>
      <c r="S34" s="336">
        <f t="shared" si="8"/>
        <v>0</v>
      </c>
    </row>
    <row r="35" spans="1:19">
      <c r="A35" s="135" t="s">
        <v>40</v>
      </c>
      <c r="B35" s="335">
        <f t="shared" si="1"/>
        <v>24087295</v>
      </c>
      <c r="C35" s="336">
        <f t="shared" si="2"/>
        <v>36092716</v>
      </c>
      <c r="D35" s="433">
        <f t="shared" si="3"/>
        <v>60180011</v>
      </c>
      <c r="E35" s="335">
        <f>'SFAG Summary'!G35</f>
        <v>7770516</v>
      </c>
      <c r="F35" s="336">
        <f>'SFAG Summary'!H35</f>
        <v>13307361</v>
      </c>
      <c r="G35" s="433">
        <f t="shared" si="4"/>
        <v>21077877</v>
      </c>
      <c r="H35" s="335">
        <f>'Contingency Summary'!G35</f>
        <v>0</v>
      </c>
      <c r="I35" s="336">
        <f>'Contingency Summary'!H35</f>
        <v>0</v>
      </c>
      <c r="J35" s="433">
        <f t="shared" si="5"/>
        <v>0</v>
      </c>
      <c r="K35" s="335">
        <f>'ECF Summary'!G35</f>
        <v>0</v>
      </c>
      <c r="L35" s="336">
        <f>'ECF Summary'!H35</f>
        <v>0</v>
      </c>
      <c r="M35" s="433">
        <f t="shared" si="6"/>
        <v>0</v>
      </c>
      <c r="N35" s="335">
        <f>'MOE in TANF Summary'!C35</f>
        <v>13435585</v>
      </c>
      <c r="O35" s="336">
        <f>'MOE in TANF Summary'!D35</f>
        <v>16572989</v>
      </c>
      <c r="P35" s="433">
        <f t="shared" si="7"/>
        <v>30008574</v>
      </c>
      <c r="Q35" s="335">
        <f>'MOE SSP Summary'!C35</f>
        <v>2881194</v>
      </c>
      <c r="R35" s="336">
        <f>'MOE SSP Summary'!D35</f>
        <v>6212366</v>
      </c>
      <c r="S35" s="336">
        <f t="shared" si="8"/>
        <v>9093560</v>
      </c>
    </row>
    <row r="36" spans="1:19">
      <c r="A36" s="135" t="s">
        <v>41</v>
      </c>
      <c r="B36" s="335">
        <f t="shared" si="1"/>
        <v>271366365</v>
      </c>
      <c r="C36" s="336">
        <f t="shared" si="2"/>
        <v>929067114</v>
      </c>
      <c r="D36" s="433">
        <f t="shared" si="3"/>
        <v>1200433479</v>
      </c>
      <c r="E36" s="335">
        <f>'SFAG Summary'!G36</f>
        <v>181808975</v>
      </c>
      <c r="F36" s="336">
        <f>'SFAG Summary'!H36</f>
        <v>155728551</v>
      </c>
      <c r="G36" s="433">
        <f t="shared" si="4"/>
        <v>337537526</v>
      </c>
      <c r="H36" s="335">
        <f>'Contingency Summary'!G36</f>
        <v>0</v>
      </c>
      <c r="I36" s="336">
        <f>'Contingency Summary'!H36</f>
        <v>0</v>
      </c>
      <c r="J36" s="433">
        <f t="shared" si="5"/>
        <v>0</v>
      </c>
      <c r="K36" s="335">
        <f>'ECF Summary'!G36</f>
        <v>0</v>
      </c>
      <c r="L36" s="336">
        <f>'ECF Summary'!H36</f>
        <v>0</v>
      </c>
      <c r="M36" s="433">
        <f t="shared" si="6"/>
        <v>0</v>
      </c>
      <c r="N36" s="335">
        <f>'MOE in TANF Summary'!C36</f>
        <v>89557390</v>
      </c>
      <c r="O36" s="336">
        <f>'MOE in TANF Summary'!D36</f>
        <v>230040572</v>
      </c>
      <c r="P36" s="433">
        <f t="shared" si="7"/>
        <v>319597962</v>
      </c>
      <c r="Q36" s="335">
        <f>'MOE SSP Summary'!C36</f>
        <v>0</v>
      </c>
      <c r="R36" s="336">
        <f>'MOE SSP Summary'!D36</f>
        <v>543297991</v>
      </c>
      <c r="S36" s="336">
        <f t="shared" si="8"/>
        <v>543297991</v>
      </c>
    </row>
    <row r="37" spans="1:19">
      <c r="A37" s="135" t="s">
        <v>42</v>
      </c>
      <c r="B37" s="335">
        <f t="shared" si="1"/>
        <v>55060290</v>
      </c>
      <c r="C37" s="336">
        <f t="shared" si="2"/>
        <v>131643351</v>
      </c>
      <c r="D37" s="433">
        <f t="shared" si="3"/>
        <v>186703641</v>
      </c>
      <c r="E37" s="335">
        <f>'SFAG Summary'!G37</f>
        <v>35839107</v>
      </c>
      <c r="F37" s="336">
        <f>'SFAG Summary'!H37</f>
        <v>21595363</v>
      </c>
      <c r="G37" s="433">
        <f t="shared" si="4"/>
        <v>57434470</v>
      </c>
      <c r="H37" s="335">
        <f>'Contingency Summary'!G37</f>
        <v>10980418</v>
      </c>
      <c r="I37" s="336">
        <f>'Contingency Summary'!H37</f>
        <v>0</v>
      </c>
      <c r="J37" s="433">
        <f t="shared" si="5"/>
        <v>10980418</v>
      </c>
      <c r="K37" s="335">
        <f>'ECF Summary'!G37</f>
        <v>0</v>
      </c>
      <c r="L37" s="336">
        <f>'ECF Summary'!H37</f>
        <v>0</v>
      </c>
      <c r="M37" s="433">
        <f t="shared" si="6"/>
        <v>0</v>
      </c>
      <c r="N37" s="335">
        <f>'MOE in TANF Summary'!C37</f>
        <v>8240765</v>
      </c>
      <c r="O37" s="336">
        <f>'MOE in TANF Summary'!D37</f>
        <v>110047988</v>
      </c>
      <c r="P37" s="433">
        <f t="shared" si="7"/>
        <v>118288753</v>
      </c>
      <c r="Q37" s="335">
        <f>'MOE SSP Summary'!C37</f>
        <v>0</v>
      </c>
      <c r="R37" s="336">
        <f>'MOE SSP Summary'!D37</f>
        <v>0</v>
      </c>
      <c r="S37" s="336">
        <f t="shared" si="8"/>
        <v>0</v>
      </c>
    </row>
    <row r="38" spans="1:19">
      <c r="A38" s="135" t="s">
        <v>43</v>
      </c>
      <c r="B38" s="335">
        <f t="shared" si="1"/>
        <v>2042312205</v>
      </c>
      <c r="C38" s="336">
        <f t="shared" si="2"/>
        <v>3169235869</v>
      </c>
      <c r="D38" s="433">
        <f t="shared" si="3"/>
        <v>5211548074</v>
      </c>
      <c r="E38" s="335">
        <f>'SFAG Summary'!G38</f>
        <v>1262448651</v>
      </c>
      <c r="F38" s="336">
        <f>'SFAG Summary'!H38</f>
        <v>847494115</v>
      </c>
      <c r="G38" s="433">
        <f t="shared" si="4"/>
        <v>2109942766</v>
      </c>
      <c r="H38" s="335">
        <f>'Contingency Summary'!G38</f>
        <v>242583331</v>
      </c>
      <c r="I38" s="336">
        <f>'Contingency Summary'!H38</f>
        <v>0</v>
      </c>
      <c r="J38" s="433">
        <f t="shared" si="5"/>
        <v>242583331</v>
      </c>
      <c r="K38" s="335">
        <f>'ECF Summary'!G38</f>
        <v>0</v>
      </c>
      <c r="L38" s="336">
        <f>'ECF Summary'!H38</f>
        <v>0</v>
      </c>
      <c r="M38" s="433">
        <f t="shared" si="6"/>
        <v>0</v>
      </c>
      <c r="N38" s="335">
        <f>'MOE in TANF Summary'!C38</f>
        <v>435296225</v>
      </c>
      <c r="O38" s="336">
        <f>'MOE in TANF Summary'!D38</f>
        <v>2321741754</v>
      </c>
      <c r="P38" s="433">
        <f t="shared" si="7"/>
        <v>2757037979</v>
      </c>
      <c r="Q38" s="335">
        <f>'MOE SSP Summary'!C38</f>
        <v>101983998</v>
      </c>
      <c r="R38" s="336">
        <f>'MOE SSP Summary'!D38</f>
        <v>0</v>
      </c>
      <c r="S38" s="336">
        <f t="shared" si="8"/>
        <v>101983998</v>
      </c>
    </row>
    <row r="39" spans="1:19">
      <c r="A39" s="135" t="s">
        <v>44</v>
      </c>
      <c r="B39" s="335">
        <f t="shared" si="1"/>
        <v>54959910</v>
      </c>
      <c r="C39" s="336">
        <f t="shared" si="2"/>
        <v>475874899</v>
      </c>
      <c r="D39" s="433">
        <f t="shared" si="3"/>
        <v>530834809</v>
      </c>
      <c r="E39" s="335">
        <f>'SFAG Summary'!G39</f>
        <v>54959763</v>
      </c>
      <c r="F39" s="336">
        <f>'SFAG Summary'!H39</f>
        <v>156363121</v>
      </c>
      <c r="G39" s="433">
        <f t="shared" si="4"/>
        <v>211322884</v>
      </c>
      <c r="H39" s="335">
        <f>'Contingency Summary'!G39</f>
        <v>0</v>
      </c>
      <c r="I39" s="336">
        <f>'Contingency Summary'!H39</f>
        <v>29932538</v>
      </c>
      <c r="J39" s="433">
        <f t="shared" si="5"/>
        <v>29932538</v>
      </c>
      <c r="K39" s="335">
        <f>'ECF Summary'!G39</f>
        <v>0</v>
      </c>
      <c r="L39" s="336">
        <f>'ECF Summary'!H39</f>
        <v>0</v>
      </c>
      <c r="M39" s="433">
        <f t="shared" si="6"/>
        <v>0</v>
      </c>
      <c r="N39" s="335">
        <f>'MOE in TANF Summary'!C39</f>
        <v>147</v>
      </c>
      <c r="O39" s="336">
        <f>'MOE in TANF Summary'!D39</f>
        <v>289579240</v>
      </c>
      <c r="P39" s="433">
        <f t="shared" si="7"/>
        <v>289579387</v>
      </c>
      <c r="Q39" s="335">
        <f>'MOE SSP Summary'!C39</f>
        <v>0</v>
      </c>
      <c r="R39" s="336">
        <f>'MOE SSP Summary'!D39</f>
        <v>0</v>
      </c>
      <c r="S39" s="336">
        <f t="shared" si="8"/>
        <v>0</v>
      </c>
    </row>
    <row r="40" spans="1:19">
      <c r="A40" s="135" t="s">
        <v>45</v>
      </c>
      <c r="B40" s="335">
        <f t="shared" si="1"/>
        <v>20282702</v>
      </c>
      <c r="C40" s="336">
        <f t="shared" si="2"/>
        <v>16890028</v>
      </c>
      <c r="D40" s="433">
        <f t="shared" si="3"/>
        <v>37172730</v>
      </c>
      <c r="E40" s="335">
        <f>'SFAG Summary'!G40</f>
        <v>14890143</v>
      </c>
      <c r="F40" s="336">
        <f>'SFAG Summary'!H40</f>
        <v>13213301</v>
      </c>
      <c r="G40" s="433">
        <f t="shared" si="4"/>
        <v>28103444</v>
      </c>
      <c r="H40" s="335">
        <f>'Contingency Summary'!G40</f>
        <v>0</v>
      </c>
      <c r="I40" s="336">
        <f>'Contingency Summary'!H40</f>
        <v>0</v>
      </c>
      <c r="J40" s="433">
        <f t="shared" si="5"/>
        <v>0</v>
      </c>
      <c r="K40" s="335">
        <f>'ECF Summary'!G40</f>
        <v>0</v>
      </c>
      <c r="L40" s="336">
        <f>'ECF Summary'!H40</f>
        <v>0</v>
      </c>
      <c r="M40" s="433">
        <f t="shared" si="6"/>
        <v>0</v>
      </c>
      <c r="N40" s="335">
        <f>'MOE in TANF Summary'!C40</f>
        <v>5392559</v>
      </c>
      <c r="O40" s="336">
        <f>'MOE in TANF Summary'!D40</f>
        <v>3676727</v>
      </c>
      <c r="P40" s="433">
        <f t="shared" si="7"/>
        <v>9069286</v>
      </c>
      <c r="Q40" s="335">
        <f>'MOE SSP Summary'!C40</f>
        <v>0</v>
      </c>
      <c r="R40" s="336">
        <f>'MOE SSP Summary'!D40</f>
        <v>0</v>
      </c>
      <c r="S40" s="336">
        <f t="shared" si="8"/>
        <v>0</v>
      </c>
    </row>
    <row r="41" spans="1:19">
      <c r="A41" s="135" t="s">
        <v>46</v>
      </c>
      <c r="B41" s="335">
        <f t="shared" si="1"/>
        <v>288374354</v>
      </c>
      <c r="C41" s="336">
        <f t="shared" si="2"/>
        <v>764115015</v>
      </c>
      <c r="D41" s="433">
        <f t="shared" si="3"/>
        <v>1052489369</v>
      </c>
      <c r="E41" s="335">
        <f>'SFAG Summary'!G41</f>
        <v>136220631</v>
      </c>
      <c r="F41" s="336">
        <f>'SFAG Summary'!H41</f>
        <v>477147501</v>
      </c>
      <c r="G41" s="433">
        <f t="shared" si="4"/>
        <v>613368132</v>
      </c>
      <c r="H41" s="335">
        <f>'Contingency Summary'!G41</f>
        <v>0</v>
      </c>
      <c r="I41" s="336">
        <f>'Contingency Summary'!H41</f>
        <v>0</v>
      </c>
      <c r="J41" s="433">
        <f t="shared" si="5"/>
        <v>0</v>
      </c>
      <c r="K41" s="335">
        <f>'ECF Summary'!G41</f>
        <v>0</v>
      </c>
      <c r="L41" s="336">
        <f>'ECF Summary'!H41</f>
        <v>0</v>
      </c>
      <c r="M41" s="433">
        <f t="shared" si="6"/>
        <v>0</v>
      </c>
      <c r="N41" s="335">
        <f>'MOE in TANF Summary'!C41</f>
        <v>150591643</v>
      </c>
      <c r="O41" s="336">
        <f>'MOE in TANF Summary'!D41</f>
        <v>219275639</v>
      </c>
      <c r="P41" s="433">
        <f t="shared" si="7"/>
        <v>369867282</v>
      </c>
      <c r="Q41" s="335">
        <f>'MOE SSP Summary'!C41</f>
        <v>1562080</v>
      </c>
      <c r="R41" s="336">
        <f>'MOE SSP Summary'!D41</f>
        <v>67691875</v>
      </c>
      <c r="S41" s="336">
        <f t="shared" si="8"/>
        <v>69253955</v>
      </c>
    </row>
    <row r="42" spans="1:19">
      <c r="A42" s="135" t="s">
        <v>47</v>
      </c>
      <c r="B42" s="335">
        <f t="shared" si="1"/>
        <v>61125969</v>
      </c>
      <c r="C42" s="336">
        <f t="shared" si="2"/>
        <v>92192779</v>
      </c>
      <c r="D42" s="433">
        <f t="shared" si="3"/>
        <v>153318748</v>
      </c>
      <c r="E42" s="335">
        <f>'SFAG Summary'!G42</f>
        <v>30349044</v>
      </c>
      <c r="F42" s="336">
        <f>'SFAG Summary'!H42</f>
        <v>62849990</v>
      </c>
      <c r="G42" s="433">
        <f t="shared" si="4"/>
        <v>93199034</v>
      </c>
      <c r="H42" s="335">
        <f>'Contingency Summary'!G42</f>
        <v>0</v>
      </c>
      <c r="I42" s="336">
        <f>'Contingency Summary'!H42</f>
        <v>0</v>
      </c>
      <c r="J42" s="433">
        <f t="shared" si="5"/>
        <v>0</v>
      </c>
      <c r="K42" s="335">
        <f>'ECF Summary'!G42</f>
        <v>0</v>
      </c>
      <c r="L42" s="336">
        <f>'ECF Summary'!H42</f>
        <v>0</v>
      </c>
      <c r="M42" s="433">
        <f t="shared" si="6"/>
        <v>0</v>
      </c>
      <c r="N42" s="335">
        <f>'MOE in TANF Summary'!C42</f>
        <v>30776925</v>
      </c>
      <c r="O42" s="336">
        <f>'MOE in TANF Summary'!D42</f>
        <v>29342789</v>
      </c>
      <c r="P42" s="433">
        <f t="shared" si="7"/>
        <v>60119714</v>
      </c>
      <c r="Q42" s="335">
        <f>'MOE SSP Summary'!C42</f>
        <v>0</v>
      </c>
      <c r="R42" s="336">
        <f>'MOE SSP Summary'!D42</f>
        <v>0</v>
      </c>
      <c r="S42" s="336">
        <f t="shared" si="8"/>
        <v>0</v>
      </c>
    </row>
    <row r="43" spans="1:19">
      <c r="A43" s="135" t="s">
        <v>48</v>
      </c>
      <c r="B43" s="335">
        <f t="shared" si="1"/>
        <v>155800924</v>
      </c>
      <c r="C43" s="336">
        <f t="shared" si="2"/>
        <v>185434503</v>
      </c>
      <c r="D43" s="433">
        <f t="shared" si="3"/>
        <v>341235427</v>
      </c>
      <c r="E43" s="335">
        <f>'SFAG Summary'!G43</f>
        <v>95511338</v>
      </c>
      <c r="F43" s="336">
        <f>'SFAG Summary'!H43</f>
        <v>89176369</v>
      </c>
      <c r="G43" s="433">
        <f t="shared" si="4"/>
        <v>184687707</v>
      </c>
      <c r="H43" s="335">
        <f>'Contingency Summary'!G43</f>
        <v>13971380</v>
      </c>
      <c r="I43" s="336">
        <f>'Contingency Summary'!H43</f>
        <v>2465537</v>
      </c>
      <c r="J43" s="433">
        <f t="shared" si="5"/>
        <v>16436917</v>
      </c>
      <c r="K43" s="335">
        <f>'ECF Summary'!G43</f>
        <v>0</v>
      </c>
      <c r="L43" s="336">
        <f>'ECF Summary'!H43</f>
        <v>0</v>
      </c>
      <c r="M43" s="433">
        <f t="shared" si="6"/>
        <v>0</v>
      </c>
      <c r="N43" s="335">
        <f>'MOE in TANF Summary'!C43</f>
        <v>43584550</v>
      </c>
      <c r="O43" s="336">
        <f>'MOE in TANF Summary'!D43</f>
        <v>90468070</v>
      </c>
      <c r="P43" s="433">
        <f t="shared" si="7"/>
        <v>134052620</v>
      </c>
      <c r="Q43" s="335">
        <f>'MOE SSP Summary'!C43</f>
        <v>2733656</v>
      </c>
      <c r="R43" s="336">
        <f>'MOE SSP Summary'!D43</f>
        <v>3324527</v>
      </c>
      <c r="S43" s="336">
        <f t="shared" si="8"/>
        <v>6058183</v>
      </c>
    </row>
    <row r="44" spans="1:19">
      <c r="A44" s="135" t="s">
        <v>49</v>
      </c>
      <c r="B44" s="335">
        <f t="shared" si="1"/>
        <v>263139343</v>
      </c>
      <c r="C44" s="336">
        <f t="shared" si="2"/>
        <v>611551894</v>
      </c>
      <c r="D44" s="433">
        <f t="shared" si="3"/>
        <v>874691237</v>
      </c>
      <c r="E44" s="335">
        <f>'SFAG Summary'!G44</f>
        <v>232232212</v>
      </c>
      <c r="F44" s="336">
        <f>'SFAG Summary'!H44</f>
        <v>234413136</v>
      </c>
      <c r="G44" s="433">
        <f t="shared" si="4"/>
        <v>466645348</v>
      </c>
      <c r="H44" s="335">
        <f>'Contingency Summary'!G44</f>
        <v>0</v>
      </c>
      <c r="I44" s="336">
        <f>'Contingency Summary'!H44</f>
        <v>0</v>
      </c>
      <c r="J44" s="433">
        <f t="shared" si="5"/>
        <v>0</v>
      </c>
      <c r="K44" s="335">
        <f>'ECF Summary'!G44</f>
        <v>0</v>
      </c>
      <c r="L44" s="336">
        <f>'ECF Summary'!H44</f>
        <v>57118</v>
      </c>
      <c r="M44" s="433">
        <f t="shared" si="6"/>
        <v>57118</v>
      </c>
      <c r="N44" s="335">
        <f>'MOE in TANF Summary'!C44</f>
        <v>30907131</v>
      </c>
      <c r="O44" s="336">
        <f>'MOE in TANF Summary'!D44</f>
        <v>377081640</v>
      </c>
      <c r="P44" s="433">
        <f t="shared" si="7"/>
        <v>407988771</v>
      </c>
      <c r="Q44" s="335">
        <f>'MOE SSP Summary'!C44</f>
        <v>0</v>
      </c>
      <c r="R44" s="336">
        <f>'MOE SSP Summary'!D44</f>
        <v>0</v>
      </c>
      <c r="S44" s="336">
        <f t="shared" si="8"/>
        <v>0</v>
      </c>
    </row>
    <row r="45" spans="1:19">
      <c r="A45" s="135" t="s">
        <v>50</v>
      </c>
      <c r="B45" s="335">
        <f t="shared" si="1"/>
        <v>26150178</v>
      </c>
      <c r="C45" s="336">
        <f t="shared" si="2"/>
        <v>130727984</v>
      </c>
      <c r="D45" s="433">
        <f t="shared" si="3"/>
        <v>156878162</v>
      </c>
      <c r="E45" s="335">
        <f>'SFAG Summary'!G45</f>
        <v>24557873</v>
      </c>
      <c r="F45" s="336">
        <f>'SFAG Summary'!H45</f>
        <v>39211866</v>
      </c>
      <c r="G45" s="433">
        <f t="shared" si="4"/>
        <v>63769739</v>
      </c>
      <c r="H45" s="335">
        <f>'Contingency Summary'!G45</f>
        <v>0</v>
      </c>
      <c r="I45" s="336">
        <f>'Contingency Summary'!H45</f>
        <v>0</v>
      </c>
      <c r="J45" s="433">
        <f t="shared" si="5"/>
        <v>0</v>
      </c>
      <c r="K45" s="335">
        <f>'ECF Summary'!G45</f>
        <v>0</v>
      </c>
      <c r="L45" s="336">
        <f>'ECF Summary'!H45</f>
        <v>0</v>
      </c>
      <c r="M45" s="433">
        <f t="shared" si="6"/>
        <v>0</v>
      </c>
      <c r="N45" s="335">
        <f>'MOE in TANF Summary'!C45</f>
        <v>1592305</v>
      </c>
      <c r="O45" s="336">
        <f>'MOE in TANF Summary'!D45</f>
        <v>45188368</v>
      </c>
      <c r="P45" s="433">
        <f t="shared" si="7"/>
        <v>46780673</v>
      </c>
      <c r="Q45" s="335">
        <f>'MOE SSP Summary'!C45</f>
        <v>0</v>
      </c>
      <c r="R45" s="336">
        <f>'MOE SSP Summary'!D45</f>
        <v>46327750</v>
      </c>
      <c r="S45" s="336">
        <f t="shared" si="8"/>
        <v>46327750</v>
      </c>
    </row>
    <row r="46" spans="1:19">
      <c r="A46" s="135" t="s">
        <v>51</v>
      </c>
      <c r="B46" s="335">
        <f t="shared" si="1"/>
        <v>23928811</v>
      </c>
      <c r="C46" s="336">
        <f t="shared" si="2"/>
        <v>247232867</v>
      </c>
      <c r="D46" s="433">
        <f t="shared" si="3"/>
        <v>271161678</v>
      </c>
      <c r="E46" s="335">
        <f>'SFAG Summary'!G46</f>
        <v>13141132</v>
      </c>
      <c r="F46" s="336">
        <f>'SFAG Summary'!H46</f>
        <v>65117059</v>
      </c>
      <c r="G46" s="433">
        <f t="shared" si="4"/>
        <v>78258191</v>
      </c>
      <c r="H46" s="335">
        <f>'Contingency Summary'!G46</f>
        <v>9926816</v>
      </c>
      <c r="I46" s="336">
        <f>'Contingency Summary'!H46</f>
        <v>0</v>
      </c>
      <c r="J46" s="433">
        <f t="shared" si="5"/>
        <v>9926816</v>
      </c>
      <c r="K46" s="335">
        <f>'ECF Summary'!G46</f>
        <v>0</v>
      </c>
      <c r="L46" s="336">
        <f>'ECF Summary'!H46</f>
        <v>0</v>
      </c>
      <c r="M46" s="433">
        <f t="shared" si="6"/>
        <v>0</v>
      </c>
      <c r="N46" s="335">
        <f>'MOE in TANF Summary'!C46</f>
        <v>860863</v>
      </c>
      <c r="O46" s="336">
        <f>'MOE in TANF Summary'!D46</f>
        <v>182115808</v>
      </c>
      <c r="P46" s="433">
        <f t="shared" si="7"/>
        <v>182976671</v>
      </c>
      <c r="Q46" s="335">
        <f>'MOE SSP Summary'!C46</f>
        <v>0</v>
      </c>
      <c r="R46" s="336">
        <f>'MOE SSP Summary'!D46</f>
        <v>0</v>
      </c>
      <c r="S46" s="336">
        <f t="shared" si="8"/>
        <v>0</v>
      </c>
    </row>
    <row r="47" spans="1:19">
      <c r="A47" s="135" t="s">
        <v>52</v>
      </c>
      <c r="B47" s="335">
        <f t="shared" si="1"/>
        <v>19684229</v>
      </c>
      <c r="C47" s="336">
        <f t="shared" si="2"/>
        <v>7808408</v>
      </c>
      <c r="D47" s="433">
        <f t="shared" si="3"/>
        <v>27492637</v>
      </c>
      <c r="E47" s="335">
        <f>'SFAG Summary'!G47</f>
        <v>13401518</v>
      </c>
      <c r="F47" s="336">
        <f>'SFAG Summary'!H47</f>
        <v>5551119</v>
      </c>
      <c r="G47" s="433">
        <f t="shared" si="4"/>
        <v>18952637</v>
      </c>
      <c r="H47" s="335">
        <f>'Contingency Summary'!G47</f>
        <v>0</v>
      </c>
      <c r="I47" s="336">
        <f>'Contingency Summary'!H47</f>
        <v>0</v>
      </c>
      <c r="J47" s="433">
        <f t="shared" si="5"/>
        <v>0</v>
      </c>
      <c r="K47" s="335">
        <f>'ECF Summary'!G47</f>
        <v>0</v>
      </c>
      <c r="L47" s="336">
        <f>'ECF Summary'!H47</f>
        <v>0</v>
      </c>
      <c r="M47" s="433">
        <f t="shared" si="6"/>
        <v>0</v>
      </c>
      <c r="N47" s="335">
        <f>'MOE in TANF Summary'!C47</f>
        <v>6282711</v>
      </c>
      <c r="O47" s="336">
        <f>'MOE in TANF Summary'!D47</f>
        <v>2257289</v>
      </c>
      <c r="P47" s="433">
        <f t="shared" si="7"/>
        <v>8540000</v>
      </c>
      <c r="Q47" s="335">
        <f>'MOE SSP Summary'!C47</f>
        <v>0</v>
      </c>
      <c r="R47" s="336">
        <f>'MOE SSP Summary'!D47</f>
        <v>0</v>
      </c>
      <c r="S47" s="336">
        <f t="shared" si="8"/>
        <v>0</v>
      </c>
    </row>
    <row r="48" spans="1:19">
      <c r="A48" s="135" t="s">
        <v>53</v>
      </c>
      <c r="B48" s="335">
        <f t="shared" si="1"/>
        <v>96135055</v>
      </c>
      <c r="C48" s="336">
        <f t="shared" si="2"/>
        <v>145279655</v>
      </c>
      <c r="D48" s="433">
        <f t="shared" si="3"/>
        <v>241414710</v>
      </c>
      <c r="E48" s="335">
        <f>'SFAG Summary'!G48</f>
        <v>43428265</v>
      </c>
      <c r="F48" s="336">
        <f>'SFAG Summary'!H48</f>
        <v>29036388</v>
      </c>
      <c r="G48" s="433">
        <f t="shared" si="4"/>
        <v>72464653</v>
      </c>
      <c r="H48" s="335">
        <f>'Contingency Summary'!G48</f>
        <v>19018337</v>
      </c>
      <c r="I48" s="336">
        <f>'Contingency Summary'!H48</f>
        <v>0</v>
      </c>
      <c r="J48" s="433">
        <f t="shared" si="5"/>
        <v>19018337</v>
      </c>
      <c r="K48" s="335">
        <f>'ECF Summary'!G48</f>
        <v>0</v>
      </c>
      <c r="L48" s="336">
        <f>'ECF Summary'!H48</f>
        <v>0</v>
      </c>
      <c r="M48" s="433">
        <f t="shared" si="6"/>
        <v>0</v>
      </c>
      <c r="N48" s="335">
        <f>'MOE in TANF Summary'!C48</f>
        <v>33688453</v>
      </c>
      <c r="O48" s="336">
        <f>'MOE in TANF Summary'!D48</f>
        <v>116243267</v>
      </c>
      <c r="P48" s="433">
        <f t="shared" si="7"/>
        <v>149931720</v>
      </c>
      <c r="Q48" s="335">
        <f>'MOE SSP Summary'!C48</f>
        <v>0</v>
      </c>
      <c r="R48" s="336">
        <f>'MOE SSP Summary'!D48</f>
        <v>0</v>
      </c>
      <c r="S48" s="336">
        <f t="shared" si="8"/>
        <v>0</v>
      </c>
    </row>
    <row r="49" spans="1:19">
      <c r="A49" s="135" t="s">
        <v>54</v>
      </c>
      <c r="B49" s="335">
        <f t="shared" si="1"/>
        <v>139356497</v>
      </c>
      <c r="C49" s="336">
        <f t="shared" si="2"/>
        <v>715179757</v>
      </c>
      <c r="D49" s="433">
        <f t="shared" si="3"/>
        <v>854536254</v>
      </c>
      <c r="E49" s="335">
        <f>'SFAG Summary'!G49</f>
        <v>56239381</v>
      </c>
      <c r="F49" s="336">
        <f>'SFAG Summary'!H49</f>
        <v>356984360</v>
      </c>
      <c r="G49" s="433">
        <f t="shared" si="4"/>
        <v>413223741</v>
      </c>
      <c r="H49" s="335">
        <f>'Contingency Summary'!G49</f>
        <v>20217880</v>
      </c>
      <c r="I49" s="336">
        <f>'Contingency Summary'!H49</f>
        <v>28067479</v>
      </c>
      <c r="J49" s="433">
        <f t="shared" si="5"/>
        <v>48285359</v>
      </c>
      <c r="K49" s="335">
        <f>'ECF Summary'!G49</f>
        <v>0</v>
      </c>
      <c r="L49" s="336">
        <f>'ECF Summary'!H49</f>
        <v>3427766</v>
      </c>
      <c r="M49" s="433">
        <f t="shared" si="6"/>
        <v>3427766</v>
      </c>
      <c r="N49" s="335">
        <f>'MOE in TANF Summary'!C49</f>
        <v>62899236</v>
      </c>
      <c r="O49" s="336">
        <f>'MOE in TANF Summary'!D49</f>
        <v>326700152</v>
      </c>
      <c r="P49" s="433">
        <f t="shared" si="7"/>
        <v>389599388</v>
      </c>
      <c r="Q49" s="335">
        <f>'MOE SSP Summary'!C49</f>
        <v>0</v>
      </c>
      <c r="R49" s="336">
        <f>'MOE SSP Summary'!D49</f>
        <v>0</v>
      </c>
      <c r="S49" s="336">
        <f t="shared" si="8"/>
        <v>0</v>
      </c>
    </row>
    <row r="50" spans="1:19">
      <c r="A50" s="135" t="s">
        <v>55</v>
      </c>
      <c r="B50" s="335">
        <f t="shared" si="1"/>
        <v>24566214</v>
      </c>
      <c r="C50" s="336">
        <f t="shared" si="2"/>
        <v>54038063</v>
      </c>
      <c r="D50" s="433">
        <f t="shared" si="3"/>
        <v>78604277</v>
      </c>
      <c r="E50" s="335">
        <f>'SFAG Summary'!G50</f>
        <v>18360212</v>
      </c>
      <c r="F50" s="336">
        <f>'SFAG Summary'!H50</f>
        <v>35355030</v>
      </c>
      <c r="G50" s="433">
        <f t="shared" si="4"/>
        <v>53715242</v>
      </c>
      <c r="H50" s="335">
        <f>'Contingency Summary'!G50</f>
        <v>0</v>
      </c>
      <c r="I50" s="336">
        <f>'Contingency Summary'!H50</f>
        <v>0</v>
      </c>
      <c r="J50" s="433">
        <f t="shared" si="5"/>
        <v>0</v>
      </c>
      <c r="K50" s="335">
        <f>'ECF Summary'!G50</f>
        <v>0</v>
      </c>
      <c r="L50" s="336">
        <f>'ECF Summary'!H50</f>
        <v>0</v>
      </c>
      <c r="M50" s="433">
        <f t="shared" si="6"/>
        <v>0</v>
      </c>
      <c r="N50" s="335">
        <f>'MOE in TANF Summary'!C50</f>
        <v>6206002</v>
      </c>
      <c r="O50" s="336">
        <f>'MOE in TANF Summary'!D50</f>
        <v>18683033</v>
      </c>
      <c r="P50" s="433">
        <f t="shared" si="7"/>
        <v>24889035</v>
      </c>
      <c r="Q50" s="335">
        <f>'MOE SSP Summary'!C50</f>
        <v>0</v>
      </c>
      <c r="R50" s="336">
        <f>'MOE SSP Summary'!D50</f>
        <v>0</v>
      </c>
      <c r="S50" s="336">
        <f t="shared" si="8"/>
        <v>0</v>
      </c>
    </row>
    <row r="51" spans="1:19">
      <c r="A51" s="135" t="s">
        <v>56</v>
      </c>
      <c r="B51" s="335">
        <f t="shared" si="1"/>
        <v>27914158</v>
      </c>
      <c r="C51" s="336">
        <f t="shared" si="2"/>
        <v>50641637</v>
      </c>
      <c r="D51" s="433">
        <f t="shared" si="3"/>
        <v>78555795</v>
      </c>
      <c r="E51" s="335">
        <f>'SFAG Summary'!G51</f>
        <v>7537908</v>
      </c>
      <c r="F51" s="336">
        <f>'SFAG Summary'!H51</f>
        <v>25855881</v>
      </c>
      <c r="G51" s="433">
        <f t="shared" si="4"/>
        <v>33393789</v>
      </c>
      <c r="H51" s="335">
        <f>'Contingency Summary'!G51</f>
        <v>0</v>
      </c>
      <c r="I51" s="336">
        <f>'Contingency Summary'!H51</f>
        <v>0</v>
      </c>
      <c r="J51" s="433">
        <f t="shared" si="5"/>
        <v>0</v>
      </c>
      <c r="K51" s="335">
        <f>'ECF Summary'!G51</f>
        <v>0</v>
      </c>
      <c r="L51" s="336">
        <f>'ECF Summary'!H51</f>
        <v>0</v>
      </c>
      <c r="M51" s="433">
        <f t="shared" si="6"/>
        <v>0</v>
      </c>
      <c r="N51" s="335">
        <f>'MOE in TANF Summary'!C51</f>
        <v>19143388</v>
      </c>
      <c r="O51" s="336">
        <f>'MOE in TANF Summary'!D51</f>
        <v>7875462</v>
      </c>
      <c r="P51" s="433">
        <f t="shared" si="7"/>
        <v>27018850</v>
      </c>
      <c r="Q51" s="335">
        <f>'MOE SSP Summary'!C51</f>
        <v>1232862</v>
      </c>
      <c r="R51" s="336">
        <f>'MOE SSP Summary'!D51</f>
        <v>16910294</v>
      </c>
      <c r="S51" s="336">
        <f t="shared" si="8"/>
        <v>18143156</v>
      </c>
    </row>
    <row r="52" spans="1:19">
      <c r="A52" s="135" t="s">
        <v>57</v>
      </c>
      <c r="B52" s="335">
        <f t="shared" si="1"/>
        <v>99363339</v>
      </c>
      <c r="C52" s="336">
        <f t="shared" si="2"/>
        <v>156075306</v>
      </c>
      <c r="D52" s="433">
        <f t="shared" si="3"/>
        <v>255438645</v>
      </c>
      <c r="E52" s="335">
        <f>'SFAG Summary'!G52</f>
        <v>45933983</v>
      </c>
      <c r="F52" s="336">
        <f>'SFAG Summary'!H52</f>
        <v>64215042</v>
      </c>
      <c r="G52" s="433">
        <f t="shared" si="4"/>
        <v>110149025</v>
      </c>
      <c r="H52" s="335">
        <f>'Contingency Summary'!G52</f>
        <v>0</v>
      </c>
      <c r="I52" s="336">
        <f>'Contingency Summary'!H52</f>
        <v>0</v>
      </c>
      <c r="J52" s="433">
        <f t="shared" si="5"/>
        <v>0</v>
      </c>
      <c r="K52" s="335">
        <f>'ECF Summary'!G52</f>
        <v>0</v>
      </c>
      <c r="L52" s="336">
        <f>'ECF Summary'!H52</f>
        <v>0</v>
      </c>
      <c r="M52" s="433">
        <f t="shared" si="6"/>
        <v>0</v>
      </c>
      <c r="N52" s="335">
        <f>'MOE in TANF Summary'!C52</f>
        <v>53429356</v>
      </c>
      <c r="O52" s="336">
        <f>'MOE in TANF Summary'!D52</f>
        <v>91860264</v>
      </c>
      <c r="P52" s="433">
        <f t="shared" si="7"/>
        <v>145289620</v>
      </c>
      <c r="Q52" s="335">
        <f>'MOE SSP Summary'!C52</f>
        <v>0</v>
      </c>
      <c r="R52" s="336">
        <f>'MOE SSP Summary'!D52</f>
        <v>0</v>
      </c>
      <c r="S52" s="336">
        <f t="shared" si="8"/>
        <v>0</v>
      </c>
    </row>
    <row r="53" spans="1:19">
      <c r="A53" s="135" t="s">
        <v>58</v>
      </c>
      <c r="B53" s="335">
        <f t="shared" si="1"/>
        <v>180941247</v>
      </c>
      <c r="C53" s="336">
        <f t="shared" si="2"/>
        <v>682517353</v>
      </c>
      <c r="D53" s="433">
        <f t="shared" si="3"/>
        <v>863458600</v>
      </c>
      <c r="E53" s="335">
        <f>'SFAG Summary'!G53</f>
        <v>137190740</v>
      </c>
      <c r="F53" s="336">
        <f>'SFAG Summary'!H53</f>
        <v>137699920</v>
      </c>
      <c r="G53" s="433">
        <f t="shared" si="4"/>
        <v>274890660</v>
      </c>
      <c r="H53" s="335">
        <f>'Contingency Summary'!G53</f>
        <v>36870650</v>
      </c>
      <c r="I53" s="336">
        <f>'Contingency Summary'!H53</f>
        <v>0</v>
      </c>
      <c r="J53" s="433">
        <f t="shared" si="5"/>
        <v>36870650</v>
      </c>
      <c r="K53" s="335">
        <f>'ECF Summary'!G53</f>
        <v>0</v>
      </c>
      <c r="L53" s="336">
        <f>'ECF Summary'!H53</f>
        <v>0</v>
      </c>
      <c r="M53" s="433">
        <f t="shared" si="6"/>
        <v>0</v>
      </c>
      <c r="N53" s="335">
        <f>'MOE in TANF Summary'!C53</f>
        <v>6879857</v>
      </c>
      <c r="O53" s="336">
        <f>'MOE in TANF Summary'!D53</f>
        <v>544817433</v>
      </c>
      <c r="P53" s="433">
        <f t="shared" si="7"/>
        <v>551697290</v>
      </c>
      <c r="Q53" s="335">
        <f>'MOE SSP Summary'!C53</f>
        <v>0</v>
      </c>
      <c r="R53" s="336">
        <f>'MOE SSP Summary'!D53</f>
        <v>0</v>
      </c>
      <c r="S53" s="336">
        <f t="shared" si="8"/>
        <v>0</v>
      </c>
    </row>
    <row r="54" spans="1:19">
      <c r="A54" s="135" t="s">
        <v>59</v>
      </c>
      <c r="B54" s="335">
        <f t="shared" si="1"/>
        <v>77919498</v>
      </c>
      <c r="C54" s="336">
        <f t="shared" si="2"/>
        <v>52026732</v>
      </c>
      <c r="D54" s="433">
        <f t="shared" si="3"/>
        <v>129946230</v>
      </c>
      <c r="E54" s="335">
        <f>'SFAG Summary'!G54</f>
        <v>48640018</v>
      </c>
      <c r="F54" s="336">
        <f>'SFAG Summary'!H54</f>
        <v>46859766</v>
      </c>
      <c r="G54" s="433">
        <f t="shared" si="4"/>
        <v>95499784</v>
      </c>
      <c r="H54" s="335">
        <f>'Contingency Summary'!G54</f>
        <v>0</v>
      </c>
      <c r="I54" s="336">
        <f>'Contingency Summary'!H54</f>
        <v>0</v>
      </c>
      <c r="J54" s="433">
        <f t="shared" si="5"/>
        <v>0</v>
      </c>
      <c r="K54" s="335">
        <f>'ECF Summary'!G54</f>
        <v>0</v>
      </c>
      <c r="L54" s="336">
        <f>'ECF Summary'!H54</f>
        <v>0</v>
      </c>
      <c r="M54" s="433">
        <f t="shared" si="6"/>
        <v>0</v>
      </c>
      <c r="N54" s="335">
        <f>'MOE in TANF Summary'!C54</f>
        <v>29279480</v>
      </c>
      <c r="O54" s="336">
        <f>'MOE in TANF Summary'!D54</f>
        <v>5166966</v>
      </c>
      <c r="P54" s="433">
        <f t="shared" si="7"/>
        <v>34446446</v>
      </c>
      <c r="Q54" s="335">
        <f>'MOE SSP Summary'!C54</f>
        <v>0</v>
      </c>
      <c r="R54" s="336">
        <f>'MOE SSP Summary'!D54</f>
        <v>0</v>
      </c>
      <c r="S54" s="336">
        <f t="shared" si="8"/>
        <v>0</v>
      </c>
    </row>
    <row r="55" spans="1:19">
      <c r="A55" s="135" t="s">
        <v>60</v>
      </c>
      <c r="B55" s="335">
        <f t="shared" si="1"/>
        <v>150729164</v>
      </c>
      <c r="C55" s="336">
        <f t="shared" si="2"/>
        <v>428319643</v>
      </c>
      <c r="D55" s="433">
        <f t="shared" si="3"/>
        <v>579048807</v>
      </c>
      <c r="E55" s="335">
        <f>'SFAG Summary'!G55</f>
        <v>3313025</v>
      </c>
      <c r="F55" s="336">
        <f>'SFAG Summary'!H55</f>
        <v>240176821</v>
      </c>
      <c r="G55" s="433">
        <f t="shared" si="4"/>
        <v>243489846</v>
      </c>
      <c r="H55" s="335">
        <f>'Contingency Summary'!G55</f>
        <v>29974589</v>
      </c>
      <c r="I55" s="336">
        <f>'Contingency Summary'!H55</f>
        <v>0</v>
      </c>
      <c r="J55" s="433">
        <f t="shared" si="5"/>
        <v>29974589</v>
      </c>
      <c r="K55" s="335">
        <f>'ECF Summary'!G55</f>
        <v>0</v>
      </c>
      <c r="L55" s="336">
        <f>'ECF Summary'!H55</f>
        <v>0</v>
      </c>
      <c r="M55" s="433">
        <f t="shared" si="6"/>
        <v>0</v>
      </c>
      <c r="N55" s="335">
        <f>'MOE in TANF Summary'!C55</f>
        <v>117441550</v>
      </c>
      <c r="O55" s="336">
        <f>'MOE in TANF Summary'!D55</f>
        <v>188142822</v>
      </c>
      <c r="P55" s="433">
        <f t="shared" si="7"/>
        <v>305584372</v>
      </c>
      <c r="Q55" s="335">
        <f>'MOE SSP Summary'!C55</f>
        <v>0</v>
      </c>
      <c r="R55" s="336">
        <f>'MOE SSP Summary'!D55</f>
        <v>0</v>
      </c>
      <c r="S55" s="336">
        <f t="shared" si="8"/>
        <v>0</v>
      </c>
    </row>
    <row r="56" spans="1:19">
      <c r="A56" s="135" t="s">
        <v>61</v>
      </c>
      <c r="B56" s="335">
        <f t="shared" si="1"/>
        <v>3678644</v>
      </c>
      <c r="C56" s="336">
        <f t="shared" si="2"/>
        <v>23702356</v>
      </c>
      <c r="D56" s="433">
        <f t="shared" si="3"/>
        <v>27381000</v>
      </c>
      <c r="E56" s="335">
        <f>'SFAG Summary'!G56</f>
        <v>1625509</v>
      </c>
      <c r="F56" s="336">
        <f>'SFAG Summary'!H56</f>
        <v>13751756</v>
      </c>
      <c r="G56" s="433">
        <f t="shared" si="4"/>
        <v>15377265</v>
      </c>
      <c r="H56" s="335">
        <f>'Contingency Summary'!G56</f>
        <v>0</v>
      </c>
      <c r="I56" s="336">
        <f>'Contingency Summary'!H56</f>
        <v>0</v>
      </c>
      <c r="J56" s="433">
        <f t="shared" si="5"/>
        <v>0</v>
      </c>
      <c r="K56" s="335">
        <f>'ECF Summary'!G56</f>
        <v>0</v>
      </c>
      <c r="L56" s="336">
        <f>'ECF Summary'!H56</f>
        <v>0</v>
      </c>
      <c r="M56" s="433">
        <f t="shared" si="6"/>
        <v>0</v>
      </c>
      <c r="N56" s="335">
        <f>'MOE in TANF Summary'!C56</f>
        <v>2053135</v>
      </c>
      <c r="O56" s="336">
        <f>'MOE in TANF Summary'!D56</f>
        <v>9950600</v>
      </c>
      <c r="P56" s="433">
        <f t="shared" si="7"/>
        <v>12003735</v>
      </c>
      <c r="Q56" s="335">
        <f>'MOE SSP Summary'!C56</f>
        <v>0</v>
      </c>
      <c r="R56" s="336">
        <f>'MOE SSP Summary'!D56</f>
        <v>0</v>
      </c>
      <c r="S56" s="336">
        <f t="shared" si="8"/>
        <v>0</v>
      </c>
    </row>
  </sheetData>
  <mergeCells count="7">
    <mergeCell ref="A1:S1"/>
    <mergeCell ref="B2:D2"/>
    <mergeCell ref="E2:G2"/>
    <mergeCell ref="H2:J2"/>
    <mergeCell ref="K2:M2"/>
    <mergeCell ref="N2:P2"/>
    <mergeCell ref="Q2:S2"/>
  </mergeCells>
  <pageMargins left="0.7" right="0.7" top="0.75" bottom="0.75" header="0.3" footer="0.3"/>
  <pageSetup scale="1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L58"/>
  <sheetViews>
    <sheetView zoomScale="85" zoomScaleNormal="85" workbookViewId="0">
      <selection sqref="A1:J1"/>
    </sheetView>
  </sheetViews>
  <sheetFormatPr defaultRowHeight="14.4"/>
  <cols>
    <col min="1" max="1" width="21" customWidth="1"/>
    <col min="2" max="3" width="18.44140625" customWidth="1"/>
    <col min="4" max="4" width="16.88671875" customWidth="1"/>
    <col min="5" max="5" width="20.33203125" customWidth="1"/>
    <col min="6" max="6" width="20.109375" customWidth="1"/>
    <col min="7" max="10" width="18.44140625" customWidth="1"/>
  </cols>
  <sheetData>
    <row r="1" spans="1:12" ht="26.25" customHeight="1">
      <c r="A1" s="482" t="s">
        <v>199</v>
      </c>
      <c r="B1" s="483"/>
      <c r="C1" s="483"/>
      <c r="D1" s="483"/>
      <c r="E1" s="483"/>
      <c r="F1" s="483"/>
      <c r="G1" s="483"/>
      <c r="H1" s="483"/>
      <c r="I1" s="483"/>
      <c r="J1" s="483"/>
    </row>
    <row r="2" spans="1:12" ht="42" customHeight="1">
      <c r="A2" s="36"/>
      <c r="B2" s="191"/>
      <c r="C2" s="192"/>
      <c r="D2" s="52"/>
      <c r="E2" s="484" t="s">
        <v>193</v>
      </c>
      <c r="F2" s="485"/>
      <c r="G2" s="193"/>
      <c r="H2" s="38"/>
      <c r="I2" s="35"/>
      <c r="J2" s="35"/>
    </row>
    <row r="3" spans="1:12" ht="30.75" customHeight="1">
      <c r="A3" s="35" t="s">
        <v>10</v>
      </c>
      <c r="B3" s="212" t="s">
        <v>246</v>
      </c>
      <c r="C3" s="129" t="s">
        <v>101</v>
      </c>
      <c r="D3" s="133" t="s">
        <v>163</v>
      </c>
      <c r="E3" s="486" t="s">
        <v>93</v>
      </c>
      <c r="F3" s="491" t="s">
        <v>94</v>
      </c>
      <c r="G3" s="194" t="s">
        <v>164</v>
      </c>
      <c r="H3" s="38" t="s">
        <v>181</v>
      </c>
      <c r="I3" s="233" t="s">
        <v>95</v>
      </c>
      <c r="J3" s="233" t="s">
        <v>96</v>
      </c>
    </row>
    <row r="4" spans="1:12" ht="70.5" customHeight="1">
      <c r="A4" s="35"/>
      <c r="B4" s="255" t="s">
        <v>189</v>
      </c>
      <c r="C4" s="232" t="s">
        <v>184</v>
      </c>
      <c r="D4" s="195" t="s">
        <v>247</v>
      </c>
      <c r="E4" s="487"/>
      <c r="F4" s="492"/>
      <c r="G4" s="196" t="s">
        <v>165</v>
      </c>
      <c r="H4" s="39" t="s">
        <v>182</v>
      </c>
      <c r="I4" s="197"/>
      <c r="J4" s="197"/>
    </row>
    <row r="5" spans="1:12">
      <c r="A5" s="56" t="s">
        <v>77</v>
      </c>
      <c r="B5" s="336">
        <f>'SFAG Summary'!B5+'Contingency Summary'!B5+'ECF Summary'!B5</f>
        <v>16870245544</v>
      </c>
      <c r="C5" s="336">
        <f>'SFAG Summary'!C5+'ECF Summary'!C5</f>
        <v>3047253070</v>
      </c>
      <c r="D5" s="433">
        <f>B5+C5</f>
        <v>19917498614</v>
      </c>
      <c r="E5" s="335">
        <f>'SFAG Summary'!E5</f>
        <v>1382417347</v>
      </c>
      <c r="F5" s="433">
        <f>'SFAG Summary'!F5</f>
        <v>1155909378</v>
      </c>
      <c r="G5" s="434">
        <f>D5-(E5+F5)</f>
        <v>17379171889</v>
      </c>
      <c r="H5" s="336">
        <f>'Total Federal Expenditures'!B5</f>
        <v>14027105056</v>
      </c>
      <c r="I5" s="336">
        <f>'SFAG Summary'!K5+'ECF Summary'!J5</f>
        <v>1730114572</v>
      </c>
      <c r="J5" s="336">
        <f>'SFAG Summary'!L5+'ECF Summary'!K5</f>
        <v>1621952261</v>
      </c>
    </row>
    <row r="6" spans="1:12">
      <c r="A6" s="58" t="s">
        <v>11</v>
      </c>
      <c r="B6" s="336">
        <f>'SFAG Summary'!B6+'Contingency Summary'!B6+'ECF Summary'!B6</f>
        <v>102581417</v>
      </c>
      <c r="C6" s="336">
        <f>'SFAG Summary'!C6+'ECF Summary'!C6</f>
        <v>14260896</v>
      </c>
      <c r="D6" s="433">
        <f t="shared" ref="D6:D56" si="0">B6+C6</f>
        <v>116842313</v>
      </c>
      <c r="E6" s="335">
        <f>'SFAG Summary'!E6</f>
        <v>0</v>
      </c>
      <c r="F6" s="433">
        <f>'SFAG Summary'!F6</f>
        <v>9331520</v>
      </c>
      <c r="G6" s="434">
        <f t="shared" ref="G6:G56" si="1">D6-(E6+F6)</f>
        <v>107510793</v>
      </c>
      <c r="H6" s="336">
        <f>'Total Federal Expenditures'!B6</f>
        <v>73872484</v>
      </c>
      <c r="I6" s="336">
        <f>'SFAG Summary'!K6+'ECF Summary'!J6</f>
        <v>2944110</v>
      </c>
      <c r="J6" s="336">
        <f>'SFAG Summary'!L6+'ECF Summary'!K6</f>
        <v>30694199</v>
      </c>
      <c r="L6" s="45"/>
    </row>
    <row r="7" spans="1:12">
      <c r="A7" s="58" t="s">
        <v>12</v>
      </c>
      <c r="B7" s="336">
        <f>'SFAG Summary'!B7+'Contingency Summary'!B7+'ECF Summary'!B7</f>
        <v>42981164</v>
      </c>
      <c r="C7" s="336">
        <f>'SFAG Summary'!C7+'ECF Summary'!C7</f>
        <v>69730321</v>
      </c>
      <c r="D7" s="433">
        <f t="shared" si="0"/>
        <v>112711485</v>
      </c>
      <c r="E7" s="335">
        <f>'SFAG Summary'!E7</f>
        <v>7500000</v>
      </c>
      <c r="F7" s="433">
        <f>'SFAG Summary'!F7</f>
        <v>3000300</v>
      </c>
      <c r="G7" s="434">
        <f t="shared" si="1"/>
        <v>102211185</v>
      </c>
      <c r="H7" s="336">
        <f>'Total Federal Expenditures'!B7</f>
        <v>38861102</v>
      </c>
      <c r="I7" s="336">
        <f>'SFAG Summary'!K7+'ECF Summary'!J7</f>
        <v>0</v>
      </c>
      <c r="J7" s="336">
        <f>'SFAG Summary'!L7+'ECF Summary'!K7</f>
        <v>63350083</v>
      </c>
      <c r="L7" s="45"/>
    </row>
    <row r="8" spans="1:12">
      <c r="A8" s="58" t="s">
        <v>13</v>
      </c>
      <c r="B8" s="336">
        <f>'SFAG Summary'!B8+'Contingency Summary'!B8+'ECF Summary'!B8</f>
        <v>221219808</v>
      </c>
      <c r="C8" s="336">
        <f>'SFAG Summary'!C8+'ECF Summary'!C8</f>
        <v>2734552</v>
      </c>
      <c r="D8" s="433">
        <f t="shared" si="0"/>
        <v>223954360</v>
      </c>
      <c r="E8" s="335">
        <f>'SFAG Summary'!E8</f>
        <v>0</v>
      </c>
      <c r="F8" s="433">
        <f>'SFAG Summary'!F8</f>
        <v>20014130</v>
      </c>
      <c r="G8" s="434">
        <f t="shared" si="1"/>
        <v>203940230</v>
      </c>
      <c r="H8" s="336">
        <f>'Total Federal Expenditures'!B8</f>
        <v>203524715</v>
      </c>
      <c r="I8" s="336">
        <f>'SFAG Summary'!K8+'ECF Summary'!J8</f>
        <v>415514</v>
      </c>
      <c r="J8" s="336">
        <f>'SFAG Summary'!L8+'ECF Summary'!K8</f>
        <v>0</v>
      </c>
      <c r="L8" s="45"/>
    </row>
    <row r="9" spans="1:12">
      <c r="A9" s="58" t="s">
        <v>14</v>
      </c>
      <c r="B9" s="336">
        <f>'SFAG Summary'!B9+'Contingency Summary'!B9+'ECF Summary'!B9</f>
        <v>62366441</v>
      </c>
      <c r="C9" s="336">
        <f>'SFAG Summary'!C9+'ECF Summary'!C9</f>
        <v>34318826</v>
      </c>
      <c r="D9" s="433">
        <f t="shared" si="0"/>
        <v>96685267</v>
      </c>
      <c r="E9" s="335">
        <f>'SFAG Summary'!E9</f>
        <v>0</v>
      </c>
      <c r="F9" s="433">
        <f>'SFAG Summary'!F9</f>
        <v>0</v>
      </c>
      <c r="G9" s="434">
        <f t="shared" si="1"/>
        <v>96685267</v>
      </c>
      <c r="H9" s="336">
        <f>'Total Federal Expenditures'!B9</f>
        <v>47144364</v>
      </c>
      <c r="I9" s="336">
        <f>'SFAG Summary'!K9+'ECF Summary'!J9</f>
        <v>0</v>
      </c>
      <c r="J9" s="336">
        <f>'SFAG Summary'!L9+'ECF Summary'!K9</f>
        <v>49540903</v>
      </c>
      <c r="L9" s="45"/>
    </row>
    <row r="10" spans="1:12">
      <c r="A10" s="58" t="s">
        <v>15</v>
      </c>
      <c r="B10" s="336">
        <f>'SFAG Summary'!B10+'Contingency Summary'!B10+'ECF Summary'!B10</f>
        <v>3656123281</v>
      </c>
      <c r="C10" s="336">
        <f>'SFAG Summary'!C10+'ECF Summary'!C10</f>
        <v>8393864</v>
      </c>
      <c r="D10" s="433">
        <f t="shared" si="0"/>
        <v>3664517145</v>
      </c>
      <c r="E10" s="335">
        <f>'SFAG Summary'!E10</f>
        <v>0</v>
      </c>
      <c r="F10" s="433">
        <f>'SFAG Summary'!F10</f>
        <v>363604655</v>
      </c>
      <c r="G10" s="434">
        <f t="shared" si="1"/>
        <v>3300912490</v>
      </c>
      <c r="H10" s="336">
        <f>'Total Federal Expenditures'!B10</f>
        <v>3211516674</v>
      </c>
      <c r="I10" s="336">
        <f>'SFAG Summary'!K10+'ECF Summary'!J10</f>
        <v>89395816</v>
      </c>
      <c r="J10" s="336">
        <f>'SFAG Summary'!L10+'ECF Summary'!K10</f>
        <v>0</v>
      </c>
      <c r="L10" s="45"/>
    </row>
    <row r="11" spans="1:12">
      <c r="A11" s="58" t="s">
        <v>16</v>
      </c>
      <c r="B11" s="336">
        <f>'SFAG Summary'!B11+'Contingency Summary'!B11+'ECF Summary'!B11</f>
        <v>149567140</v>
      </c>
      <c r="C11" s="336">
        <f>'SFAG Summary'!C11+'ECF Summary'!C11</f>
        <v>19101477</v>
      </c>
      <c r="D11" s="433">
        <f t="shared" si="0"/>
        <v>168668617</v>
      </c>
      <c r="E11" s="335">
        <f>'SFAG Summary'!E11</f>
        <v>630144</v>
      </c>
      <c r="F11" s="433">
        <f>'SFAG Summary'!F11</f>
        <v>0</v>
      </c>
      <c r="G11" s="434">
        <f t="shared" si="1"/>
        <v>168038473</v>
      </c>
      <c r="H11" s="336">
        <f>'Total Federal Expenditures'!B11</f>
        <v>146353070</v>
      </c>
      <c r="I11" s="336">
        <f>'SFAG Summary'!K11+'ECF Summary'!J11</f>
        <v>13998536</v>
      </c>
      <c r="J11" s="336">
        <f>'SFAG Summary'!L11+'ECF Summary'!K11</f>
        <v>7686867</v>
      </c>
      <c r="L11" s="45"/>
    </row>
    <row r="12" spans="1:12">
      <c r="A12" s="58" t="s">
        <v>17</v>
      </c>
      <c r="B12" s="336">
        <f>'SFAG Summary'!B12+'Contingency Summary'!B12+'ECF Summary'!B12</f>
        <v>266788107</v>
      </c>
      <c r="C12" s="336">
        <f>'SFAG Summary'!C12+'ECF Summary'!C12</f>
        <v>6261171</v>
      </c>
      <c r="D12" s="433">
        <f t="shared" si="0"/>
        <v>273049278</v>
      </c>
      <c r="E12" s="335">
        <f>'SFAG Summary'!E12</f>
        <v>0</v>
      </c>
      <c r="F12" s="433">
        <f>'SFAG Summary'!F12</f>
        <v>26512113</v>
      </c>
      <c r="G12" s="434">
        <f t="shared" si="1"/>
        <v>246537165</v>
      </c>
      <c r="H12" s="336">
        <f>'Total Federal Expenditures'!B12</f>
        <v>240109297</v>
      </c>
      <c r="I12" s="336">
        <f>'SFAG Summary'!K12+'ECF Summary'!J12</f>
        <v>166697</v>
      </c>
      <c r="J12" s="336">
        <f>'SFAG Summary'!L12+'ECF Summary'!K12</f>
        <v>6261171</v>
      </c>
      <c r="L12" s="45"/>
    </row>
    <row r="13" spans="1:12">
      <c r="A13" s="58" t="s">
        <v>18</v>
      </c>
      <c r="B13" s="336">
        <f>'SFAG Summary'!B13+'Contingency Summary'!B13+'ECF Summary'!B13</f>
        <v>35497480</v>
      </c>
      <c r="C13" s="336">
        <f>'SFAG Summary'!C13+'ECF Summary'!C13</f>
        <v>20008254</v>
      </c>
      <c r="D13" s="433">
        <f t="shared" si="0"/>
        <v>55505734</v>
      </c>
      <c r="E13" s="335">
        <f>'SFAG Summary'!E13</f>
        <v>0</v>
      </c>
      <c r="F13" s="433">
        <f>'SFAG Summary'!F13</f>
        <v>0</v>
      </c>
      <c r="G13" s="434">
        <f t="shared" si="1"/>
        <v>55505734</v>
      </c>
      <c r="H13" s="336">
        <f>'Total Federal Expenditures'!B13</f>
        <v>46967423</v>
      </c>
      <c r="I13" s="336">
        <f>'SFAG Summary'!K13+'ECF Summary'!J13</f>
        <v>804952</v>
      </c>
      <c r="J13" s="336">
        <f>'SFAG Summary'!L13+'ECF Summary'!K13</f>
        <v>7733360</v>
      </c>
      <c r="L13" s="45"/>
    </row>
    <row r="14" spans="1:12">
      <c r="A14" s="58" t="s">
        <v>19</v>
      </c>
      <c r="B14" s="336">
        <f>'SFAG Summary'!B14+'Contingency Summary'!B14+'ECF Summary'!B14</f>
        <v>101805982</v>
      </c>
      <c r="C14" s="336">
        <f>'SFAG Summary'!C14+'ECF Summary'!C14</f>
        <v>60867166</v>
      </c>
      <c r="D14" s="433">
        <f t="shared" si="0"/>
        <v>162673148</v>
      </c>
      <c r="E14" s="335">
        <f>'SFAG Summary'!E14</f>
        <v>0</v>
      </c>
      <c r="F14" s="433">
        <f>'SFAG Summary'!F14</f>
        <v>3935917</v>
      </c>
      <c r="G14" s="434">
        <f t="shared" si="1"/>
        <v>158737231</v>
      </c>
      <c r="H14" s="336">
        <f>'Total Federal Expenditures'!B14</f>
        <v>76075038</v>
      </c>
      <c r="I14" s="336">
        <f>'SFAG Summary'!K14+'ECF Summary'!J14</f>
        <v>1978657</v>
      </c>
      <c r="J14" s="336">
        <f>'SFAG Summary'!L14+'ECF Summary'!K14</f>
        <v>80683536</v>
      </c>
      <c r="L14" s="45"/>
    </row>
    <row r="15" spans="1:12">
      <c r="A15" s="58" t="s">
        <v>20</v>
      </c>
      <c r="B15" s="336">
        <f>'SFAG Summary'!B15+'Contingency Summary'!B15+'ECF Summary'!B15</f>
        <v>565174263</v>
      </c>
      <c r="C15" s="336">
        <f>'SFAG Summary'!C15+'ECF Summary'!C15</f>
        <v>30074958</v>
      </c>
      <c r="D15" s="433">
        <f t="shared" si="0"/>
        <v>595249221</v>
      </c>
      <c r="E15" s="335">
        <f>'SFAG Summary'!E15</f>
        <v>110662021</v>
      </c>
      <c r="F15" s="433">
        <f>'SFAG Summary'!F15</f>
        <v>56234011</v>
      </c>
      <c r="G15" s="434">
        <f t="shared" si="1"/>
        <v>428353189</v>
      </c>
      <c r="H15" s="336">
        <f>'Total Federal Expenditures'!B15</f>
        <v>394049612</v>
      </c>
      <c r="I15" s="336">
        <f>'SFAG Summary'!K15+'ECF Summary'!J15</f>
        <v>34303577</v>
      </c>
      <c r="J15" s="336">
        <f>'SFAG Summary'!L15+'ECF Summary'!K15</f>
        <v>0</v>
      </c>
      <c r="L15" s="45"/>
    </row>
    <row r="16" spans="1:12">
      <c r="A16" s="58" t="s">
        <v>21</v>
      </c>
      <c r="B16" s="336">
        <f>'SFAG Summary'!B16+'Contingency Summary'!B16+'ECF Summary'!B16</f>
        <v>330741739</v>
      </c>
      <c r="C16" s="336">
        <f>'SFAG Summary'!C16+'ECF Summary'!C16</f>
        <v>82143100</v>
      </c>
      <c r="D16" s="433">
        <f t="shared" si="0"/>
        <v>412884839</v>
      </c>
      <c r="E16" s="335">
        <f>'SFAG Summary'!E16</f>
        <v>0</v>
      </c>
      <c r="F16" s="433">
        <f>'SFAG Summary'!F16</f>
        <v>1641997</v>
      </c>
      <c r="G16" s="434">
        <f t="shared" si="1"/>
        <v>411242842</v>
      </c>
      <c r="H16" s="336">
        <f>'Total Federal Expenditures'!B16</f>
        <v>333885204</v>
      </c>
      <c r="I16" s="336">
        <f>'SFAG Summary'!K16+'ECF Summary'!J16</f>
        <v>34859093</v>
      </c>
      <c r="J16" s="336">
        <f>'SFAG Summary'!L16+'ECF Summary'!K16</f>
        <v>42498544</v>
      </c>
      <c r="L16" s="45"/>
    </row>
    <row r="17" spans="1:12">
      <c r="A17" s="58" t="s">
        <v>22</v>
      </c>
      <c r="B17" s="336">
        <f>'SFAG Summary'!B17+'Contingency Summary'!B17+'ECF Summary'!B17</f>
        <v>108726046</v>
      </c>
      <c r="C17" s="336">
        <f>'SFAG Summary'!C17+'ECF Summary'!C17</f>
        <v>65248467</v>
      </c>
      <c r="D17" s="433">
        <f t="shared" si="0"/>
        <v>173974513</v>
      </c>
      <c r="E17" s="335">
        <f>'SFAG Summary'!E17</f>
        <v>15000000</v>
      </c>
      <c r="F17" s="433">
        <f>'SFAG Summary'!F17</f>
        <v>7800000</v>
      </c>
      <c r="G17" s="434">
        <f t="shared" si="1"/>
        <v>151174513</v>
      </c>
      <c r="H17" s="336">
        <f>'Total Federal Expenditures'!B17</f>
        <v>60689416</v>
      </c>
      <c r="I17" s="336">
        <f>'SFAG Summary'!K17+'ECF Summary'!J17</f>
        <v>3767472</v>
      </c>
      <c r="J17" s="336">
        <f>'SFAG Summary'!L17+'ECF Summary'!K17</f>
        <v>86717625</v>
      </c>
      <c r="L17" s="45"/>
    </row>
    <row r="18" spans="1:12">
      <c r="A18" s="58" t="s">
        <v>23</v>
      </c>
      <c r="B18" s="336">
        <f>'SFAG Summary'!B18+'Contingency Summary'!B18+'ECF Summary'!B18</f>
        <v>30412562</v>
      </c>
      <c r="C18" s="336">
        <f>'SFAG Summary'!C18+'ECF Summary'!C18</f>
        <v>31686936</v>
      </c>
      <c r="D18" s="433">
        <f t="shared" si="0"/>
        <v>62099498</v>
      </c>
      <c r="E18" s="335">
        <f>'SFAG Summary'!E18</f>
        <v>7831235</v>
      </c>
      <c r="F18" s="433">
        <f>'SFAG Summary'!F18</f>
        <v>1292534</v>
      </c>
      <c r="G18" s="434">
        <f t="shared" si="1"/>
        <v>52975729</v>
      </c>
      <c r="H18" s="336">
        <f>'Total Federal Expenditures'!B18</f>
        <v>22717238</v>
      </c>
      <c r="I18" s="336">
        <f>'SFAG Summary'!K18+'ECF Summary'!J18</f>
        <v>30258491</v>
      </c>
      <c r="J18" s="336">
        <f>'SFAG Summary'!L18+'ECF Summary'!K18</f>
        <v>0</v>
      </c>
      <c r="L18" s="45"/>
    </row>
    <row r="19" spans="1:12">
      <c r="A19" s="58" t="s">
        <v>24</v>
      </c>
      <c r="B19" s="336">
        <f>'SFAG Summary'!B19+'Contingency Summary'!B19+'ECF Summary'!B19</f>
        <v>580766962</v>
      </c>
      <c r="C19" s="336">
        <f>'SFAG Summary'!C19+'ECF Summary'!C19</f>
        <v>15955472</v>
      </c>
      <c r="D19" s="433">
        <f t="shared" si="0"/>
        <v>596722434</v>
      </c>
      <c r="E19" s="335">
        <f>'SFAG Summary'!E19</f>
        <v>0</v>
      </c>
      <c r="F19" s="433">
        <f>'SFAG Summary'!F19</f>
        <v>1200000</v>
      </c>
      <c r="G19" s="434">
        <f t="shared" si="1"/>
        <v>595522434</v>
      </c>
      <c r="H19" s="336">
        <f>'Total Federal Expenditures'!B19</f>
        <v>581165698</v>
      </c>
      <c r="I19" s="336">
        <f>'SFAG Summary'!K19+'ECF Summary'!J19</f>
        <v>0</v>
      </c>
      <c r="J19" s="336">
        <f>'SFAG Summary'!L19+'ECF Summary'!K19</f>
        <v>14356736</v>
      </c>
      <c r="L19" s="45"/>
    </row>
    <row r="20" spans="1:12">
      <c r="A20" s="58" t="s">
        <v>25</v>
      </c>
      <c r="B20" s="336">
        <f>'SFAG Summary'!B20+'Contingency Summary'!B20+'ECF Summary'!B20</f>
        <v>190383924</v>
      </c>
      <c r="C20" s="336">
        <f>'SFAG Summary'!C20+'ECF Summary'!C20</f>
        <v>259716425</v>
      </c>
      <c r="D20" s="433">
        <f t="shared" si="0"/>
        <v>450100349</v>
      </c>
      <c r="E20" s="335">
        <f>'SFAG Summary'!E20</f>
        <v>62039733</v>
      </c>
      <c r="F20" s="433">
        <f>'SFAG Summary'!F20</f>
        <v>0</v>
      </c>
      <c r="G20" s="434">
        <f t="shared" si="1"/>
        <v>388060616</v>
      </c>
      <c r="H20" s="336">
        <f>'Total Federal Expenditures'!B20</f>
        <v>84311672</v>
      </c>
      <c r="I20" s="336">
        <f>'SFAG Summary'!K20+'ECF Summary'!J20</f>
        <v>301123945</v>
      </c>
      <c r="J20" s="336">
        <f>'SFAG Summary'!L20+'ECF Summary'!K20</f>
        <v>2625000</v>
      </c>
      <c r="L20" s="45"/>
    </row>
    <row r="21" spans="1:12">
      <c r="A21" s="58" t="s">
        <v>26</v>
      </c>
      <c r="B21" s="336">
        <f>'SFAG Summary'!B21+'Contingency Summary'!B21+'ECF Summary'!B21</f>
        <v>131044306</v>
      </c>
      <c r="C21" s="336">
        <f>'SFAG Summary'!C21+'ECF Summary'!C21</f>
        <v>17069546</v>
      </c>
      <c r="D21" s="433">
        <f t="shared" si="0"/>
        <v>148113852</v>
      </c>
      <c r="E21" s="335">
        <f>'SFAG Summary'!E21</f>
        <v>25732687</v>
      </c>
      <c r="F21" s="433">
        <f>'SFAG Summary'!F21</f>
        <v>12962008</v>
      </c>
      <c r="G21" s="434">
        <f t="shared" si="1"/>
        <v>109419157</v>
      </c>
      <c r="H21" s="336">
        <f>'Total Federal Expenditures'!B21</f>
        <v>81696689</v>
      </c>
      <c r="I21" s="336">
        <f>'SFAG Summary'!K21+'ECF Summary'!J21</f>
        <v>16160171</v>
      </c>
      <c r="J21" s="336">
        <f>'SFAG Summary'!L21+'ECF Summary'!K21</f>
        <v>11562297</v>
      </c>
      <c r="L21" s="45"/>
    </row>
    <row r="22" spans="1:12">
      <c r="A22" s="58" t="s">
        <v>27</v>
      </c>
      <c r="B22" s="336">
        <f>'SFAG Summary'!B22+'Contingency Summary'!B22+'ECF Summary'!B22</f>
        <v>101931061</v>
      </c>
      <c r="C22" s="336">
        <f>'SFAG Summary'!C22+'ECF Summary'!C22</f>
        <v>43882463</v>
      </c>
      <c r="D22" s="433">
        <f t="shared" si="0"/>
        <v>145813524</v>
      </c>
      <c r="E22" s="335">
        <f>'SFAG Summary'!E22</f>
        <v>14165921</v>
      </c>
      <c r="F22" s="433">
        <f>'SFAG Summary'!F22</f>
        <v>10193106</v>
      </c>
      <c r="G22" s="434">
        <f t="shared" si="1"/>
        <v>121454497</v>
      </c>
      <c r="H22" s="336">
        <f>'Total Federal Expenditures'!B22</f>
        <v>68665547</v>
      </c>
      <c r="I22" s="336">
        <f>'SFAG Summary'!K22+'ECF Summary'!J22</f>
        <v>10694622</v>
      </c>
      <c r="J22" s="336">
        <f>'SFAG Summary'!L22+'ECF Summary'!K22</f>
        <v>42094328</v>
      </c>
      <c r="L22" s="45"/>
    </row>
    <row r="23" spans="1:12">
      <c r="A23" s="58" t="s">
        <v>28</v>
      </c>
      <c r="B23" s="336">
        <f>'SFAG Summary'!B23+'Contingency Summary'!B23+'ECF Summary'!B23</f>
        <v>181287669</v>
      </c>
      <c r="C23" s="336">
        <f>'SFAG Summary'!C23+'ECF Summary'!C23</f>
        <v>3522426</v>
      </c>
      <c r="D23" s="433">
        <f t="shared" si="0"/>
        <v>184810095</v>
      </c>
      <c r="E23" s="335">
        <f>'SFAG Summary'!E23</f>
        <v>0</v>
      </c>
      <c r="F23" s="433">
        <f>'SFAG Summary'!F23</f>
        <v>0</v>
      </c>
      <c r="G23" s="434">
        <f t="shared" si="1"/>
        <v>184810095</v>
      </c>
      <c r="H23" s="336">
        <f>'Total Federal Expenditures'!B23</f>
        <v>180417212</v>
      </c>
      <c r="I23" s="336">
        <f>'SFAG Summary'!K23+'ECF Summary'!J23</f>
        <v>0</v>
      </c>
      <c r="J23" s="336">
        <f>'SFAG Summary'!L23+'ECF Summary'!K23</f>
        <v>4392885</v>
      </c>
      <c r="L23" s="45"/>
    </row>
    <row r="24" spans="1:12">
      <c r="A24" s="58" t="s">
        <v>29</v>
      </c>
      <c r="B24" s="336">
        <f>'SFAG Summary'!B24+'Contingency Summary'!B24+'ECF Summary'!B24</f>
        <v>163533444</v>
      </c>
      <c r="C24" s="336">
        <f>'SFAG Summary'!C24+'ECF Summary'!C24</f>
        <v>34605</v>
      </c>
      <c r="D24" s="433">
        <f t="shared" si="0"/>
        <v>163568049</v>
      </c>
      <c r="E24" s="335">
        <f>'SFAG Summary'!E24</f>
        <v>0</v>
      </c>
      <c r="F24" s="433">
        <f>'SFAG Summary'!F24</f>
        <v>16353344</v>
      </c>
      <c r="G24" s="434">
        <f t="shared" si="1"/>
        <v>147214705</v>
      </c>
      <c r="H24" s="336">
        <f>'Total Federal Expenditures'!B24</f>
        <v>147214705</v>
      </c>
      <c r="I24" s="336">
        <f>'SFAG Summary'!K24+'ECF Summary'!J24</f>
        <v>0</v>
      </c>
      <c r="J24" s="336">
        <f>'SFAG Summary'!L24+'ECF Summary'!K24</f>
        <v>0</v>
      </c>
      <c r="L24" s="45"/>
    </row>
    <row r="25" spans="1:12">
      <c r="A25" s="58" t="s">
        <v>30</v>
      </c>
      <c r="B25" s="336">
        <f>'SFAG Summary'!B25+'Contingency Summary'!B25+'ECF Summary'!B25</f>
        <v>78120889</v>
      </c>
      <c r="C25" s="336">
        <f>'SFAG Summary'!C25+'ECF Summary'!C25</f>
        <v>25899065</v>
      </c>
      <c r="D25" s="433">
        <f t="shared" si="0"/>
        <v>104019954</v>
      </c>
      <c r="E25" s="335">
        <f>'SFAG Summary'!E25</f>
        <v>0</v>
      </c>
      <c r="F25" s="433">
        <f>'SFAG Summary'!F25</f>
        <v>7437064</v>
      </c>
      <c r="G25" s="434">
        <f t="shared" si="1"/>
        <v>96582890</v>
      </c>
      <c r="H25" s="336">
        <f>'Total Federal Expenditures'!B25</f>
        <v>37765608</v>
      </c>
      <c r="I25" s="336">
        <f>'SFAG Summary'!K25+'ECF Summary'!J25</f>
        <v>0</v>
      </c>
      <c r="J25" s="336">
        <f>'SFAG Summary'!L25+'ECF Summary'!K25</f>
        <v>58817282</v>
      </c>
      <c r="L25" s="45"/>
    </row>
    <row r="26" spans="1:12">
      <c r="A26" s="58" t="s">
        <v>31</v>
      </c>
      <c r="B26" s="336">
        <f>'SFAG Summary'!B26+'Contingency Summary'!B26+'ECF Summary'!B26</f>
        <v>251847500</v>
      </c>
      <c r="C26" s="336">
        <f>'SFAG Summary'!C26+'ECF Summary'!C26</f>
        <v>4937313</v>
      </c>
      <c r="D26" s="433">
        <f t="shared" si="0"/>
        <v>256784813</v>
      </c>
      <c r="E26" s="335">
        <f>'SFAG Summary'!E26</f>
        <v>0</v>
      </c>
      <c r="F26" s="433">
        <f>'SFAG Summary'!F26</f>
        <v>22909803</v>
      </c>
      <c r="G26" s="434">
        <f t="shared" si="1"/>
        <v>233875010</v>
      </c>
      <c r="H26" s="336">
        <f>'Total Federal Expenditures'!B26</f>
        <v>233875010</v>
      </c>
      <c r="I26" s="336">
        <f>'SFAG Summary'!K26+'ECF Summary'!J26</f>
        <v>0</v>
      </c>
      <c r="J26" s="336">
        <f>'SFAG Summary'!L26+'ECF Summary'!K26</f>
        <v>0</v>
      </c>
      <c r="L26" s="45"/>
    </row>
    <row r="27" spans="1:12">
      <c r="A27" s="58" t="s">
        <v>32</v>
      </c>
      <c r="B27" s="336">
        <f>'SFAG Summary'!B27+'Contingency Summary'!B27+'ECF Summary'!B27</f>
        <v>504986727</v>
      </c>
      <c r="C27" s="336">
        <f>'SFAG Summary'!C27+'ECF Summary'!C27</f>
        <v>0</v>
      </c>
      <c r="D27" s="433">
        <f t="shared" si="0"/>
        <v>504986727</v>
      </c>
      <c r="E27" s="335">
        <f>'SFAG Summary'!E27</f>
        <v>91874224</v>
      </c>
      <c r="F27" s="433">
        <f>'SFAG Summary'!F27</f>
        <v>45937115</v>
      </c>
      <c r="G27" s="434">
        <f t="shared" si="1"/>
        <v>367175388</v>
      </c>
      <c r="H27" s="336">
        <f>'Total Federal Expenditures'!B27</f>
        <v>367175388</v>
      </c>
      <c r="I27" s="336">
        <f>'SFAG Summary'!K27+'ECF Summary'!J27</f>
        <v>0</v>
      </c>
      <c r="J27" s="336">
        <f>'SFAG Summary'!L27+'ECF Summary'!K27</f>
        <v>0</v>
      </c>
      <c r="L27" s="45"/>
    </row>
    <row r="28" spans="1:12">
      <c r="A28" s="58" t="s">
        <v>33</v>
      </c>
      <c r="B28" s="336">
        <f>'SFAG Summary'!B28+'Contingency Summary'!B28+'ECF Summary'!B28</f>
        <v>775352858</v>
      </c>
      <c r="C28" s="336">
        <f>'SFAG Summary'!C28+'ECF Summary'!C28</f>
        <v>42420977</v>
      </c>
      <c r="D28" s="433">
        <f t="shared" si="0"/>
        <v>817773835</v>
      </c>
      <c r="E28" s="335">
        <f>'SFAG Summary'!E28</f>
        <v>11256695</v>
      </c>
      <c r="F28" s="433">
        <f>'SFAG Summary'!F28</f>
        <v>77535285</v>
      </c>
      <c r="G28" s="434">
        <f t="shared" si="1"/>
        <v>728981855</v>
      </c>
      <c r="H28" s="336">
        <f>'Total Federal Expenditures'!B28</f>
        <v>690064753</v>
      </c>
      <c r="I28" s="336">
        <f>'SFAG Summary'!K28+'ECF Summary'!J28</f>
        <v>0</v>
      </c>
      <c r="J28" s="336">
        <f>'SFAG Summary'!L28+'ECF Summary'!K28</f>
        <v>38917102</v>
      </c>
      <c r="L28" s="45"/>
    </row>
    <row r="29" spans="1:12">
      <c r="A29" s="58" t="s">
        <v>34</v>
      </c>
      <c r="B29" s="336">
        <f>'SFAG Summary'!B29+'Contingency Summary'!B29+'ECF Summary'!B29</f>
        <v>263434070</v>
      </c>
      <c r="C29" s="336">
        <f>'SFAG Summary'!C29+'ECF Summary'!C29</f>
        <v>161406315</v>
      </c>
      <c r="D29" s="433">
        <f t="shared" si="0"/>
        <v>424840385</v>
      </c>
      <c r="E29" s="335">
        <f>'SFAG Summary'!E29</f>
        <v>60451000</v>
      </c>
      <c r="F29" s="433">
        <f>'SFAG Summary'!F29</f>
        <v>4790000</v>
      </c>
      <c r="G29" s="434">
        <f t="shared" si="1"/>
        <v>359599385</v>
      </c>
      <c r="H29" s="336">
        <f>'Total Federal Expenditures'!B29</f>
        <v>229431215</v>
      </c>
      <c r="I29" s="336">
        <f>'SFAG Summary'!K29+'ECF Summary'!J29</f>
        <v>60526936</v>
      </c>
      <c r="J29" s="336">
        <f>'SFAG Summary'!L29+'ECF Summary'!K29</f>
        <v>69641234</v>
      </c>
      <c r="L29" s="45"/>
    </row>
    <row r="30" spans="1:12">
      <c r="A30" s="58" t="s">
        <v>35</v>
      </c>
      <c r="B30" s="336">
        <f>'SFAG Summary'!B30+'Contingency Summary'!B30+'ECF Summary'!B30</f>
        <v>86767578</v>
      </c>
      <c r="C30" s="336">
        <f>'SFAG Summary'!C30+'ECF Summary'!C30</f>
        <v>11893029</v>
      </c>
      <c r="D30" s="433">
        <f t="shared" si="0"/>
        <v>98660607</v>
      </c>
      <c r="E30" s="335">
        <f>'SFAG Summary'!E30</f>
        <v>17353516</v>
      </c>
      <c r="F30" s="433">
        <f>'SFAG Summary'!F30</f>
        <v>8676758</v>
      </c>
      <c r="G30" s="434">
        <f t="shared" si="1"/>
        <v>72630333</v>
      </c>
      <c r="H30" s="336">
        <f>'Total Federal Expenditures'!B30</f>
        <v>51462669</v>
      </c>
      <c r="I30" s="336">
        <f>'SFAG Summary'!K30+'ECF Summary'!J30</f>
        <v>0</v>
      </c>
      <c r="J30" s="336">
        <f>'SFAG Summary'!L30+'ECF Summary'!K30</f>
        <v>21167665</v>
      </c>
      <c r="L30" s="45"/>
    </row>
    <row r="31" spans="1:12">
      <c r="A31" s="58" t="s">
        <v>36</v>
      </c>
      <c r="B31" s="336">
        <f>'SFAG Summary'!B31+'Contingency Summary'!B31+'ECF Summary'!B31</f>
        <v>217051740</v>
      </c>
      <c r="C31" s="336">
        <f>'SFAG Summary'!C31+'ECF Summary'!C31</f>
        <v>22253154</v>
      </c>
      <c r="D31" s="433">
        <f t="shared" si="0"/>
        <v>239304894</v>
      </c>
      <c r="E31" s="335">
        <f>'SFAG Summary'!E31</f>
        <v>0</v>
      </c>
      <c r="F31" s="433">
        <f>'SFAG Summary'!F31</f>
        <v>21701176</v>
      </c>
      <c r="G31" s="434">
        <f t="shared" si="1"/>
        <v>217603718</v>
      </c>
      <c r="H31" s="336">
        <f>'Total Federal Expenditures'!B31</f>
        <v>207946642</v>
      </c>
      <c r="I31" s="336">
        <f>'SFAG Summary'!K31+'ECF Summary'!J31</f>
        <v>9657076</v>
      </c>
      <c r="J31" s="336">
        <f>'SFAG Summary'!L31+'ECF Summary'!K31</f>
        <v>0</v>
      </c>
      <c r="L31" s="45"/>
    </row>
    <row r="32" spans="1:12">
      <c r="A32" s="58" t="s">
        <v>37</v>
      </c>
      <c r="B32" s="336">
        <f>'SFAG Summary'!B32+'Contingency Summary'!B32+'ECF Summary'!B32</f>
        <v>37809102</v>
      </c>
      <c r="C32" s="336">
        <f>'SFAG Summary'!C32+'ECF Summary'!C32</f>
        <v>43122858</v>
      </c>
      <c r="D32" s="433">
        <f t="shared" si="0"/>
        <v>80931960</v>
      </c>
      <c r="E32" s="335">
        <f>'SFAG Summary'!E32</f>
        <v>8700000</v>
      </c>
      <c r="F32" s="433">
        <f>'SFAG Summary'!F32</f>
        <v>2575839</v>
      </c>
      <c r="G32" s="434">
        <f t="shared" si="1"/>
        <v>69656121</v>
      </c>
      <c r="H32" s="336">
        <f>'Total Federal Expenditures'!B32</f>
        <v>27899002</v>
      </c>
      <c r="I32" s="336">
        <f>'SFAG Summary'!K32+'ECF Summary'!J32</f>
        <v>41757118</v>
      </c>
      <c r="J32" s="336">
        <f>'SFAG Summary'!L32+'ECF Summary'!K32</f>
        <v>0</v>
      </c>
      <c r="L32" s="45"/>
    </row>
    <row r="33" spans="1:12">
      <c r="A33" s="58" t="s">
        <v>38</v>
      </c>
      <c r="B33" s="336">
        <f>'SFAG Summary'!B33+'Contingency Summary'!B33+'ECF Summary'!B33</f>
        <v>57803291</v>
      </c>
      <c r="C33" s="336">
        <f>'SFAG Summary'!C33+'ECF Summary'!C33</f>
        <v>59254878</v>
      </c>
      <c r="D33" s="433">
        <f t="shared" si="0"/>
        <v>117058169</v>
      </c>
      <c r="E33" s="335">
        <f>'SFAG Summary'!E33</f>
        <v>17000000</v>
      </c>
      <c r="F33" s="433">
        <f>'SFAG Summary'!F33</f>
        <v>0</v>
      </c>
      <c r="G33" s="434">
        <f t="shared" si="1"/>
        <v>100058169</v>
      </c>
      <c r="H33" s="336">
        <f>'Total Federal Expenditures'!B33</f>
        <v>43792992</v>
      </c>
      <c r="I33" s="336">
        <f>'SFAG Summary'!K33+'ECF Summary'!J33</f>
        <v>160189</v>
      </c>
      <c r="J33" s="336">
        <f>'SFAG Summary'!L33+'ECF Summary'!K33</f>
        <v>56104988</v>
      </c>
      <c r="L33" s="45"/>
    </row>
    <row r="34" spans="1:12">
      <c r="A34" s="58" t="s">
        <v>39</v>
      </c>
      <c r="B34" s="336">
        <f>'SFAG Summary'!B34+'Contingency Summary'!B34+'ECF Summary'!B34</f>
        <v>48267540</v>
      </c>
      <c r="C34" s="336">
        <f>'SFAG Summary'!C34+'ECF Summary'!C34</f>
        <v>12719596</v>
      </c>
      <c r="D34" s="433">
        <f t="shared" si="0"/>
        <v>60987136</v>
      </c>
      <c r="E34" s="335">
        <f>'SFAG Summary'!E34</f>
        <v>0</v>
      </c>
      <c r="F34" s="433">
        <f>'SFAG Summary'!F34</f>
        <v>0</v>
      </c>
      <c r="G34" s="434">
        <f t="shared" si="1"/>
        <v>60987136</v>
      </c>
      <c r="H34" s="336">
        <f>'Total Federal Expenditures'!B34</f>
        <v>54457018</v>
      </c>
      <c r="I34" s="336">
        <f>'SFAG Summary'!K34+'ECF Summary'!J34</f>
        <v>6530118</v>
      </c>
      <c r="J34" s="336">
        <f>'SFAG Summary'!L34+'ECF Summary'!K34</f>
        <v>0</v>
      </c>
      <c r="L34" s="45"/>
    </row>
    <row r="35" spans="1:12">
      <c r="A35" s="58" t="s">
        <v>40</v>
      </c>
      <c r="B35" s="336">
        <f>'SFAG Summary'!B35+'Contingency Summary'!B35+'ECF Summary'!B35</f>
        <v>38521261</v>
      </c>
      <c r="C35" s="336">
        <f>'SFAG Summary'!C35+'ECF Summary'!C35</f>
        <v>13228747</v>
      </c>
      <c r="D35" s="433">
        <f t="shared" si="0"/>
        <v>51750008</v>
      </c>
      <c r="E35" s="335">
        <f>'SFAG Summary'!E35</f>
        <v>3425951</v>
      </c>
      <c r="F35" s="433">
        <f>'SFAG Summary'!F35</f>
        <v>-2027712</v>
      </c>
      <c r="G35" s="434">
        <f t="shared" si="1"/>
        <v>50351769</v>
      </c>
      <c r="H35" s="336">
        <f>'Total Federal Expenditures'!B35</f>
        <v>21077877</v>
      </c>
      <c r="I35" s="336">
        <f>'SFAG Summary'!K35+'ECF Summary'!J35</f>
        <v>0</v>
      </c>
      <c r="J35" s="336">
        <f>'SFAG Summary'!L35+'ECF Summary'!K35</f>
        <v>29273892</v>
      </c>
      <c r="L35" s="45"/>
    </row>
    <row r="36" spans="1:12">
      <c r="A36" s="58" t="s">
        <v>41</v>
      </c>
      <c r="B36" s="336">
        <f>'SFAG Summary'!B36+'Contingency Summary'!B36+'ECF Summary'!B36</f>
        <v>404034823</v>
      </c>
      <c r="C36" s="336">
        <f>'SFAG Summary'!C36+'ECF Summary'!C36</f>
        <v>69894914</v>
      </c>
      <c r="D36" s="433">
        <f t="shared" si="0"/>
        <v>473929737</v>
      </c>
      <c r="E36" s="335">
        <f>'SFAG Summary'!E36</f>
        <v>76000000</v>
      </c>
      <c r="F36" s="433">
        <f>'SFAG Summary'!F36</f>
        <v>16938000</v>
      </c>
      <c r="G36" s="434">
        <f t="shared" si="1"/>
        <v>380991737</v>
      </c>
      <c r="H36" s="336">
        <f>'Total Federal Expenditures'!B36</f>
        <v>337537526</v>
      </c>
      <c r="I36" s="336">
        <f>'SFAG Summary'!K36+'ECF Summary'!J36</f>
        <v>29508709</v>
      </c>
      <c r="J36" s="336">
        <f>'SFAG Summary'!L36+'ECF Summary'!K36</f>
        <v>13945502</v>
      </c>
      <c r="L36" s="45"/>
    </row>
    <row r="37" spans="1:12">
      <c r="A37" s="58" t="s">
        <v>42</v>
      </c>
      <c r="B37" s="336">
        <f>'SFAG Summary'!B37+'Contingency Summary'!B37+'ECF Summary'!B37</f>
        <v>121558518</v>
      </c>
      <c r="C37" s="336">
        <f>'SFAG Summary'!C37+'ECF Summary'!C37</f>
        <v>50169422</v>
      </c>
      <c r="D37" s="433">
        <f t="shared" si="0"/>
        <v>171727940</v>
      </c>
      <c r="E37" s="335">
        <f>'SFAG Summary'!E37</f>
        <v>28090000</v>
      </c>
      <c r="F37" s="433">
        <f>'SFAG Summary'!F37</f>
        <v>0</v>
      </c>
      <c r="G37" s="434">
        <f t="shared" si="1"/>
        <v>143637940</v>
      </c>
      <c r="H37" s="336">
        <f>'Total Federal Expenditures'!B37</f>
        <v>68414888</v>
      </c>
      <c r="I37" s="336">
        <f>'SFAG Summary'!K37+'ECF Summary'!J37</f>
        <v>75223052</v>
      </c>
      <c r="J37" s="336">
        <f>'SFAG Summary'!L37+'ECF Summary'!K37</f>
        <v>0</v>
      </c>
      <c r="L37" s="45"/>
    </row>
    <row r="38" spans="1:12">
      <c r="A38" s="58" t="s">
        <v>43</v>
      </c>
      <c r="B38" s="336">
        <f>'SFAG Summary'!B38+'Contingency Summary'!B38+'ECF Summary'!B38</f>
        <v>2685513933</v>
      </c>
      <c r="C38" s="336">
        <f>'SFAG Summary'!C38+'ECF Summary'!C38</f>
        <v>377416805</v>
      </c>
      <c r="D38" s="433">
        <f t="shared" si="0"/>
        <v>3062930738</v>
      </c>
      <c r="E38" s="335">
        <f>'SFAG Summary'!E38</f>
        <v>336786965</v>
      </c>
      <c r="F38" s="433">
        <f>'SFAG Summary'!F38</f>
        <v>181097334</v>
      </c>
      <c r="G38" s="434">
        <f t="shared" si="1"/>
        <v>2545046439</v>
      </c>
      <c r="H38" s="336">
        <f>'Total Federal Expenditures'!B38</f>
        <v>2352526097</v>
      </c>
      <c r="I38" s="336">
        <f>'SFAG Summary'!K38+'ECF Summary'!J38</f>
        <v>171606622</v>
      </c>
      <c r="J38" s="336">
        <f>'SFAG Summary'!L38+'ECF Summary'!K38</f>
        <v>20913720</v>
      </c>
      <c r="L38" s="45"/>
    </row>
    <row r="39" spans="1:12">
      <c r="A39" s="58" t="s">
        <v>44</v>
      </c>
      <c r="B39" s="336">
        <f>'SFAG Summary'!B39+'Contingency Summary'!B39+'ECF Summary'!B39</f>
        <v>331367556</v>
      </c>
      <c r="C39" s="336">
        <f>'SFAG Summary'!C39+'ECF Summary'!C39</f>
        <v>196088788</v>
      </c>
      <c r="D39" s="433">
        <f t="shared" si="0"/>
        <v>527456344</v>
      </c>
      <c r="E39" s="335">
        <f>'SFAG Summary'!E39</f>
        <v>71773001</v>
      </c>
      <c r="F39" s="433">
        <f>'SFAG Summary'!F39</f>
        <v>9828259</v>
      </c>
      <c r="G39" s="434">
        <f t="shared" si="1"/>
        <v>445855084</v>
      </c>
      <c r="H39" s="336">
        <f>'Total Federal Expenditures'!B39</f>
        <v>241255422</v>
      </c>
      <c r="I39" s="336">
        <f>'SFAG Summary'!K39+'ECF Summary'!J39</f>
        <v>201082010</v>
      </c>
      <c r="J39" s="336">
        <f>'SFAG Summary'!L39+'ECF Summary'!K39</f>
        <v>3517652</v>
      </c>
      <c r="L39" s="45"/>
    </row>
    <row r="40" spans="1:12">
      <c r="A40" s="58" t="s">
        <v>45</v>
      </c>
      <c r="B40" s="336">
        <f>'SFAG Summary'!B40+'Contingency Summary'!B40+'ECF Summary'!B40</f>
        <v>26399809</v>
      </c>
      <c r="C40" s="336">
        <f>'SFAG Summary'!C40+'ECF Summary'!C40</f>
        <v>15818434</v>
      </c>
      <c r="D40" s="433">
        <f t="shared" si="0"/>
        <v>42218243</v>
      </c>
      <c r="E40" s="335">
        <f>'SFAG Summary'!E40</f>
        <v>0</v>
      </c>
      <c r="F40" s="433">
        <f>'SFAG Summary'!F40</f>
        <v>0</v>
      </c>
      <c r="G40" s="434">
        <f t="shared" si="1"/>
        <v>42218243</v>
      </c>
      <c r="H40" s="336">
        <f>'Total Federal Expenditures'!B40</f>
        <v>28103444</v>
      </c>
      <c r="I40" s="336">
        <f>'SFAG Summary'!K40+'ECF Summary'!J40</f>
        <v>0</v>
      </c>
      <c r="J40" s="336">
        <f>'SFAG Summary'!L40+'ECF Summary'!K40</f>
        <v>14114799</v>
      </c>
      <c r="L40" s="45"/>
    </row>
    <row r="41" spans="1:12">
      <c r="A41" s="58" t="s">
        <v>46</v>
      </c>
      <c r="B41" s="336">
        <f>'SFAG Summary'!B41+'Contingency Summary'!B41+'ECF Summary'!B41</f>
        <v>727968260</v>
      </c>
      <c r="C41" s="336">
        <f>'SFAG Summary'!C41+'ECF Summary'!C41</f>
        <v>235375002</v>
      </c>
      <c r="D41" s="433">
        <f t="shared" si="0"/>
        <v>963343262</v>
      </c>
      <c r="E41" s="335">
        <f>'SFAG Summary'!E41</f>
        <v>0</v>
      </c>
      <c r="F41" s="433">
        <f>'SFAG Summary'!F41</f>
        <v>72796826</v>
      </c>
      <c r="G41" s="434">
        <f t="shared" si="1"/>
        <v>890546436</v>
      </c>
      <c r="H41" s="336">
        <f>'Total Federal Expenditures'!B41</f>
        <v>613368132</v>
      </c>
      <c r="I41" s="336">
        <f>'SFAG Summary'!K41+'ECF Summary'!J41</f>
        <v>197559756</v>
      </c>
      <c r="J41" s="336">
        <f>'SFAG Summary'!L41+'ECF Summary'!K41</f>
        <v>79618548</v>
      </c>
      <c r="L41" s="45"/>
    </row>
    <row r="42" spans="1:12">
      <c r="A42" s="58" t="s">
        <v>47</v>
      </c>
      <c r="B42" s="336">
        <f>'SFAG Summary'!B42+'Contingency Summary'!B42+'ECF Summary'!B42</f>
        <v>145281442</v>
      </c>
      <c r="C42" s="336">
        <f>'SFAG Summary'!C42+'ECF Summary'!C42</f>
        <v>53309883</v>
      </c>
      <c r="D42" s="433">
        <f t="shared" si="0"/>
        <v>198591325</v>
      </c>
      <c r="E42" s="335">
        <f>'SFAG Summary'!E42</f>
        <v>29056288</v>
      </c>
      <c r="F42" s="433">
        <f>'SFAG Summary'!F42</f>
        <v>14528144</v>
      </c>
      <c r="G42" s="434">
        <f t="shared" si="1"/>
        <v>155006893</v>
      </c>
      <c r="H42" s="336">
        <f>'Total Federal Expenditures'!B42</f>
        <v>93199034</v>
      </c>
      <c r="I42" s="336">
        <f>'SFAG Summary'!K42+'ECF Summary'!J42</f>
        <v>61807859</v>
      </c>
      <c r="J42" s="336">
        <f>'SFAG Summary'!L42+'ECF Summary'!K42</f>
        <v>0</v>
      </c>
      <c r="L42" s="45"/>
    </row>
    <row r="43" spans="1:12">
      <c r="A43" s="58" t="s">
        <v>48</v>
      </c>
      <c r="B43" s="336">
        <f>'SFAG Summary'!B43+'Contingency Summary'!B43+'ECF Summary'!B43</f>
        <v>183235546</v>
      </c>
      <c r="C43" s="336">
        <f>'SFAG Summary'!C43+'ECF Summary'!C43</f>
        <v>17889079</v>
      </c>
      <c r="D43" s="433">
        <f t="shared" si="0"/>
        <v>201124625</v>
      </c>
      <c r="E43" s="335">
        <f>'SFAG Summary'!E43</f>
        <v>0</v>
      </c>
      <c r="F43" s="433">
        <f>'SFAG Summary'!F43</f>
        <v>0</v>
      </c>
      <c r="G43" s="434">
        <f t="shared" si="1"/>
        <v>201124625</v>
      </c>
      <c r="H43" s="336">
        <f>'Total Federal Expenditures'!B43</f>
        <v>201124624</v>
      </c>
      <c r="I43" s="336">
        <f>'SFAG Summary'!K43+'ECF Summary'!J43</f>
        <v>0</v>
      </c>
      <c r="J43" s="336">
        <f>'SFAG Summary'!L43+'ECF Summary'!K43</f>
        <v>0</v>
      </c>
      <c r="L43" s="45"/>
    </row>
    <row r="44" spans="1:12">
      <c r="A44" s="58" t="s">
        <v>49</v>
      </c>
      <c r="B44" s="336">
        <f>'SFAG Summary'!B44+'Contingency Summary'!B44+'ECF Summary'!B44</f>
        <v>719499305</v>
      </c>
      <c r="C44" s="336">
        <f>'SFAG Summary'!C44+'ECF Summary'!C44</f>
        <v>352248064</v>
      </c>
      <c r="D44" s="433">
        <f t="shared" si="0"/>
        <v>1071747369</v>
      </c>
      <c r="E44" s="335">
        <f>'SFAG Summary'!E44</f>
        <v>153106500</v>
      </c>
      <c r="F44" s="433">
        <f>'SFAG Summary'!F44</f>
        <v>30977000</v>
      </c>
      <c r="G44" s="434">
        <f t="shared" si="1"/>
        <v>887663869</v>
      </c>
      <c r="H44" s="336">
        <f>'Total Federal Expenditures'!B44</f>
        <v>466702466</v>
      </c>
      <c r="I44" s="336">
        <f>'SFAG Summary'!K44+'ECF Summary'!J44</f>
        <v>65576655</v>
      </c>
      <c r="J44" s="336">
        <f>'SFAG Summary'!L44+'ECF Summary'!K44</f>
        <v>355384748</v>
      </c>
      <c r="L44" s="45"/>
    </row>
    <row r="45" spans="1:12">
      <c r="A45" s="58" t="s">
        <v>50</v>
      </c>
      <c r="B45" s="336">
        <f>'SFAG Summary'!B45+'Contingency Summary'!B45+'ECF Summary'!B45</f>
        <v>95021587</v>
      </c>
      <c r="C45" s="336">
        <f>'SFAG Summary'!C45+'ECF Summary'!C45</f>
        <v>0</v>
      </c>
      <c r="D45" s="433">
        <f t="shared" si="0"/>
        <v>95021587</v>
      </c>
      <c r="E45" s="335">
        <f>'SFAG Summary'!E45</f>
        <v>10142379</v>
      </c>
      <c r="F45" s="433">
        <f>'SFAG Summary'!F45</f>
        <v>9059250</v>
      </c>
      <c r="G45" s="434">
        <f t="shared" si="1"/>
        <v>75819958</v>
      </c>
      <c r="H45" s="336">
        <f>'Total Federal Expenditures'!B45</f>
        <v>63769739</v>
      </c>
      <c r="I45" s="336">
        <f>'SFAG Summary'!K45+'ECF Summary'!J45</f>
        <v>12050219</v>
      </c>
      <c r="J45" s="336">
        <f>'SFAG Summary'!L45+'ECF Summary'!K45</f>
        <v>0</v>
      </c>
      <c r="L45" s="45"/>
    </row>
    <row r="46" spans="1:12">
      <c r="A46" s="58" t="s">
        <v>51</v>
      </c>
      <c r="B46" s="336">
        <f>'SFAG Summary'!B46+'Contingency Summary'!B46+'ECF Summary'!B46</f>
        <v>109894640</v>
      </c>
      <c r="C46" s="336">
        <f>'SFAG Summary'!C46+'ECF Summary'!C46</f>
        <v>13801193</v>
      </c>
      <c r="D46" s="433">
        <f t="shared" si="0"/>
        <v>123695833</v>
      </c>
      <c r="E46" s="335">
        <f>'SFAG Summary'!E46</f>
        <v>0</v>
      </c>
      <c r="F46" s="433">
        <f>'SFAG Summary'!F46</f>
        <v>0</v>
      </c>
      <c r="G46" s="434">
        <f t="shared" si="1"/>
        <v>123695833</v>
      </c>
      <c r="H46" s="336">
        <f>'Total Federal Expenditures'!B46</f>
        <v>88185007</v>
      </c>
      <c r="I46" s="336">
        <f>'SFAG Summary'!K46+'ECF Summary'!J46</f>
        <v>0</v>
      </c>
      <c r="J46" s="336">
        <f>'SFAG Summary'!L46+'ECF Summary'!K46</f>
        <v>35510826</v>
      </c>
      <c r="L46" s="45"/>
    </row>
    <row r="47" spans="1:12">
      <c r="A47" s="58" t="s">
        <v>52</v>
      </c>
      <c r="B47" s="336">
        <f>'SFAG Summary'!B47+'Contingency Summary'!B47+'ECF Summary'!B47</f>
        <v>21279651</v>
      </c>
      <c r="C47" s="336">
        <f>'SFAG Summary'!C47+'ECF Summary'!C47</f>
        <v>14938870</v>
      </c>
      <c r="D47" s="433">
        <f t="shared" si="0"/>
        <v>36218521</v>
      </c>
      <c r="E47" s="335">
        <f>'SFAG Summary'!E47</f>
        <v>-4255930</v>
      </c>
      <c r="F47" s="433">
        <f>'SFAG Summary'!F47</f>
        <v>2127965</v>
      </c>
      <c r="G47" s="434">
        <f t="shared" si="1"/>
        <v>38346486</v>
      </c>
      <c r="H47" s="336">
        <f>'Total Federal Expenditures'!B47</f>
        <v>18952637</v>
      </c>
      <c r="I47" s="336">
        <f>'SFAG Summary'!K47+'ECF Summary'!J47</f>
        <v>0</v>
      </c>
      <c r="J47" s="336">
        <f>'SFAG Summary'!L47+'ECF Summary'!K47</f>
        <v>19393849</v>
      </c>
      <c r="L47" s="45"/>
    </row>
    <row r="48" spans="1:12">
      <c r="A48" s="58" t="s">
        <v>53</v>
      </c>
      <c r="B48" s="336">
        <f>'SFAG Summary'!B48+'Contingency Summary'!B48+'ECF Summary'!B48</f>
        <v>210542134</v>
      </c>
      <c r="C48" s="336">
        <f>'SFAG Summary'!C48+'ECF Summary'!C48</f>
        <v>59303874</v>
      </c>
      <c r="D48" s="433">
        <f t="shared" si="0"/>
        <v>269846008</v>
      </c>
      <c r="E48" s="335">
        <f>'SFAG Summary'!E48</f>
        <v>25284733</v>
      </c>
      <c r="F48" s="433">
        <f>'SFAG Summary'!F48</f>
        <v>0</v>
      </c>
      <c r="G48" s="434">
        <f t="shared" si="1"/>
        <v>244561275</v>
      </c>
      <c r="H48" s="336">
        <f>'Total Federal Expenditures'!B48</f>
        <v>91482990</v>
      </c>
      <c r="I48" s="336">
        <f>'SFAG Summary'!K48+'ECF Summary'!J48</f>
        <v>0</v>
      </c>
      <c r="J48" s="336">
        <f>'SFAG Summary'!L48+'ECF Summary'!K48</f>
        <v>153078285</v>
      </c>
      <c r="L48" s="45"/>
    </row>
    <row r="49" spans="1:12">
      <c r="A49" s="58" t="s">
        <v>54</v>
      </c>
      <c r="B49" s="336">
        <f>'SFAG Summary'!B49+'Contingency Summary'!B49+'ECF Summary'!B49</f>
        <v>534542111</v>
      </c>
      <c r="C49" s="336">
        <f>'SFAG Summary'!C49+'ECF Summary'!C49</f>
        <v>152683258</v>
      </c>
      <c r="D49" s="433">
        <f t="shared" si="0"/>
        <v>687225369</v>
      </c>
      <c r="E49" s="335">
        <f>'SFAG Summary'!E49</f>
        <v>0</v>
      </c>
      <c r="F49" s="433">
        <f>'SFAG Summary'!F49</f>
        <v>33566135</v>
      </c>
      <c r="G49" s="434">
        <f t="shared" si="1"/>
        <v>653659234</v>
      </c>
      <c r="H49" s="336">
        <f>'Total Federal Expenditures'!B49</f>
        <v>464936866</v>
      </c>
      <c r="I49" s="336">
        <f>'SFAG Summary'!K49+'ECF Summary'!J49</f>
        <v>188722367</v>
      </c>
      <c r="J49" s="336">
        <f>'SFAG Summary'!L49+'ECF Summary'!K49</f>
        <v>0</v>
      </c>
      <c r="L49" s="45"/>
    </row>
    <row r="50" spans="1:12">
      <c r="A50" s="58" t="s">
        <v>55</v>
      </c>
      <c r="B50" s="336">
        <f>'SFAG Summary'!B50+'Contingency Summary'!B50+'ECF Summary'!B50</f>
        <v>75609475</v>
      </c>
      <c r="C50" s="336">
        <f>'SFAG Summary'!C50+'ECF Summary'!C50</f>
        <v>109397518</v>
      </c>
      <c r="D50" s="433">
        <f t="shared" si="0"/>
        <v>185006993</v>
      </c>
      <c r="E50" s="335">
        <f>'SFAG Summary'!E50</f>
        <v>9000000</v>
      </c>
      <c r="F50" s="433">
        <f>'SFAG Summary'!F50</f>
        <v>6274800</v>
      </c>
      <c r="G50" s="434">
        <f t="shared" si="1"/>
        <v>169732193</v>
      </c>
      <c r="H50" s="336">
        <f>'Total Federal Expenditures'!B50</f>
        <v>53715242</v>
      </c>
      <c r="I50" s="336">
        <f>'SFAG Summary'!K50+'ECF Summary'!J50</f>
        <v>0</v>
      </c>
      <c r="J50" s="336">
        <f>'SFAG Summary'!L50+'ECF Summary'!K50</f>
        <v>116016951</v>
      </c>
      <c r="L50" s="45"/>
    </row>
    <row r="51" spans="1:12">
      <c r="A51" s="58" t="s">
        <v>56</v>
      </c>
      <c r="B51" s="336">
        <f>'SFAG Summary'!B51+'Contingency Summary'!B51+'ECF Summary'!B51</f>
        <v>47353181</v>
      </c>
      <c r="C51" s="336">
        <f>'SFAG Summary'!C51+'ECF Summary'!C51</f>
        <v>13714</v>
      </c>
      <c r="D51" s="433">
        <f t="shared" si="0"/>
        <v>47366895</v>
      </c>
      <c r="E51" s="335">
        <f>'SFAG Summary'!E51</f>
        <v>9224074</v>
      </c>
      <c r="F51" s="433">
        <f>'SFAG Summary'!F51</f>
        <v>4735318</v>
      </c>
      <c r="G51" s="434">
        <f t="shared" si="1"/>
        <v>33407503</v>
      </c>
      <c r="H51" s="336">
        <f>'Total Federal Expenditures'!B51</f>
        <v>33393789</v>
      </c>
      <c r="I51" s="336">
        <f>'SFAG Summary'!K51+'ECF Summary'!J51</f>
        <v>0</v>
      </c>
      <c r="J51" s="336">
        <f>'SFAG Summary'!L51+'ECF Summary'!K51</f>
        <v>13714</v>
      </c>
      <c r="L51" s="45"/>
    </row>
    <row r="52" spans="1:12">
      <c r="A52" s="58" t="s">
        <v>57</v>
      </c>
      <c r="B52" s="336">
        <f>'SFAG Summary'!B52+'Contingency Summary'!B52+'ECF Summary'!B52</f>
        <v>158285172</v>
      </c>
      <c r="C52" s="336">
        <f>'SFAG Summary'!C52+'ECF Summary'!C52</f>
        <v>39773017</v>
      </c>
      <c r="D52" s="433">
        <f t="shared" si="0"/>
        <v>198058189</v>
      </c>
      <c r="E52" s="335">
        <f>'SFAG Summary'!E52</f>
        <v>17805152</v>
      </c>
      <c r="F52" s="433">
        <f>'SFAG Summary'!F52</f>
        <v>15825500</v>
      </c>
      <c r="G52" s="434">
        <f t="shared" si="1"/>
        <v>164427537</v>
      </c>
      <c r="H52" s="336">
        <f>'Total Federal Expenditures'!B52</f>
        <v>110149025</v>
      </c>
      <c r="I52" s="336">
        <f>'SFAG Summary'!K52+'ECF Summary'!J52</f>
        <v>653913</v>
      </c>
      <c r="J52" s="336">
        <f>'SFAG Summary'!L52+'ECF Summary'!K52</f>
        <v>53624599</v>
      </c>
      <c r="L52" s="45"/>
    </row>
    <row r="53" spans="1:12">
      <c r="A53" s="58" t="s">
        <v>58</v>
      </c>
      <c r="B53" s="336">
        <f>'SFAG Summary'!B53+'Contingency Summary'!B53+'ECF Summary'!B53</f>
        <v>417415618</v>
      </c>
      <c r="C53" s="336">
        <f>'SFAG Summary'!C53+'ECF Summary'!C53</f>
        <v>69588179</v>
      </c>
      <c r="D53" s="433">
        <f t="shared" si="0"/>
        <v>487003797</v>
      </c>
      <c r="E53" s="335">
        <f>'SFAG Summary'!E53</f>
        <v>104001858</v>
      </c>
      <c r="F53" s="433">
        <f>'SFAG Summary'!F53</f>
        <v>6233000</v>
      </c>
      <c r="G53" s="434">
        <f t="shared" si="1"/>
        <v>376768939</v>
      </c>
      <c r="H53" s="336">
        <f>'Total Federal Expenditures'!B53</f>
        <v>311761310</v>
      </c>
      <c r="I53" s="336">
        <f>'SFAG Summary'!K53+'ECF Summary'!J53</f>
        <v>64957981</v>
      </c>
      <c r="J53" s="336">
        <f>'SFAG Summary'!L53+'ECF Summary'!K53</f>
        <v>49648</v>
      </c>
      <c r="L53" s="45"/>
    </row>
    <row r="54" spans="1:12">
      <c r="A54" s="58" t="s">
        <v>59</v>
      </c>
      <c r="B54" s="336">
        <f>'SFAG Summary'!B54+'Contingency Summary'!B54+'ECF Summary'!B54</f>
        <v>110176310</v>
      </c>
      <c r="C54" s="336">
        <f>'SFAG Summary'!C54+'ECF Summary'!C54</f>
        <v>65276</v>
      </c>
      <c r="D54" s="433">
        <f t="shared" si="0"/>
        <v>110241586</v>
      </c>
      <c r="E54" s="335">
        <f>'SFAG Summary'!E54</f>
        <v>0</v>
      </c>
      <c r="F54" s="433">
        <f>'SFAG Summary'!F54</f>
        <v>11017631</v>
      </c>
      <c r="G54" s="434">
        <f t="shared" si="1"/>
        <v>99223955</v>
      </c>
      <c r="H54" s="336">
        <f>'Total Federal Expenditures'!B54</f>
        <v>95499784</v>
      </c>
      <c r="I54" s="336">
        <f>'SFAG Summary'!K54+'ECF Summary'!J54</f>
        <v>0</v>
      </c>
      <c r="J54" s="336">
        <f>'SFAG Summary'!L54+'ECF Summary'!K54</f>
        <v>3724171</v>
      </c>
      <c r="L54" s="45"/>
    </row>
    <row r="55" spans="1:12">
      <c r="A55" s="58" t="s">
        <v>60</v>
      </c>
      <c r="B55" s="336">
        <f>'SFAG Summary'!B55+'Contingency Summary'!B55+'ECF Summary'!B55</f>
        <v>343870591</v>
      </c>
      <c r="C55" s="336">
        <f>'SFAG Summary'!C55+'ECF Summary'!C55</f>
        <v>12858714</v>
      </c>
      <c r="D55" s="433">
        <f t="shared" si="0"/>
        <v>356729305</v>
      </c>
      <c r="E55" s="335">
        <f>'SFAG Summary'!E55</f>
        <v>62779200</v>
      </c>
      <c r="F55" s="433">
        <f>'SFAG Summary'!F55</f>
        <v>15443200</v>
      </c>
      <c r="G55" s="434">
        <f t="shared" si="1"/>
        <v>278506905</v>
      </c>
      <c r="H55" s="336">
        <f>'Total Federal Expenditures'!B55</f>
        <v>273464435</v>
      </c>
      <c r="I55" s="336">
        <f>'SFAG Summary'!K55+'ECF Summary'!J55</f>
        <v>0</v>
      </c>
      <c r="J55" s="336">
        <f>'SFAG Summary'!L55+'ECF Summary'!K55</f>
        <v>5042470</v>
      </c>
      <c r="L55" s="45"/>
    </row>
    <row r="56" spans="1:12">
      <c r="A56" s="58" t="s">
        <v>61</v>
      </c>
      <c r="B56" s="336">
        <f>'SFAG Summary'!B56+'Contingency Summary'!B56+'ECF Summary'!B56</f>
        <v>18500530</v>
      </c>
      <c r="C56" s="336">
        <f>'SFAG Summary'!C56+'ECF Summary'!C56</f>
        <v>24472209</v>
      </c>
      <c r="D56" s="433">
        <f t="shared" si="0"/>
        <v>42972739</v>
      </c>
      <c r="E56" s="335">
        <f>'SFAG Summary'!E56</f>
        <v>0</v>
      </c>
      <c r="F56" s="433">
        <f>'SFAG Summary'!F56</f>
        <v>1850053</v>
      </c>
      <c r="G56" s="434">
        <f t="shared" si="1"/>
        <v>41122686</v>
      </c>
      <c r="H56" s="336">
        <f>'Total Federal Expenditures'!B56</f>
        <v>15377265</v>
      </c>
      <c r="I56" s="336">
        <f>'SFAG Summary'!K56+'ECF Summary'!J56</f>
        <v>1862339</v>
      </c>
      <c r="J56" s="336">
        <f>'SFAG Summary'!L56+'ECF Summary'!K56</f>
        <v>23883082</v>
      </c>
      <c r="L56" s="45"/>
    </row>
    <row r="57" spans="1:12" s="45" customFormat="1">
      <c r="A57" s="250"/>
      <c r="B57" s="251"/>
      <c r="C57" s="251"/>
      <c r="D57" s="251"/>
      <c r="E57" s="252"/>
      <c r="F57" s="251"/>
      <c r="G57" s="252"/>
      <c r="H57" s="251"/>
      <c r="I57" s="251"/>
      <c r="J57" s="251"/>
    </row>
    <row r="58" spans="1:12" ht="92.25" customHeight="1">
      <c r="A58" s="488" t="s">
        <v>192</v>
      </c>
      <c r="B58" s="489"/>
      <c r="C58" s="489"/>
      <c r="D58" s="489"/>
      <c r="E58" s="489"/>
      <c r="F58" s="489"/>
      <c r="G58" s="489"/>
      <c r="H58" s="489"/>
      <c r="I58" s="489"/>
      <c r="J58" s="490"/>
    </row>
  </sheetData>
  <mergeCells count="5">
    <mergeCell ref="A1:J1"/>
    <mergeCell ref="E2:F2"/>
    <mergeCell ref="E3:E4"/>
    <mergeCell ref="A58:J58"/>
    <mergeCell ref="F3:F4"/>
  </mergeCells>
  <printOptions horizontalCentered="1"/>
  <pageMargins left="0.2" right="0.2" top="0.25" bottom="0.25" header="0" footer="0"/>
  <pageSetup scale="10" orientation="landscape"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90" zoomScaleNormal="90" workbookViewId="0">
      <pane xSplit="1" ySplit="4" topLeftCell="B5" activePane="bottomRight" state="frozen"/>
      <selection pane="topRight" activeCell="B1" sqref="B1"/>
      <selection pane="bottomLeft" activeCell="A5" sqref="A5"/>
      <selection pane="bottomRight" activeCell="G12" sqref="G12"/>
    </sheetView>
  </sheetViews>
  <sheetFormatPr defaultRowHeight="14.4"/>
  <cols>
    <col min="1" max="1" width="20.6640625" customWidth="1"/>
    <col min="2" max="2" width="18.88671875" customWidth="1"/>
    <col min="3" max="3" width="16.44140625" customWidth="1"/>
    <col min="4" max="4" width="19.33203125" customWidth="1"/>
    <col min="5" max="5" width="17.109375" customWidth="1"/>
    <col min="6" max="6" width="17.33203125" customWidth="1"/>
    <col min="7" max="7" width="17.6640625" customWidth="1"/>
    <col min="8" max="8" width="18.109375" customWidth="1"/>
    <col min="9" max="10" width="19.5546875" bestFit="1" customWidth="1"/>
    <col min="11" max="11" width="16" customWidth="1"/>
    <col min="12" max="12" width="17.44140625" bestFit="1" customWidth="1"/>
  </cols>
  <sheetData>
    <row r="1" spans="1:12">
      <c r="A1" s="493" t="s">
        <v>217</v>
      </c>
      <c r="B1" s="493"/>
      <c r="C1" s="493"/>
      <c r="D1" s="493"/>
      <c r="E1" s="511"/>
      <c r="F1" s="511"/>
      <c r="G1" s="511"/>
      <c r="H1" s="511"/>
      <c r="I1" s="511"/>
      <c r="J1" s="478"/>
      <c r="K1" s="478"/>
      <c r="L1" s="478"/>
    </row>
    <row r="2" spans="1:12">
      <c r="A2" s="36"/>
      <c r="B2" s="41"/>
      <c r="C2" s="49"/>
      <c r="D2" s="128"/>
      <c r="E2" s="541" t="s">
        <v>91</v>
      </c>
      <c r="F2" s="542"/>
      <c r="G2" s="543" t="s">
        <v>9</v>
      </c>
      <c r="H2" s="544"/>
      <c r="I2" s="545"/>
      <c r="J2" s="546" t="s">
        <v>97</v>
      </c>
      <c r="K2" s="38"/>
      <c r="L2" s="35"/>
    </row>
    <row r="3" spans="1:12" ht="84.75" customHeight="1">
      <c r="A3" s="35" t="s">
        <v>10</v>
      </c>
      <c r="B3" s="38" t="s">
        <v>303</v>
      </c>
      <c r="C3" s="290" t="s">
        <v>194</v>
      </c>
      <c r="D3" s="104" t="s">
        <v>115</v>
      </c>
      <c r="E3" s="38" t="s">
        <v>93</v>
      </c>
      <c r="F3" s="52" t="s">
        <v>94</v>
      </c>
      <c r="G3" s="38" t="s">
        <v>7</v>
      </c>
      <c r="H3" s="35" t="s">
        <v>8</v>
      </c>
      <c r="I3" s="52" t="s">
        <v>1</v>
      </c>
      <c r="J3" s="547"/>
      <c r="K3" s="38" t="s">
        <v>95</v>
      </c>
      <c r="L3" s="35" t="s">
        <v>96</v>
      </c>
    </row>
    <row r="4" spans="1:12">
      <c r="A4" s="35"/>
      <c r="B4" s="38"/>
      <c r="C4" s="38"/>
      <c r="D4" s="104"/>
      <c r="E4" s="39"/>
      <c r="F4" s="55"/>
      <c r="G4" s="39"/>
      <c r="H4" s="36"/>
      <c r="I4" s="55"/>
      <c r="J4" s="548"/>
      <c r="K4" s="302"/>
      <c r="L4" s="303"/>
    </row>
    <row r="5" spans="1:12">
      <c r="A5" s="218" t="s">
        <v>77</v>
      </c>
      <c r="B5" s="322">
        <f t="shared" ref="B5:F5" si="0">SUM(B6:B56)</f>
        <v>16299366249</v>
      </c>
      <c r="C5" s="322">
        <f t="shared" si="0"/>
        <v>2947003855</v>
      </c>
      <c r="D5" s="322">
        <f t="shared" si="0"/>
        <v>19246370104</v>
      </c>
      <c r="E5" s="323">
        <f t="shared" si="0"/>
        <v>1382417347</v>
      </c>
      <c r="F5" s="323">
        <f t="shared" si="0"/>
        <v>1155909378</v>
      </c>
      <c r="G5" s="323">
        <f>IF((SUM(G6:G56)='SFAG Assistance'!B5),SUM(G6:G56),ERROR)</f>
        <v>4880443083</v>
      </c>
      <c r="H5" s="323">
        <f>IF((SUM(H6:H56)='SFAG Non-Assistance'!B5),SUM(H6:H56),ERROR)</f>
        <v>8547194819</v>
      </c>
      <c r="I5" s="323">
        <f>IF((G5+H5)='SFAG Assistance'!B5+'SFAG Non-Assistance'!B5,('SFAG Summary'!G5+'SFAG Summary'!H5), "ERROR")</f>
        <v>13427637902</v>
      </c>
      <c r="J5" s="324">
        <f>SUM(J6:J56)</f>
        <v>15965964627</v>
      </c>
      <c r="K5" s="324">
        <f>SUM(K6:K56)</f>
        <v>1696178615</v>
      </c>
      <c r="L5" s="324">
        <f>SUM(L6:L56)</f>
        <v>1584226862</v>
      </c>
    </row>
    <row r="6" spans="1:12">
      <c r="A6" s="325" t="s">
        <v>11</v>
      </c>
      <c r="B6" s="323">
        <v>93315207</v>
      </c>
      <c r="C6" s="323">
        <v>14260896</v>
      </c>
      <c r="D6" s="326">
        <f>B6+C6</f>
        <v>107576103</v>
      </c>
      <c r="E6" s="327">
        <v>0</v>
      </c>
      <c r="F6" s="327">
        <v>9331520</v>
      </c>
      <c r="G6" s="327">
        <v>31852978</v>
      </c>
      <c r="H6" s="327">
        <v>32753296</v>
      </c>
      <c r="I6" s="323">
        <f>IF((G6+H6)='SFAG Assistance'!B6+'SFAG Non-Assistance'!B6,('SFAG Summary'!G6+'SFAG Summary'!H6), "ERROR")</f>
        <v>64606274</v>
      </c>
      <c r="J6" s="324">
        <f>I6+E6+F6</f>
        <v>73937794</v>
      </c>
      <c r="K6" s="327">
        <v>2944110</v>
      </c>
      <c r="L6" s="327">
        <v>30694199</v>
      </c>
    </row>
    <row r="7" spans="1:12">
      <c r="A7" s="325" t="s">
        <v>12</v>
      </c>
      <c r="B7" s="323">
        <v>42981164</v>
      </c>
      <c r="C7" s="323">
        <v>69730321</v>
      </c>
      <c r="D7" s="326">
        <f t="shared" ref="D7:D56" si="1">B7+C7</f>
        <v>112711485</v>
      </c>
      <c r="E7" s="327">
        <v>7500000</v>
      </c>
      <c r="F7" s="327">
        <v>3000300</v>
      </c>
      <c r="G7" s="327">
        <v>3479575</v>
      </c>
      <c r="H7" s="327">
        <v>35381527</v>
      </c>
      <c r="I7" s="323">
        <f>IF((G7+H7)='SFAG Assistance'!B7+'SFAG Non-Assistance'!B7,('SFAG Summary'!G7+'SFAG Summary'!H7), "ERROR")</f>
        <v>38861102</v>
      </c>
      <c r="J7" s="324">
        <f t="shared" ref="J7:J56" si="2">I7+E7+F7</f>
        <v>49361402</v>
      </c>
      <c r="K7" s="327">
        <v>0</v>
      </c>
      <c r="L7" s="327">
        <v>63350083</v>
      </c>
    </row>
    <row r="8" spans="1:12">
      <c r="A8" s="325" t="s">
        <v>13</v>
      </c>
      <c r="B8" s="323">
        <v>200141299</v>
      </c>
      <c r="C8" s="323">
        <v>2734552</v>
      </c>
      <c r="D8" s="326">
        <f t="shared" si="1"/>
        <v>202875851</v>
      </c>
      <c r="E8" s="327">
        <v>0</v>
      </c>
      <c r="F8" s="327">
        <v>20014130</v>
      </c>
      <c r="G8" s="327">
        <v>15315515</v>
      </c>
      <c r="H8" s="327">
        <v>167130691</v>
      </c>
      <c r="I8" s="323">
        <f>IF((G8+H8)='SFAG Assistance'!B8+'SFAG Non-Assistance'!B8,('SFAG Summary'!G8+'SFAG Summary'!H8), "ERROR")</f>
        <v>182446206</v>
      </c>
      <c r="J8" s="324">
        <f t="shared" si="2"/>
        <v>202460336</v>
      </c>
      <c r="K8" s="327">
        <v>415514</v>
      </c>
      <c r="L8" s="327">
        <v>0</v>
      </c>
    </row>
    <row r="9" spans="1:12">
      <c r="A9" s="325" t="s">
        <v>14</v>
      </c>
      <c r="B9" s="323">
        <v>56732858</v>
      </c>
      <c r="C9" s="323">
        <v>34318826</v>
      </c>
      <c r="D9" s="326">
        <f t="shared" si="1"/>
        <v>91051684</v>
      </c>
      <c r="E9" s="327">
        <v>0</v>
      </c>
      <c r="F9" s="327">
        <v>0</v>
      </c>
      <c r="G9" s="327">
        <v>11104361</v>
      </c>
      <c r="H9" s="327">
        <v>30406420</v>
      </c>
      <c r="I9" s="323">
        <f>IF((G9+H9)='SFAG Assistance'!B9+'SFAG Non-Assistance'!B9,('SFAG Summary'!G9+'SFAG Summary'!H9), "ERROR")</f>
        <v>41510781</v>
      </c>
      <c r="J9" s="324">
        <f t="shared" si="2"/>
        <v>41510781</v>
      </c>
      <c r="K9" s="327">
        <v>0</v>
      </c>
      <c r="L9" s="327">
        <v>49540903</v>
      </c>
    </row>
    <row r="10" spans="1:12">
      <c r="A10" s="325" t="s">
        <v>15</v>
      </c>
      <c r="B10" s="323">
        <v>3656123281</v>
      </c>
      <c r="C10" s="323">
        <v>5359739</v>
      </c>
      <c r="D10" s="326">
        <f t="shared" si="1"/>
        <v>3661483020</v>
      </c>
      <c r="E10" s="327">
        <v>0</v>
      </c>
      <c r="F10" s="327">
        <v>363604655</v>
      </c>
      <c r="G10" s="327">
        <v>1448156634</v>
      </c>
      <c r="H10" s="327">
        <v>1760325915</v>
      </c>
      <c r="I10" s="323">
        <f>IF((G10+H10)='SFAG Assistance'!B10+'SFAG Non-Assistance'!B10,('SFAG Summary'!G10+'SFAG Summary'!H10), "ERROR")</f>
        <v>3208482549</v>
      </c>
      <c r="J10" s="324">
        <f t="shared" si="2"/>
        <v>3572087204</v>
      </c>
      <c r="K10" s="327">
        <v>89395816</v>
      </c>
      <c r="L10" s="327">
        <v>0</v>
      </c>
    </row>
    <row r="11" spans="1:12">
      <c r="A11" s="325" t="s">
        <v>16</v>
      </c>
      <c r="B11" s="323">
        <v>136056690</v>
      </c>
      <c r="C11" s="323">
        <v>19101477</v>
      </c>
      <c r="D11" s="326">
        <f t="shared" si="1"/>
        <v>155158167</v>
      </c>
      <c r="E11" s="327">
        <v>630144</v>
      </c>
      <c r="F11" s="327">
        <v>0</v>
      </c>
      <c r="G11" s="327">
        <v>59643981</v>
      </c>
      <c r="H11" s="327">
        <v>73198639</v>
      </c>
      <c r="I11" s="323">
        <f>IF((G11+H11)='SFAG Assistance'!B11+'SFAG Non-Assistance'!B11,('SFAG Summary'!G11+'SFAG Summary'!H11), "ERROR")</f>
        <v>132842620</v>
      </c>
      <c r="J11" s="324">
        <f t="shared" si="2"/>
        <v>133472764</v>
      </c>
      <c r="K11" s="327">
        <v>13998536</v>
      </c>
      <c r="L11" s="327">
        <v>7686867</v>
      </c>
    </row>
    <row r="12" spans="1:12">
      <c r="A12" s="325" t="s">
        <v>17</v>
      </c>
      <c r="B12" s="323">
        <v>266788107</v>
      </c>
      <c r="C12" s="323">
        <v>0</v>
      </c>
      <c r="D12" s="326">
        <f t="shared" si="1"/>
        <v>266788107</v>
      </c>
      <c r="E12" s="327">
        <v>0</v>
      </c>
      <c r="F12" s="327">
        <v>26512113</v>
      </c>
      <c r="G12" s="327">
        <v>21533075</v>
      </c>
      <c r="H12" s="327">
        <v>218576222</v>
      </c>
      <c r="I12" s="323">
        <f>IF((G12+H12)='SFAG Assistance'!B12+'SFAG Non-Assistance'!B12,('SFAG Summary'!G12+'SFAG Summary'!H12), "ERROR")</f>
        <v>240109297</v>
      </c>
      <c r="J12" s="324">
        <f t="shared" si="2"/>
        <v>266621410</v>
      </c>
      <c r="K12" s="327">
        <v>166697</v>
      </c>
      <c r="L12" s="327">
        <v>0</v>
      </c>
    </row>
    <row r="13" spans="1:12">
      <c r="A13" s="325" t="s">
        <v>18</v>
      </c>
      <c r="B13" s="323">
        <v>32290981</v>
      </c>
      <c r="C13" s="323">
        <v>20008254</v>
      </c>
      <c r="D13" s="326">
        <f t="shared" si="1"/>
        <v>52299235</v>
      </c>
      <c r="E13" s="327">
        <v>0</v>
      </c>
      <c r="F13" s="327">
        <v>0</v>
      </c>
      <c r="G13" s="327">
        <v>1222331</v>
      </c>
      <c r="H13" s="327">
        <v>42538593</v>
      </c>
      <c r="I13" s="323">
        <f>IF((G13+H13)='SFAG Assistance'!B13+'SFAG Non-Assistance'!B13,('SFAG Summary'!G13+'SFAG Summary'!H13), "ERROR")</f>
        <v>43760924</v>
      </c>
      <c r="J13" s="324">
        <f t="shared" si="2"/>
        <v>43760924</v>
      </c>
      <c r="K13" s="327">
        <v>804952</v>
      </c>
      <c r="L13" s="327">
        <v>7733360</v>
      </c>
    </row>
    <row r="14" spans="1:12">
      <c r="A14" s="325" t="s">
        <v>19</v>
      </c>
      <c r="B14" s="323">
        <v>92609815</v>
      </c>
      <c r="C14" s="323">
        <v>55372778</v>
      </c>
      <c r="D14" s="326">
        <f t="shared" si="1"/>
        <v>147982593</v>
      </c>
      <c r="E14" s="327">
        <v>0</v>
      </c>
      <c r="F14" s="327">
        <v>3935917</v>
      </c>
      <c r="G14" s="327">
        <v>4270024</v>
      </c>
      <c r="H14" s="327">
        <v>57114459</v>
      </c>
      <c r="I14" s="323">
        <f>IF((G14+H14)='SFAG Assistance'!B14+'SFAG Non-Assistance'!B14,('SFAG Summary'!G14+'SFAG Summary'!H14), "ERROR")</f>
        <v>61384483</v>
      </c>
      <c r="J14" s="324">
        <f t="shared" si="2"/>
        <v>65320400</v>
      </c>
      <c r="K14" s="327">
        <v>1978657</v>
      </c>
      <c r="L14" s="327">
        <v>80683536</v>
      </c>
    </row>
    <row r="15" spans="1:12">
      <c r="A15" s="325" t="s">
        <v>20</v>
      </c>
      <c r="B15" s="323">
        <v>562340120</v>
      </c>
      <c r="C15" s="323">
        <v>29581095</v>
      </c>
      <c r="D15" s="326">
        <f t="shared" si="1"/>
        <v>591921215</v>
      </c>
      <c r="E15" s="327">
        <v>110662021</v>
      </c>
      <c r="F15" s="327">
        <v>56234011</v>
      </c>
      <c r="G15" s="327">
        <v>33239617</v>
      </c>
      <c r="H15" s="327">
        <v>357481989</v>
      </c>
      <c r="I15" s="323">
        <f>IF((G15+H15)='SFAG Assistance'!B15+'SFAG Non-Assistance'!B15,('SFAG Summary'!G15+'SFAG Summary'!H15), "ERROR")</f>
        <v>390721606</v>
      </c>
      <c r="J15" s="324">
        <f t="shared" si="2"/>
        <v>557617638</v>
      </c>
      <c r="K15" s="327">
        <v>34303577</v>
      </c>
      <c r="L15" s="327">
        <v>0</v>
      </c>
    </row>
    <row r="16" spans="1:12">
      <c r="A16" s="325" t="s">
        <v>21</v>
      </c>
      <c r="B16" s="323">
        <v>330741739</v>
      </c>
      <c r="C16" s="323">
        <v>82134890</v>
      </c>
      <c r="D16" s="326">
        <f t="shared" si="1"/>
        <v>412876629</v>
      </c>
      <c r="E16" s="327">
        <v>0</v>
      </c>
      <c r="F16" s="327">
        <v>1641997</v>
      </c>
      <c r="G16" s="327">
        <v>46442866</v>
      </c>
      <c r="H16" s="327">
        <v>287442338</v>
      </c>
      <c r="I16" s="323">
        <f>IF((G16+H16)='SFAG Assistance'!B16+'SFAG Non-Assistance'!B16,('SFAG Summary'!G16+'SFAG Summary'!H16), "ERROR")</f>
        <v>333885204</v>
      </c>
      <c r="J16" s="324">
        <f t="shared" si="2"/>
        <v>335527201</v>
      </c>
      <c r="K16" s="327">
        <v>34859093</v>
      </c>
      <c r="L16" s="327">
        <v>42490334</v>
      </c>
    </row>
    <row r="17" spans="1:12">
      <c r="A17" s="325" t="s">
        <v>22</v>
      </c>
      <c r="B17" s="323">
        <v>98904788</v>
      </c>
      <c r="C17" s="323">
        <v>65248467</v>
      </c>
      <c r="D17" s="326">
        <f t="shared" si="1"/>
        <v>164153255</v>
      </c>
      <c r="E17" s="327">
        <v>15000000</v>
      </c>
      <c r="F17" s="327">
        <v>7800000</v>
      </c>
      <c r="G17" s="327">
        <v>29415524</v>
      </c>
      <c r="H17" s="327">
        <v>21452634</v>
      </c>
      <c r="I17" s="323">
        <f>IF((G17+H17)='SFAG Assistance'!B17+'SFAG Non-Assistance'!B17,('SFAG Summary'!G17+'SFAG Summary'!H17), "ERROR")</f>
        <v>50868158</v>
      </c>
      <c r="J17" s="324">
        <f t="shared" si="2"/>
        <v>73668158</v>
      </c>
      <c r="K17" s="327">
        <v>3767472</v>
      </c>
      <c r="L17" s="327">
        <v>86717625</v>
      </c>
    </row>
    <row r="18" spans="1:12">
      <c r="A18" s="325" t="s">
        <v>23</v>
      </c>
      <c r="B18" s="323">
        <v>30412562</v>
      </c>
      <c r="C18" s="323">
        <v>29885137</v>
      </c>
      <c r="D18" s="326">
        <f t="shared" si="1"/>
        <v>60297699</v>
      </c>
      <c r="E18" s="327">
        <v>7831235</v>
      </c>
      <c r="F18" s="327">
        <v>1292534</v>
      </c>
      <c r="G18" s="327">
        <v>1711281</v>
      </c>
      <c r="H18" s="327">
        <v>19204158</v>
      </c>
      <c r="I18" s="323">
        <f>IF((G18+H18)='SFAG Assistance'!B18+'SFAG Non-Assistance'!B18,('SFAG Summary'!G18+'SFAG Summary'!H18), "ERROR")</f>
        <v>20915439</v>
      </c>
      <c r="J18" s="324">
        <f t="shared" si="2"/>
        <v>30039208</v>
      </c>
      <c r="K18" s="327">
        <v>30258491</v>
      </c>
      <c r="L18" s="327">
        <v>0</v>
      </c>
    </row>
    <row r="19" spans="1:12">
      <c r="A19" s="325" t="s">
        <v>24</v>
      </c>
      <c r="B19" s="323">
        <v>585056960</v>
      </c>
      <c r="C19" s="323">
        <v>0</v>
      </c>
      <c r="D19" s="326">
        <f t="shared" si="1"/>
        <v>585056960</v>
      </c>
      <c r="E19" s="327">
        <v>0</v>
      </c>
      <c r="F19" s="327">
        <v>1200000</v>
      </c>
      <c r="G19" s="327">
        <v>76672945</v>
      </c>
      <c r="H19" s="327">
        <v>507184015</v>
      </c>
      <c r="I19" s="323">
        <f>IF((G19+H19)='SFAG Assistance'!B19+'SFAG Non-Assistance'!B19,('SFAG Summary'!G19+'SFAG Summary'!H19), "ERROR")</f>
        <v>583856960</v>
      </c>
      <c r="J19" s="324">
        <f t="shared" si="2"/>
        <v>585056960</v>
      </c>
      <c r="K19" s="327">
        <v>0</v>
      </c>
      <c r="L19" s="327">
        <v>0</v>
      </c>
    </row>
    <row r="20" spans="1:12">
      <c r="A20" s="325" t="s">
        <v>25</v>
      </c>
      <c r="B20" s="323">
        <v>206799109</v>
      </c>
      <c r="C20" s="323">
        <v>238051240</v>
      </c>
      <c r="D20" s="326">
        <f t="shared" si="1"/>
        <v>444850349</v>
      </c>
      <c r="E20" s="327">
        <v>62039733</v>
      </c>
      <c r="F20" s="327">
        <v>0</v>
      </c>
      <c r="G20" s="327">
        <v>16031969</v>
      </c>
      <c r="H20" s="327">
        <v>68279703</v>
      </c>
      <c r="I20" s="323">
        <f>IF((G20+H20)='SFAG Assistance'!B20+'SFAG Non-Assistance'!B20,('SFAG Summary'!G20+'SFAG Summary'!H20), "ERROR")</f>
        <v>84311672</v>
      </c>
      <c r="J20" s="324">
        <f t="shared" si="2"/>
        <v>146351405</v>
      </c>
      <c r="K20" s="327">
        <v>298498945</v>
      </c>
      <c r="L20" s="327">
        <v>0</v>
      </c>
    </row>
    <row r="21" spans="1:12">
      <c r="A21" s="325" t="s">
        <v>26</v>
      </c>
      <c r="B21" s="323">
        <v>131044306</v>
      </c>
      <c r="C21" s="323">
        <v>17069546</v>
      </c>
      <c r="D21" s="326">
        <f t="shared" si="1"/>
        <v>148113852</v>
      </c>
      <c r="E21" s="327">
        <v>25732687</v>
      </c>
      <c r="F21" s="327">
        <v>12962008</v>
      </c>
      <c r="G21" s="327">
        <v>9309116</v>
      </c>
      <c r="H21" s="327">
        <v>76122694</v>
      </c>
      <c r="I21" s="323">
        <f>IF((G21+H21)='SFAG Assistance'!B21+'SFAG Non-Assistance'!B21,('SFAG Summary'!G21+'SFAG Summary'!H21), "ERROR")</f>
        <v>85431810</v>
      </c>
      <c r="J21" s="324">
        <f t="shared" si="2"/>
        <v>124126505</v>
      </c>
      <c r="K21" s="327">
        <v>16160171</v>
      </c>
      <c r="L21" s="327">
        <v>7827176</v>
      </c>
    </row>
    <row r="22" spans="1:12">
      <c r="A22" s="325" t="s">
        <v>27</v>
      </c>
      <c r="B22" s="323">
        <v>101931061</v>
      </c>
      <c r="C22" s="323">
        <v>43882463</v>
      </c>
      <c r="D22" s="326">
        <f t="shared" si="1"/>
        <v>145813524</v>
      </c>
      <c r="E22" s="327">
        <v>14165921</v>
      </c>
      <c r="F22" s="327">
        <v>10193106</v>
      </c>
      <c r="G22" s="327">
        <v>42155179</v>
      </c>
      <c r="H22" s="327">
        <v>26510368</v>
      </c>
      <c r="I22" s="323">
        <f>IF((G22+H22)='SFAG Assistance'!B22+'SFAG Non-Assistance'!B22,('SFAG Summary'!G22+'SFAG Summary'!H22), "ERROR")</f>
        <v>68665547</v>
      </c>
      <c r="J22" s="324">
        <f t="shared" si="2"/>
        <v>93024574</v>
      </c>
      <c r="K22" s="327">
        <v>10694622</v>
      </c>
      <c r="L22" s="327">
        <v>42094328</v>
      </c>
    </row>
    <row r="23" spans="1:12">
      <c r="A23" s="325" t="s">
        <v>28</v>
      </c>
      <c r="B23" s="323">
        <v>181287669</v>
      </c>
      <c r="C23" s="323">
        <v>874466</v>
      </c>
      <c r="D23" s="326">
        <f t="shared" si="1"/>
        <v>182162135</v>
      </c>
      <c r="E23" s="327">
        <v>0</v>
      </c>
      <c r="F23" s="327">
        <v>0</v>
      </c>
      <c r="G23" s="327">
        <v>102030757</v>
      </c>
      <c r="H23" s="327">
        <v>78386455</v>
      </c>
      <c r="I23" s="323">
        <f>IF((G23+H23)='SFAG Assistance'!B23+'SFAG Non-Assistance'!B23,('SFAG Summary'!G23+'SFAG Summary'!H23), "ERROR")</f>
        <v>180417212</v>
      </c>
      <c r="J23" s="324">
        <f>I23+E23+F23</f>
        <v>180417212</v>
      </c>
      <c r="K23" s="327">
        <v>0</v>
      </c>
      <c r="L23" s="327">
        <v>1744925</v>
      </c>
    </row>
    <row r="24" spans="1:12">
      <c r="A24" s="325" t="s">
        <v>29</v>
      </c>
      <c r="B24" s="323">
        <v>163533444</v>
      </c>
      <c r="C24" s="323">
        <v>34605</v>
      </c>
      <c r="D24" s="326">
        <f t="shared" si="1"/>
        <v>163568049</v>
      </c>
      <c r="E24" s="327">
        <v>0</v>
      </c>
      <c r="F24" s="327">
        <v>16353344</v>
      </c>
      <c r="G24" s="327">
        <v>21156865</v>
      </c>
      <c r="H24" s="327">
        <v>126057840</v>
      </c>
      <c r="I24" s="323">
        <f>IF((G24+H24)='SFAG Assistance'!B24+'SFAG Non-Assistance'!B24,('SFAG Summary'!G24+'SFAG Summary'!H24), "ERROR")</f>
        <v>147214705</v>
      </c>
      <c r="J24" s="324">
        <f t="shared" si="2"/>
        <v>163568049</v>
      </c>
      <c r="K24" s="327">
        <v>0</v>
      </c>
      <c r="L24" s="327">
        <v>0</v>
      </c>
    </row>
    <row r="25" spans="1:12">
      <c r="A25" s="325" t="s">
        <v>30</v>
      </c>
      <c r="B25" s="323">
        <v>78120889</v>
      </c>
      <c r="C25" s="323">
        <v>25899065</v>
      </c>
      <c r="D25" s="326">
        <f t="shared" si="1"/>
        <v>104019954</v>
      </c>
      <c r="E25" s="327">
        <v>0</v>
      </c>
      <c r="F25" s="327">
        <v>7437064</v>
      </c>
      <c r="G25" s="327">
        <v>22797311</v>
      </c>
      <c r="H25" s="327">
        <v>14968297</v>
      </c>
      <c r="I25" s="323">
        <f>IF((G25+H25)='SFAG Assistance'!B25+'SFAG Non-Assistance'!B25,('SFAG Summary'!G25+'SFAG Summary'!H25), "ERROR")</f>
        <v>37765608</v>
      </c>
      <c r="J25" s="324">
        <f t="shared" si="2"/>
        <v>45202672</v>
      </c>
      <c r="K25" s="327">
        <v>0</v>
      </c>
      <c r="L25" s="327">
        <v>58817282</v>
      </c>
    </row>
    <row r="26" spans="1:12">
      <c r="A26" s="325" t="s">
        <v>31</v>
      </c>
      <c r="B26" s="323">
        <v>229098032</v>
      </c>
      <c r="C26" s="323">
        <v>4937313</v>
      </c>
      <c r="D26" s="326">
        <f t="shared" si="1"/>
        <v>234035345</v>
      </c>
      <c r="E26" s="327">
        <v>0</v>
      </c>
      <c r="F26" s="327">
        <v>22909803</v>
      </c>
      <c r="G26" s="327">
        <v>75086391</v>
      </c>
      <c r="H26" s="327">
        <v>136039151</v>
      </c>
      <c r="I26" s="323">
        <f>IF((G26+H26)='SFAG Assistance'!B26+'SFAG Non-Assistance'!B26,('SFAG Summary'!G26+'SFAG Summary'!H26), "ERROR")</f>
        <v>211125542</v>
      </c>
      <c r="J26" s="324">
        <f t="shared" si="2"/>
        <v>234035345</v>
      </c>
      <c r="K26" s="327">
        <v>0</v>
      </c>
      <c r="L26" s="327">
        <v>0</v>
      </c>
    </row>
    <row r="27" spans="1:12">
      <c r="A27" s="325" t="s">
        <v>32</v>
      </c>
      <c r="B27" s="323">
        <v>459371116</v>
      </c>
      <c r="C27" s="323">
        <v>0</v>
      </c>
      <c r="D27" s="326">
        <f t="shared" si="1"/>
        <v>459371116</v>
      </c>
      <c r="E27" s="327">
        <v>91874224</v>
      </c>
      <c r="F27" s="327">
        <v>45937115</v>
      </c>
      <c r="G27" s="327">
        <v>34515175</v>
      </c>
      <c r="H27" s="327">
        <v>287044602</v>
      </c>
      <c r="I27" s="323">
        <f>IF((G27+H27)='SFAG Assistance'!B27+'SFAG Non-Assistance'!B27,('SFAG Summary'!G27+'SFAG Summary'!H27), "ERROR")</f>
        <v>321559777</v>
      </c>
      <c r="J27" s="324">
        <f t="shared" si="2"/>
        <v>459371116</v>
      </c>
      <c r="K27" s="327">
        <v>0</v>
      </c>
      <c r="L27" s="327">
        <v>0</v>
      </c>
    </row>
    <row r="28" spans="1:12">
      <c r="A28" s="325" t="s">
        <v>33</v>
      </c>
      <c r="B28" s="323">
        <v>775352858</v>
      </c>
      <c r="C28" s="323">
        <v>42420977</v>
      </c>
      <c r="D28" s="326">
        <f t="shared" si="1"/>
        <v>817773835</v>
      </c>
      <c r="E28" s="327">
        <v>11256695</v>
      </c>
      <c r="F28" s="327">
        <v>77535285</v>
      </c>
      <c r="G28" s="327">
        <v>130000115</v>
      </c>
      <c r="H28" s="327">
        <v>560064638</v>
      </c>
      <c r="I28" s="323">
        <f>IF((G28+H28)='SFAG Assistance'!B28+'SFAG Non-Assistance'!B28,('SFAG Summary'!G28+'SFAG Summary'!H28), "ERROR")</f>
        <v>690064753</v>
      </c>
      <c r="J28" s="324">
        <f t="shared" si="2"/>
        <v>778856733</v>
      </c>
      <c r="K28" s="327">
        <v>0</v>
      </c>
      <c r="L28" s="327">
        <v>38917102</v>
      </c>
    </row>
    <row r="29" spans="1:12">
      <c r="A29" s="325" t="s">
        <v>34</v>
      </c>
      <c r="B29" s="323">
        <v>263434070</v>
      </c>
      <c r="C29" s="323">
        <v>161406315</v>
      </c>
      <c r="D29" s="326">
        <f t="shared" si="1"/>
        <v>424840385</v>
      </c>
      <c r="E29" s="327">
        <v>60451000</v>
      </c>
      <c r="F29" s="327">
        <v>4790000</v>
      </c>
      <c r="G29" s="327">
        <v>75447174</v>
      </c>
      <c r="H29" s="327">
        <v>153984041</v>
      </c>
      <c r="I29" s="323">
        <f>IF((G29+H29)='SFAG Assistance'!B29+'SFAG Non-Assistance'!B29,('SFAG Summary'!G29+'SFAG Summary'!H29), "ERROR")</f>
        <v>229431215</v>
      </c>
      <c r="J29" s="324">
        <f t="shared" si="2"/>
        <v>294672215</v>
      </c>
      <c r="K29" s="327">
        <v>60526936</v>
      </c>
      <c r="L29" s="327">
        <v>69641234</v>
      </c>
    </row>
    <row r="30" spans="1:12">
      <c r="A30" s="325" t="s">
        <v>35</v>
      </c>
      <c r="B30" s="323">
        <v>86767578</v>
      </c>
      <c r="C30" s="323">
        <v>11893029</v>
      </c>
      <c r="D30" s="326">
        <f t="shared" si="1"/>
        <v>98660607</v>
      </c>
      <c r="E30" s="327">
        <v>17353516</v>
      </c>
      <c r="F30" s="327">
        <v>8676758</v>
      </c>
      <c r="G30" s="327">
        <v>15221077</v>
      </c>
      <c r="H30" s="327">
        <v>36241592</v>
      </c>
      <c r="I30" s="323">
        <f>IF((G30+H30)='SFAG Assistance'!B30+'SFAG Non-Assistance'!B30,('SFAG Summary'!G30+'SFAG Summary'!H30), "ERROR")</f>
        <v>51462669</v>
      </c>
      <c r="J30" s="324">
        <f t="shared" si="2"/>
        <v>77492943</v>
      </c>
      <c r="K30" s="327">
        <v>0</v>
      </c>
      <c r="L30" s="327">
        <v>21167665</v>
      </c>
    </row>
    <row r="31" spans="1:12">
      <c r="A31" s="325" t="s">
        <v>36</v>
      </c>
      <c r="B31" s="323">
        <v>217051740</v>
      </c>
      <c r="C31" s="323">
        <v>22253154</v>
      </c>
      <c r="D31" s="326">
        <f t="shared" si="1"/>
        <v>239304894</v>
      </c>
      <c r="E31" s="327">
        <v>0</v>
      </c>
      <c r="F31" s="327">
        <v>21701176</v>
      </c>
      <c r="G31" s="327">
        <v>21338825</v>
      </c>
      <c r="H31" s="327">
        <v>186607817</v>
      </c>
      <c r="I31" s="323">
        <f>IF((G31+H31)='SFAG Assistance'!B31+'SFAG Non-Assistance'!B31,('SFAG Summary'!G31+'SFAG Summary'!H31), "ERROR")</f>
        <v>207946642</v>
      </c>
      <c r="J31" s="324">
        <f t="shared" si="2"/>
        <v>229647818</v>
      </c>
      <c r="K31" s="327">
        <v>9657076</v>
      </c>
      <c r="L31" s="327">
        <v>0</v>
      </c>
    </row>
    <row r="32" spans="1:12">
      <c r="A32" s="325" t="s">
        <v>37</v>
      </c>
      <c r="B32" s="323">
        <v>37809102</v>
      </c>
      <c r="C32" s="323">
        <v>43122858</v>
      </c>
      <c r="D32" s="326">
        <f t="shared" si="1"/>
        <v>80931960</v>
      </c>
      <c r="E32" s="327">
        <v>8700000</v>
      </c>
      <c r="F32" s="327">
        <v>2575839</v>
      </c>
      <c r="G32" s="327">
        <v>16722406</v>
      </c>
      <c r="H32" s="327">
        <v>11176596</v>
      </c>
      <c r="I32" s="323">
        <f>IF((G32+H32)='SFAG Assistance'!B32+'SFAG Non-Assistance'!B32,('SFAG Summary'!G32+'SFAG Summary'!H32), "ERROR")</f>
        <v>27899002</v>
      </c>
      <c r="J32" s="324">
        <f t="shared" si="2"/>
        <v>39174841</v>
      </c>
      <c r="K32" s="327">
        <v>41757118</v>
      </c>
      <c r="L32" s="327">
        <v>0</v>
      </c>
    </row>
    <row r="33" spans="1:12">
      <c r="A33" s="325" t="s">
        <v>38</v>
      </c>
      <c r="B33" s="323">
        <v>57499689</v>
      </c>
      <c r="C33" s="323">
        <v>59254878</v>
      </c>
      <c r="D33" s="326">
        <f t="shared" si="1"/>
        <v>116754567</v>
      </c>
      <c r="E33" s="327">
        <v>17000000</v>
      </c>
      <c r="F33" s="327">
        <v>0</v>
      </c>
      <c r="G33" s="327">
        <v>13773027</v>
      </c>
      <c r="H33" s="327">
        <v>29716363</v>
      </c>
      <c r="I33" s="323">
        <f>IF((G33+H33)='SFAG Assistance'!B33+'SFAG Non-Assistance'!B33,('SFAG Summary'!G33+'SFAG Summary'!H33), "ERROR")</f>
        <v>43489390</v>
      </c>
      <c r="J33" s="324">
        <f t="shared" si="2"/>
        <v>60489390</v>
      </c>
      <c r="K33" s="327">
        <v>160189</v>
      </c>
      <c r="L33" s="327">
        <v>56104988</v>
      </c>
    </row>
    <row r="34" spans="1:12">
      <c r="A34" s="325" t="s">
        <v>39</v>
      </c>
      <c r="B34" s="323">
        <v>43907517</v>
      </c>
      <c r="C34" s="323">
        <v>12719596</v>
      </c>
      <c r="D34" s="326">
        <f t="shared" si="1"/>
        <v>56627113</v>
      </c>
      <c r="E34" s="327">
        <v>0</v>
      </c>
      <c r="F34" s="327">
        <v>0</v>
      </c>
      <c r="G34" s="327">
        <v>35397045</v>
      </c>
      <c r="H34" s="327">
        <v>14699950</v>
      </c>
      <c r="I34" s="323">
        <f>IF((G34+H34)='SFAG Assistance'!B34+'SFAG Non-Assistance'!B34,('SFAG Summary'!G34+'SFAG Summary'!H34), "ERROR")</f>
        <v>50096995</v>
      </c>
      <c r="J34" s="324">
        <f t="shared" si="2"/>
        <v>50096995</v>
      </c>
      <c r="K34" s="327">
        <v>6530118</v>
      </c>
      <c r="L34" s="327">
        <v>0</v>
      </c>
    </row>
    <row r="35" spans="1:12">
      <c r="A35" s="325" t="s">
        <v>40</v>
      </c>
      <c r="B35" s="323">
        <v>38521261</v>
      </c>
      <c r="C35" s="323">
        <v>13228747</v>
      </c>
      <c r="D35" s="326">
        <f t="shared" si="1"/>
        <v>51750008</v>
      </c>
      <c r="E35" s="327">
        <v>3425951</v>
      </c>
      <c r="F35" s="327">
        <v>-2027712</v>
      </c>
      <c r="G35" s="327">
        <v>7770516</v>
      </c>
      <c r="H35" s="327">
        <v>13307361</v>
      </c>
      <c r="I35" s="323">
        <f>IF((G35+H35)='SFAG Assistance'!B35+'SFAG Non-Assistance'!B35,('SFAG Summary'!G35+'SFAG Summary'!H35), "ERROR")</f>
        <v>21077877</v>
      </c>
      <c r="J35" s="324">
        <f t="shared" si="2"/>
        <v>22476116</v>
      </c>
      <c r="K35" s="327">
        <v>0</v>
      </c>
      <c r="L35" s="327">
        <v>29273892</v>
      </c>
    </row>
    <row r="36" spans="1:12">
      <c r="A36" s="325" t="s">
        <v>41</v>
      </c>
      <c r="B36" s="323">
        <v>404034823</v>
      </c>
      <c r="C36" s="323">
        <v>69894914</v>
      </c>
      <c r="D36" s="326">
        <f t="shared" si="1"/>
        <v>473929737</v>
      </c>
      <c r="E36" s="327">
        <v>76000000</v>
      </c>
      <c r="F36" s="327">
        <v>16938000</v>
      </c>
      <c r="G36" s="327">
        <v>181808975</v>
      </c>
      <c r="H36" s="327">
        <v>155728551</v>
      </c>
      <c r="I36" s="323">
        <f>IF((G36+H36)='SFAG Assistance'!B36+'SFAG Non-Assistance'!B36,('SFAG Summary'!G36+'SFAG Summary'!H36), "ERROR")</f>
        <v>337537526</v>
      </c>
      <c r="J36" s="324">
        <f t="shared" si="2"/>
        <v>430475526</v>
      </c>
      <c r="K36" s="327">
        <v>29508709</v>
      </c>
      <c r="L36" s="327">
        <v>13945502</v>
      </c>
    </row>
    <row r="37" spans="1:12">
      <c r="A37" s="325" t="s">
        <v>42</v>
      </c>
      <c r="B37" s="323">
        <v>110578100</v>
      </c>
      <c r="C37" s="323">
        <v>50169422</v>
      </c>
      <c r="D37" s="326">
        <f t="shared" si="1"/>
        <v>160747522</v>
      </c>
      <c r="E37" s="327">
        <v>28090000</v>
      </c>
      <c r="F37" s="327">
        <v>0</v>
      </c>
      <c r="G37" s="327">
        <v>35839107</v>
      </c>
      <c r="H37" s="327">
        <v>21595363</v>
      </c>
      <c r="I37" s="323">
        <f>IF((G37+H37)='SFAG Assistance'!B37+'SFAG Non-Assistance'!B37,('SFAG Summary'!G37+'SFAG Summary'!H37), "ERROR")</f>
        <v>57434470</v>
      </c>
      <c r="J37" s="324">
        <f t="shared" si="2"/>
        <v>85524470</v>
      </c>
      <c r="K37" s="327">
        <v>75223052</v>
      </c>
      <c r="L37" s="327">
        <v>0</v>
      </c>
    </row>
    <row r="38" spans="1:12">
      <c r="A38" s="325" t="s">
        <v>43</v>
      </c>
      <c r="B38" s="323">
        <v>2442930602</v>
      </c>
      <c r="C38" s="323">
        <v>377416805</v>
      </c>
      <c r="D38" s="326">
        <f t="shared" si="1"/>
        <v>2820347407</v>
      </c>
      <c r="E38" s="327">
        <v>336786965</v>
      </c>
      <c r="F38" s="327">
        <v>181097334</v>
      </c>
      <c r="G38" s="327">
        <v>1262448651</v>
      </c>
      <c r="H38" s="327">
        <v>847494115</v>
      </c>
      <c r="I38" s="323">
        <f>IF((G38+H38)='SFAG Assistance'!B38+'SFAG Non-Assistance'!B38,('SFAG Summary'!G38+'SFAG Summary'!H38), "ERROR")</f>
        <v>2109942766</v>
      </c>
      <c r="J38" s="324">
        <f t="shared" si="2"/>
        <v>2627827065</v>
      </c>
      <c r="K38" s="327">
        <v>171606622</v>
      </c>
      <c r="L38" s="327">
        <v>20913720</v>
      </c>
    </row>
    <row r="39" spans="1:12">
      <c r="A39" s="325" t="s">
        <v>44</v>
      </c>
      <c r="B39" s="323">
        <v>301435018</v>
      </c>
      <c r="C39" s="323">
        <v>196088788</v>
      </c>
      <c r="D39" s="326">
        <f t="shared" si="1"/>
        <v>497523806</v>
      </c>
      <c r="E39" s="327">
        <v>71773001</v>
      </c>
      <c r="F39" s="327">
        <v>9828259</v>
      </c>
      <c r="G39" s="327">
        <v>54959763</v>
      </c>
      <c r="H39" s="327">
        <v>156363121</v>
      </c>
      <c r="I39" s="323">
        <f>IF((G39+H39)='SFAG Assistance'!B39+'SFAG Non-Assistance'!B39,('SFAG Summary'!G39+'SFAG Summary'!H39), "ERROR")</f>
        <v>211322884</v>
      </c>
      <c r="J39" s="324">
        <f t="shared" si="2"/>
        <v>292924144</v>
      </c>
      <c r="K39" s="327">
        <v>201082010</v>
      </c>
      <c r="L39" s="327">
        <v>3517652</v>
      </c>
    </row>
    <row r="40" spans="1:12">
      <c r="A40" s="325" t="s">
        <v>45</v>
      </c>
      <c r="B40" s="323">
        <v>26399809</v>
      </c>
      <c r="C40" s="323">
        <v>15818434</v>
      </c>
      <c r="D40" s="326">
        <f t="shared" si="1"/>
        <v>42218243</v>
      </c>
      <c r="E40" s="327">
        <v>0</v>
      </c>
      <c r="F40" s="327">
        <v>0</v>
      </c>
      <c r="G40" s="327">
        <v>14890143</v>
      </c>
      <c r="H40" s="327">
        <v>13213301</v>
      </c>
      <c r="I40" s="323">
        <f>IF((G40+H40)='SFAG Assistance'!B40+'SFAG Non-Assistance'!B40,('SFAG Summary'!G40+'SFAG Summary'!H40), "ERROR")</f>
        <v>28103444</v>
      </c>
      <c r="J40" s="324">
        <f t="shared" si="2"/>
        <v>28103444</v>
      </c>
      <c r="K40" s="327">
        <v>0</v>
      </c>
      <c r="L40" s="327">
        <v>14114799</v>
      </c>
    </row>
    <row r="41" spans="1:12">
      <c r="A41" s="325" t="s">
        <v>46</v>
      </c>
      <c r="B41" s="323">
        <v>727968260</v>
      </c>
      <c r="C41" s="323">
        <v>232416251</v>
      </c>
      <c r="D41" s="326">
        <f t="shared" si="1"/>
        <v>960384511</v>
      </c>
      <c r="E41" s="327">
        <v>0</v>
      </c>
      <c r="F41" s="327">
        <v>72796826</v>
      </c>
      <c r="G41" s="327">
        <v>136220631</v>
      </c>
      <c r="H41" s="327">
        <v>477147501</v>
      </c>
      <c r="I41" s="323">
        <f>IF((G41+H41)='SFAG Assistance'!B41+'SFAG Non-Assistance'!B41,('SFAG Summary'!G41+'SFAG Summary'!H41), "ERROR")</f>
        <v>613368132</v>
      </c>
      <c r="J41" s="324">
        <f t="shared" si="2"/>
        <v>686164958</v>
      </c>
      <c r="K41" s="327">
        <v>197559756</v>
      </c>
      <c r="L41" s="327">
        <v>76659797</v>
      </c>
    </row>
    <row r="42" spans="1:12">
      <c r="A42" s="325" t="s">
        <v>47</v>
      </c>
      <c r="B42" s="323">
        <v>145281442</v>
      </c>
      <c r="C42" s="323">
        <v>53309883</v>
      </c>
      <c r="D42" s="326">
        <f t="shared" si="1"/>
        <v>198591325</v>
      </c>
      <c r="E42" s="327">
        <v>29056288</v>
      </c>
      <c r="F42" s="327">
        <v>14528144</v>
      </c>
      <c r="G42" s="327">
        <v>30349044</v>
      </c>
      <c r="H42" s="327">
        <v>62849990</v>
      </c>
      <c r="I42" s="323">
        <f>IF((G42+H42)='SFAG Assistance'!B42+'SFAG Non-Assistance'!B42,('SFAG Summary'!G42+'SFAG Summary'!H42), "ERROR")</f>
        <v>93199034</v>
      </c>
      <c r="J42" s="324">
        <f t="shared" si="2"/>
        <v>136783466</v>
      </c>
      <c r="K42" s="327">
        <v>61807859</v>
      </c>
      <c r="L42" s="327">
        <v>0</v>
      </c>
    </row>
    <row r="43" spans="1:12">
      <c r="A43" s="325" t="s">
        <v>48</v>
      </c>
      <c r="B43" s="323">
        <v>166798629</v>
      </c>
      <c r="C43" s="323">
        <v>17889079</v>
      </c>
      <c r="D43" s="326">
        <f t="shared" si="1"/>
        <v>184687708</v>
      </c>
      <c r="E43" s="327">
        <v>0</v>
      </c>
      <c r="F43" s="327">
        <v>0</v>
      </c>
      <c r="G43" s="327">
        <v>95511338</v>
      </c>
      <c r="H43" s="327">
        <v>89176369</v>
      </c>
      <c r="I43" s="323">
        <f>IF((G43+H43)='SFAG Assistance'!B43+'SFAG Non-Assistance'!B43,('SFAG Summary'!G43+'SFAG Summary'!H43), "ERROR")</f>
        <v>184687707</v>
      </c>
      <c r="J43" s="324">
        <f t="shared" si="2"/>
        <v>184687707</v>
      </c>
      <c r="K43" s="327">
        <v>0</v>
      </c>
      <c r="L43" s="327">
        <v>0</v>
      </c>
    </row>
    <row r="44" spans="1:12">
      <c r="A44" s="325" t="s">
        <v>49</v>
      </c>
      <c r="B44" s="323">
        <v>719499305</v>
      </c>
      <c r="C44" s="323">
        <v>352190946</v>
      </c>
      <c r="D44" s="326">
        <f t="shared" si="1"/>
        <v>1071690251</v>
      </c>
      <c r="E44" s="327">
        <v>153106500</v>
      </c>
      <c r="F44" s="327">
        <v>30977000</v>
      </c>
      <c r="G44" s="327">
        <v>232232212</v>
      </c>
      <c r="H44" s="327">
        <v>234413136</v>
      </c>
      <c r="I44" s="323">
        <f>IF((G44+H44)='SFAG Assistance'!B44+'SFAG Non-Assistance'!B44,('SFAG Summary'!G44+'SFAG Summary'!H44), "ERROR")</f>
        <v>466645348</v>
      </c>
      <c r="J44" s="324">
        <f t="shared" si="2"/>
        <v>650728848</v>
      </c>
      <c r="K44" s="327">
        <v>65576655</v>
      </c>
      <c r="L44" s="327">
        <v>355384748</v>
      </c>
    </row>
    <row r="45" spans="1:12">
      <c r="A45" s="325" t="s">
        <v>50</v>
      </c>
      <c r="B45" s="323">
        <v>95021587</v>
      </c>
      <c r="C45" s="323">
        <v>0</v>
      </c>
      <c r="D45" s="326">
        <f t="shared" si="1"/>
        <v>95021587</v>
      </c>
      <c r="E45" s="327">
        <v>10142379</v>
      </c>
      <c r="F45" s="327">
        <v>9059250</v>
      </c>
      <c r="G45" s="327">
        <v>24557873</v>
      </c>
      <c r="H45" s="327">
        <v>39211866</v>
      </c>
      <c r="I45" s="323">
        <f>IF((G45+H45)='SFAG Assistance'!B45+'SFAG Non-Assistance'!B45,('SFAG Summary'!G45+'SFAG Summary'!H45), "ERROR")</f>
        <v>63769739</v>
      </c>
      <c r="J45" s="324">
        <f t="shared" si="2"/>
        <v>82971368</v>
      </c>
      <c r="K45" s="327">
        <v>12050219</v>
      </c>
      <c r="L45" s="327">
        <v>0</v>
      </c>
    </row>
    <row r="46" spans="1:12">
      <c r="A46" s="325" t="s">
        <v>51</v>
      </c>
      <c r="B46" s="323">
        <v>99967824</v>
      </c>
      <c r="C46" s="323">
        <v>13801193</v>
      </c>
      <c r="D46" s="326">
        <f t="shared" si="1"/>
        <v>113769017</v>
      </c>
      <c r="E46" s="327">
        <v>0</v>
      </c>
      <c r="F46" s="327">
        <v>0</v>
      </c>
      <c r="G46" s="327">
        <v>13141132</v>
      </c>
      <c r="H46" s="327">
        <v>65117059</v>
      </c>
      <c r="I46" s="323">
        <f>IF((G46+H46)='SFAG Assistance'!B46+'SFAG Non-Assistance'!B46,('SFAG Summary'!G46+'SFAG Summary'!H46), "ERROR")</f>
        <v>78258191</v>
      </c>
      <c r="J46" s="324">
        <f t="shared" si="2"/>
        <v>78258191</v>
      </c>
      <c r="K46" s="327">
        <v>0</v>
      </c>
      <c r="L46" s="327">
        <v>35510826</v>
      </c>
    </row>
    <row r="47" spans="1:12">
      <c r="A47" s="325" t="s">
        <v>52</v>
      </c>
      <c r="B47" s="323">
        <v>21279651</v>
      </c>
      <c r="C47" s="323">
        <v>14927880</v>
      </c>
      <c r="D47" s="326">
        <f t="shared" si="1"/>
        <v>36207531</v>
      </c>
      <c r="E47" s="327">
        <v>-4255930</v>
      </c>
      <c r="F47" s="327">
        <v>2127965</v>
      </c>
      <c r="G47" s="327">
        <v>13401518</v>
      </c>
      <c r="H47" s="327">
        <v>5551119</v>
      </c>
      <c r="I47" s="323">
        <f>IF((G47+H47)='SFAG Assistance'!B47+'SFAG Non-Assistance'!B47,('SFAG Summary'!G47+'SFAG Summary'!H47), "ERROR")</f>
        <v>18952637</v>
      </c>
      <c r="J47" s="324">
        <f t="shared" si="2"/>
        <v>16824672</v>
      </c>
      <c r="K47" s="327">
        <v>0</v>
      </c>
      <c r="L47" s="327">
        <v>19382859</v>
      </c>
    </row>
    <row r="48" spans="1:12">
      <c r="A48" s="325" t="s">
        <v>53</v>
      </c>
      <c r="B48" s="323">
        <v>191523797</v>
      </c>
      <c r="C48" s="323">
        <v>59303874</v>
      </c>
      <c r="D48" s="326">
        <f t="shared" si="1"/>
        <v>250827671</v>
      </c>
      <c r="E48" s="327">
        <v>25284733</v>
      </c>
      <c r="F48" s="327">
        <v>0</v>
      </c>
      <c r="G48" s="327">
        <v>43428265</v>
      </c>
      <c r="H48" s="327">
        <v>29036388</v>
      </c>
      <c r="I48" s="323">
        <f>IF((G48+H48)='SFAG Assistance'!B48+'SFAG Non-Assistance'!B48,('SFAG Summary'!G48+'SFAG Summary'!H48), "ERROR")</f>
        <v>72464653</v>
      </c>
      <c r="J48" s="324">
        <f t="shared" si="2"/>
        <v>97749386</v>
      </c>
      <c r="K48" s="327">
        <v>0</v>
      </c>
      <c r="L48" s="327">
        <v>153078285</v>
      </c>
    </row>
    <row r="49" spans="1:12">
      <c r="A49" s="325" t="s">
        <v>54</v>
      </c>
      <c r="B49" s="323">
        <v>486256752</v>
      </c>
      <c r="C49" s="323">
        <v>117944535</v>
      </c>
      <c r="D49" s="326">
        <f t="shared" si="1"/>
        <v>604201287</v>
      </c>
      <c r="E49" s="327">
        <v>0</v>
      </c>
      <c r="F49" s="327">
        <v>33566135</v>
      </c>
      <c r="G49" s="327">
        <v>56239381</v>
      </c>
      <c r="H49" s="327">
        <v>356984360</v>
      </c>
      <c r="I49" s="323">
        <f>IF((G49+H49)='SFAG Assistance'!B49+'SFAG Non-Assistance'!B49,('SFAG Summary'!G49+'SFAG Summary'!H49), "ERROR")</f>
        <v>413223741</v>
      </c>
      <c r="J49" s="324">
        <f t="shared" si="2"/>
        <v>446789876</v>
      </c>
      <c r="K49" s="327">
        <v>157411410</v>
      </c>
      <c r="L49" s="327">
        <v>0</v>
      </c>
    </row>
    <row r="50" spans="1:12">
      <c r="A50" s="325" t="s">
        <v>55</v>
      </c>
      <c r="B50" s="323">
        <v>75609475</v>
      </c>
      <c r="C50" s="323">
        <v>109397518</v>
      </c>
      <c r="D50" s="326">
        <f t="shared" si="1"/>
        <v>185006993</v>
      </c>
      <c r="E50" s="327">
        <v>9000000</v>
      </c>
      <c r="F50" s="327">
        <v>6274800</v>
      </c>
      <c r="G50" s="327">
        <v>18360212</v>
      </c>
      <c r="H50" s="327">
        <v>35355030</v>
      </c>
      <c r="I50" s="323">
        <f>IF((G50+H50)='SFAG Assistance'!B50+'SFAG Non-Assistance'!B50,('SFAG Summary'!G50+'SFAG Summary'!H50), "ERROR")</f>
        <v>53715242</v>
      </c>
      <c r="J50" s="324">
        <f t="shared" si="2"/>
        <v>68990042</v>
      </c>
      <c r="K50" s="327">
        <v>0</v>
      </c>
      <c r="L50" s="327">
        <v>116016951</v>
      </c>
    </row>
    <row r="51" spans="1:12">
      <c r="A51" s="325" t="s">
        <v>56</v>
      </c>
      <c r="B51" s="323">
        <v>47353181</v>
      </c>
      <c r="C51" s="323">
        <v>0</v>
      </c>
      <c r="D51" s="326">
        <f t="shared" si="1"/>
        <v>47353181</v>
      </c>
      <c r="E51" s="327">
        <v>9224074</v>
      </c>
      <c r="F51" s="327">
        <v>4735318</v>
      </c>
      <c r="G51" s="327">
        <v>7537908</v>
      </c>
      <c r="H51" s="327">
        <v>25855881</v>
      </c>
      <c r="I51" s="323">
        <f>IF((G51+H51)='SFAG Assistance'!B51+'SFAG Non-Assistance'!B51,('SFAG Summary'!G51+'SFAG Summary'!H51), "ERROR")</f>
        <v>33393789</v>
      </c>
      <c r="J51" s="324">
        <f t="shared" si="2"/>
        <v>47353181</v>
      </c>
      <c r="K51" s="327">
        <v>0</v>
      </c>
      <c r="L51" s="327">
        <v>0</v>
      </c>
    </row>
    <row r="52" spans="1:12">
      <c r="A52" s="325" t="s">
        <v>57</v>
      </c>
      <c r="B52" s="323">
        <v>158285172</v>
      </c>
      <c r="C52" s="323">
        <v>39773017</v>
      </c>
      <c r="D52" s="326">
        <f t="shared" si="1"/>
        <v>198058189</v>
      </c>
      <c r="E52" s="327">
        <v>17805152</v>
      </c>
      <c r="F52" s="327">
        <v>15825500</v>
      </c>
      <c r="G52" s="327">
        <v>45933983</v>
      </c>
      <c r="H52" s="327">
        <v>64215042</v>
      </c>
      <c r="I52" s="323">
        <f>IF((G52+H52)='SFAG Assistance'!B52+'SFAG Non-Assistance'!B52,('SFAG Summary'!G52+'SFAG Summary'!H52), "ERROR")</f>
        <v>110149025</v>
      </c>
      <c r="J52" s="324">
        <f t="shared" si="2"/>
        <v>143779677</v>
      </c>
      <c r="K52" s="327">
        <v>653913</v>
      </c>
      <c r="L52" s="327">
        <v>53624599</v>
      </c>
    </row>
    <row r="53" spans="1:12">
      <c r="A53" s="325" t="s">
        <v>58</v>
      </c>
      <c r="B53" s="323">
        <v>380544968</v>
      </c>
      <c r="C53" s="323">
        <v>69588179</v>
      </c>
      <c r="D53" s="326">
        <f t="shared" si="1"/>
        <v>450133147</v>
      </c>
      <c r="E53" s="327">
        <v>104001858</v>
      </c>
      <c r="F53" s="327">
        <v>6233000</v>
      </c>
      <c r="G53" s="327">
        <v>137190740</v>
      </c>
      <c r="H53" s="327">
        <v>137699920</v>
      </c>
      <c r="I53" s="323">
        <f>IF((G53+H53)='SFAG Assistance'!B53+'SFAG Non-Assistance'!B53,('SFAG Summary'!G53+'SFAG Summary'!H53), "ERROR")</f>
        <v>274890660</v>
      </c>
      <c r="J53" s="324">
        <f t="shared" si="2"/>
        <v>385125518</v>
      </c>
      <c r="K53" s="327">
        <v>64957981</v>
      </c>
      <c r="L53" s="327">
        <v>49648</v>
      </c>
    </row>
    <row r="54" spans="1:12">
      <c r="A54" s="325" t="s">
        <v>59</v>
      </c>
      <c r="B54" s="323">
        <v>110176310</v>
      </c>
      <c r="C54" s="323">
        <v>0</v>
      </c>
      <c r="D54" s="326">
        <f t="shared" si="1"/>
        <v>110176310</v>
      </c>
      <c r="E54" s="327">
        <v>0</v>
      </c>
      <c r="F54" s="327">
        <v>11017631</v>
      </c>
      <c r="G54" s="327">
        <v>48640018</v>
      </c>
      <c r="H54" s="327">
        <v>46859766</v>
      </c>
      <c r="I54" s="323">
        <f>IF((G54+H54)='SFAG Assistance'!B54+'SFAG Non-Assistance'!B54,('SFAG Summary'!G54+'SFAG Summary'!H54), "ERROR")</f>
        <v>95499784</v>
      </c>
      <c r="J54" s="324">
        <f t="shared" si="2"/>
        <v>106517415</v>
      </c>
      <c r="K54" s="327">
        <v>0</v>
      </c>
      <c r="L54" s="327">
        <v>3658895</v>
      </c>
    </row>
    <row r="55" spans="1:12">
      <c r="A55" s="325" t="s">
        <v>60</v>
      </c>
      <c r="B55" s="323">
        <v>313896002</v>
      </c>
      <c r="C55" s="323">
        <v>7816244</v>
      </c>
      <c r="D55" s="326">
        <f t="shared" si="1"/>
        <v>321712246</v>
      </c>
      <c r="E55" s="327">
        <v>62779200</v>
      </c>
      <c r="F55" s="327">
        <v>15443200</v>
      </c>
      <c r="G55" s="327">
        <v>3313025</v>
      </c>
      <c r="H55" s="327">
        <v>240176821</v>
      </c>
      <c r="I55" s="323">
        <f>IF((G55+H55)='SFAG Assistance'!B55+'SFAG Non-Assistance'!B55,('SFAG Summary'!G55+'SFAG Summary'!H55), "ERROR")</f>
        <v>243489846</v>
      </c>
      <c r="J55" s="324">
        <f t="shared" si="2"/>
        <v>321712246</v>
      </c>
      <c r="K55" s="327">
        <v>0</v>
      </c>
      <c r="L55" s="327">
        <v>0</v>
      </c>
    </row>
    <row r="56" spans="1:12">
      <c r="A56" s="325" t="s">
        <v>61</v>
      </c>
      <c r="B56" s="323">
        <v>18500530</v>
      </c>
      <c r="C56" s="323">
        <v>24472209</v>
      </c>
      <c r="D56" s="326">
        <f t="shared" si="1"/>
        <v>42972739</v>
      </c>
      <c r="E56" s="327">
        <v>0</v>
      </c>
      <c r="F56" s="327">
        <v>1850053</v>
      </c>
      <c r="G56" s="327">
        <v>1625509</v>
      </c>
      <c r="H56" s="327">
        <v>13751756</v>
      </c>
      <c r="I56" s="323">
        <f>IF((G56+H56)='SFAG Assistance'!B56+'SFAG Non-Assistance'!B56,('SFAG Summary'!G56+'SFAG Summary'!H56), "ERROR")</f>
        <v>15377265</v>
      </c>
      <c r="J56" s="324">
        <f t="shared" si="2"/>
        <v>17227318</v>
      </c>
      <c r="K56" s="327">
        <v>1862339</v>
      </c>
      <c r="L56" s="327">
        <v>23883082</v>
      </c>
    </row>
    <row r="57" spans="1:12">
      <c r="G57" s="64"/>
      <c r="H57" s="64"/>
    </row>
    <row r="58" spans="1:12" ht="15" customHeight="1">
      <c r="A58" s="549" t="s">
        <v>316</v>
      </c>
      <c r="B58" s="549"/>
      <c r="C58" s="549"/>
      <c r="D58" s="549"/>
      <c r="E58" s="549"/>
      <c r="F58" s="549"/>
      <c r="G58" s="549"/>
      <c r="H58" s="549"/>
      <c r="I58" s="549"/>
      <c r="J58" s="549"/>
      <c r="K58" s="549"/>
      <c r="L58" s="549"/>
    </row>
    <row r="59" spans="1:12">
      <c r="A59" s="291"/>
      <c r="B59" s="291"/>
      <c r="C59" s="291"/>
      <c r="D59" s="291"/>
      <c r="E59" s="291"/>
      <c r="F59" s="291"/>
      <c r="G59" s="291"/>
      <c r="H59" s="291"/>
      <c r="I59" s="291"/>
      <c r="J59" s="291"/>
      <c r="K59" s="291"/>
      <c r="L59" s="291"/>
    </row>
    <row r="60" spans="1:12">
      <c r="A60" s="291"/>
      <c r="B60" s="291"/>
      <c r="C60" s="291"/>
      <c r="D60" s="291"/>
      <c r="E60" s="291"/>
      <c r="F60" s="291"/>
      <c r="G60" s="291"/>
      <c r="H60" s="291"/>
      <c r="I60" s="291"/>
      <c r="J60" s="291"/>
      <c r="K60" s="291"/>
      <c r="L60" s="291"/>
    </row>
  </sheetData>
  <mergeCells count="5">
    <mergeCell ref="A1:L1"/>
    <mergeCell ref="E2:F2"/>
    <mergeCell ref="G2:I2"/>
    <mergeCell ref="J2:J4"/>
    <mergeCell ref="A58:L58"/>
  </mergeCells>
  <pageMargins left="0.7" right="0.7" top="0.75" bottom="0.75" header="0.3" footer="0.3"/>
  <pageSetup scale="10"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2"/>
  <sheetViews>
    <sheetView topLeftCell="A48" zoomScale="110" zoomScaleNormal="110" workbookViewId="0">
      <selection activeCell="D59" sqref="D59"/>
    </sheetView>
  </sheetViews>
  <sheetFormatPr defaultRowHeight="14.4"/>
  <cols>
    <col min="1" max="1" width="20.109375" customWidth="1"/>
    <col min="2" max="4" width="15.44140625" customWidth="1"/>
    <col min="5" max="5" width="15.88671875" customWidth="1"/>
    <col min="6" max="6" width="15.44140625" customWidth="1"/>
  </cols>
  <sheetData>
    <row r="1" spans="1:6">
      <c r="A1" s="502" t="s">
        <v>218</v>
      </c>
      <c r="B1" s="508"/>
      <c r="C1" s="508"/>
      <c r="D1" s="508"/>
      <c r="E1" s="508"/>
      <c r="F1" s="509"/>
    </row>
    <row r="2" spans="1:6">
      <c r="A2" s="501" t="s">
        <v>10</v>
      </c>
      <c r="B2" s="103"/>
      <c r="C2" s="103"/>
      <c r="D2" s="103"/>
      <c r="E2" s="103"/>
      <c r="F2" s="103"/>
    </row>
    <row r="3" spans="1:6" ht="25.2">
      <c r="A3" s="501"/>
      <c r="B3" s="103" t="s">
        <v>74</v>
      </c>
      <c r="C3" s="103" t="s">
        <v>62</v>
      </c>
      <c r="D3" s="103" t="s">
        <v>63</v>
      </c>
      <c r="E3" s="103" t="s">
        <v>75</v>
      </c>
      <c r="F3" s="103" t="s">
        <v>76</v>
      </c>
    </row>
    <row r="4" spans="1:6">
      <c r="A4" s="501"/>
      <c r="B4" s="103"/>
      <c r="C4" s="103"/>
      <c r="D4" s="103"/>
      <c r="E4" s="103"/>
      <c r="F4" s="103"/>
    </row>
    <row r="5" spans="1:6">
      <c r="A5" s="328" t="s">
        <v>77</v>
      </c>
      <c r="B5" s="329">
        <f>SUM(B6:B56)</f>
        <v>4880443083</v>
      </c>
      <c r="C5" s="329">
        <f>SUM(C6:C56)</f>
        <v>4016827448</v>
      </c>
      <c r="D5" s="329">
        <f t="shared" ref="D5:F5" si="0">SUM(D6:D56)</f>
        <v>71669952</v>
      </c>
      <c r="E5" s="329">
        <f t="shared" si="0"/>
        <v>240639133</v>
      </c>
      <c r="F5" s="329">
        <f t="shared" si="0"/>
        <v>551306550</v>
      </c>
    </row>
    <row r="6" spans="1:6">
      <c r="A6" s="130" t="s">
        <v>11</v>
      </c>
      <c r="B6" s="330">
        <f>SUM(C6:F6)</f>
        <v>31852978</v>
      </c>
      <c r="C6" s="296">
        <v>30467879</v>
      </c>
      <c r="D6" s="296">
        <v>0</v>
      </c>
      <c r="E6" s="296">
        <v>1385099</v>
      </c>
      <c r="F6" s="296">
        <v>0</v>
      </c>
    </row>
    <row r="7" spans="1:6">
      <c r="A7" s="130" t="s">
        <v>12</v>
      </c>
      <c r="B7" s="330">
        <f t="shared" ref="B7:B56" si="1">SUM(C7:F7)</f>
        <v>3479575</v>
      </c>
      <c r="C7" s="296">
        <v>8105336</v>
      </c>
      <c r="D7" s="296">
        <v>-5685635</v>
      </c>
      <c r="E7" s="296">
        <v>1059874</v>
      </c>
      <c r="F7" s="296">
        <v>0</v>
      </c>
    </row>
    <row r="8" spans="1:6">
      <c r="A8" s="130" t="s">
        <v>13</v>
      </c>
      <c r="B8" s="330">
        <f t="shared" si="1"/>
        <v>15315515</v>
      </c>
      <c r="C8" s="296">
        <v>14133663</v>
      </c>
      <c r="D8" s="296">
        <v>0</v>
      </c>
      <c r="E8" s="296">
        <v>1181852</v>
      </c>
      <c r="F8" s="296">
        <v>0</v>
      </c>
    </row>
    <row r="9" spans="1:6">
      <c r="A9" s="130" t="s">
        <v>14</v>
      </c>
      <c r="B9" s="330">
        <f t="shared" si="1"/>
        <v>11104361</v>
      </c>
      <c r="C9" s="296">
        <v>11104361</v>
      </c>
      <c r="D9" s="296">
        <v>0</v>
      </c>
      <c r="E9" s="296">
        <v>0</v>
      </c>
      <c r="F9" s="296">
        <v>0</v>
      </c>
    </row>
    <row r="10" spans="1:6">
      <c r="A10" s="130" t="s">
        <v>15</v>
      </c>
      <c r="B10" s="330">
        <f t="shared" si="1"/>
        <v>1448156634</v>
      </c>
      <c r="C10" s="296">
        <v>1050298420</v>
      </c>
      <c r="D10" s="296">
        <v>29540008</v>
      </c>
      <c r="E10" s="296">
        <v>129702839</v>
      </c>
      <c r="F10" s="296">
        <v>238615367</v>
      </c>
    </row>
    <row r="11" spans="1:6">
      <c r="A11" s="130" t="s">
        <v>16</v>
      </c>
      <c r="B11" s="330">
        <f t="shared" si="1"/>
        <v>59643981</v>
      </c>
      <c r="C11" s="296">
        <v>57121909</v>
      </c>
      <c r="D11" s="296">
        <v>0</v>
      </c>
      <c r="E11" s="296">
        <v>2522072</v>
      </c>
      <c r="F11" s="296">
        <v>0</v>
      </c>
    </row>
    <row r="12" spans="1:6">
      <c r="A12" s="130" t="s">
        <v>17</v>
      </c>
      <c r="B12" s="330">
        <f t="shared" si="1"/>
        <v>21533075</v>
      </c>
      <c r="C12" s="296">
        <v>20573812</v>
      </c>
      <c r="D12" s="296">
        <v>0</v>
      </c>
      <c r="E12" s="296">
        <v>0</v>
      </c>
      <c r="F12" s="296">
        <v>959263</v>
      </c>
    </row>
    <row r="13" spans="1:6">
      <c r="A13" s="130" t="s">
        <v>18</v>
      </c>
      <c r="B13" s="330">
        <f t="shared" si="1"/>
        <v>1222331</v>
      </c>
      <c r="C13" s="296">
        <v>-1269104</v>
      </c>
      <c r="D13" s="296">
        <v>2115874</v>
      </c>
      <c r="E13" s="296">
        <v>375561</v>
      </c>
      <c r="F13" s="296">
        <v>0</v>
      </c>
    </row>
    <row r="14" spans="1:6">
      <c r="A14" s="130" t="s">
        <v>19</v>
      </c>
      <c r="B14" s="330">
        <f t="shared" si="1"/>
        <v>4270024</v>
      </c>
      <c r="C14" s="296">
        <v>4270024</v>
      </c>
      <c r="D14" s="296">
        <v>0</v>
      </c>
      <c r="E14" s="296">
        <v>0</v>
      </c>
      <c r="F14" s="296">
        <v>0</v>
      </c>
    </row>
    <row r="15" spans="1:6">
      <c r="A15" s="130" t="s">
        <v>20</v>
      </c>
      <c r="B15" s="330">
        <f t="shared" si="1"/>
        <v>33239617</v>
      </c>
      <c r="C15" s="296">
        <v>22914806</v>
      </c>
      <c r="D15" s="296">
        <v>10332016</v>
      </c>
      <c r="E15" s="296">
        <v>-7205</v>
      </c>
      <c r="F15" s="296">
        <v>0</v>
      </c>
    </row>
    <row r="16" spans="1:6">
      <c r="A16" s="130" t="s">
        <v>21</v>
      </c>
      <c r="B16" s="330">
        <f t="shared" si="1"/>
        <v>46442866</v>
      </c>
      <c r="C16" s="296">
        <v>40383751</v>
      </c>
      <c r="D16" s="296">
        <v>0</v>
      </c>
      <c r="E16" s="296">
        <v>6059115</v>
      </c>
      <c r="F16" s="296">
        <v>0</v>
      </c>
    </row>
    <row r="17" spans="1:6">
      <c r="A17" s="130" t="s">
        <v>22</v>
      </c>
      <c r="B17" s="330">
        <f t="shared" si="1"/>
        <v>29415524</v>
      </c>
      <c r="C17" s="296">
        <v>28668102</v>
      </c>
      <c r="D17" s="296">
        <v>0</v>
      </c>
      <c r="E17" s="296">
        <v>747422</v>
      </c>
      <c r="F17" s="296">
        <v>0</v>
      </c>
    </row>
    <row r="18" spans="1:6">
      <c r="A18" s="130" t="s">
        <v>23</v>
      </c>
      <c r="B18" s="330">
        <f t="shared" si="1"/>
        <v>1711281</v>
      </c>
      <c r="C18" s="296">
        <v>1559834</v>
      </c>
      <c r="D18" s="296">
        <v>57851</v>
      </c>
      <c r="E18" s="296">
        <v>93596</v>
      </c>
      <c r="F18" s="296">
        <v>0</v>
      </c>
    </row>
    <row r="19" spans="1:6">
      <c r="A19" s="130" t="s">
        <v>24</v>
      </c>
      <c r="B19" s="330">
        <f t="shared" si="1"/>
        <v>76672945</v>
      </c>
      <c r="C19" s="296">
        <v>72700401</v>
      </c>
      <c r="D19" s="296">
        <v>0</v>
      </c>
      <c r="E19" s="296">
        <v>3972544</v>
      </c>
      <c r="F19" s="296">
        <v>0</v>
      </c>
    </row>
    <row r="20" spans="1:6">
      <c r="A20" s="130" t="s">
        <v>25</v>
      </c>
      <c r="B20" s="330">
        <f t="shared" si="1"/>
        <v>16031969</v>
      </c>
      <c r="C20" s="296">
        <v>16031969</v>
      </c>
      <c r="D20" s="296">
        <v>0</v>
      </c>
      <c r="E20" s="296">
        <v>0</v>
      </c>
      <c r="F20" s="296">
        <v>0</v>
      </c>
    </row>
    <row r="21" spans="1:6">
      <c r="A21" s="130" t="s">
        <v>26</v>
      </c>
      <c r="B21" s="330">
        <f t="shared" si="1"/>
        <v>9309116</v>
      </c>
      <c r="C21" s="296">
        <v>9309116</v>
      </c>
      <c r="D21" s="296">
        <v>0</v>
      </c>
      <c r="E21" s="296">
        <v>0</v>
      </c>
      <c r="F21" s="296">
        <v>0</v>
      </c>
    </row>
    <row r="22" spans="1:6">
      <c r="A22" s="130" t="s">
        <v>27</v>
      </c>
      <c r="B22" s="330">
        <f t="shared" si="1"/>
        <v>42155179</v>
      </c>
      <c r="C22" s="296">
        <v>21149943</v>
      </c>
      <c r="D22" s="296">
        <v>0</v>
      </c>
      <c r="E22" s="296">
        <v>3706845</v>
      </c>
      <c r="F22" s="296">
        <v>17298391</v>
      </c>
    </row>
    <row r="23" spans="1:6">
      <c r="A23" s="130" t="s">
        <v>28</v>
      </c>
      <c r="B23" s="330">
        <f t="shared" si="1"/>
        <v>102030757</v>
      </c>
      <c r="C23" s="296">
        <v>81427215</v>
      </c>
      <c r="D23" s="296">
        <v>18371837</v>
      </c>
      <c r="E23" s="296">
        <v>2231705</v>
      </c>
      <c r="F23" s="296">
        <v>0</v>
      </c>
    </row>
    <row r="24" spans="1:6">
      <c r="A24" s="130" t="s">
        <v>29</v>
      </c>
      <c r="B24" s="330">
        <f t="shared" si="1"/>
        <v>21156865</v>
      </c>
      <c r="C24" s="296">
        <v>20348760</v>
      </c>
      <c r="D24" s="296">
        <v>0</v>
      </c>
      <c r="E24" s="296">
        <v>808105</v>
      </c>
      <c r="F24" s="296">
        <v>0</v>
      </c>
    </row>
    <row r="25" spans="1:6">
      <c r="A25" s="130" t="s">
        <v>30</v>
      </c>
      <c r="B25" s="330">
        <f t="shared" si="1"/>
        <v>22797311</v>
      </c>
      <c r="C25" s="296">
        <v>15502966</v>
      </c>
      <c r="D25" s="296">
        <v>473362</v>
      </c>
      <c r="E25" s="296">
        <v>6820983</v>
      </c>
      <c r="F25" s="296">
        <v>0</v>
      </c>
    </row>
    <row r="26" spans="1:6">
      <c r="A26" s="130" t="s">
        <v>31</v>
      </c>
      <c r="B26" s="330">
        <f t="shared" si="1"/>
        <v>75086391</v>
      </c>
      <c r="C26" s="296">
        <v>75086391</v>
      </c>
      <c r="D26" s="296">
        <v>0</v>
      </c>
      <c r="E26" s="296">
        <v>0</v>
      </c>
      <c r="F26" s="296">
        <v>0</v>
      </c>
    </row>
    <row r="27" spans="1:6">
      <c r="A27" s="130" t="s">
        <v>32</v>
      </c>
      <c r="B27" s="330">
        <f t="shared" si="1"/>
        <v>34515175</v>
      </c>
      <c r="C27" s="296">
        <v>34515175</v>
      </c>
      <c r="D27" s="296">
        <v>0</v>
      </c>
      <c r="E27" s="296">
        <v>0</v>
      </c>
      <c r="F27" s="296">
        <v>0</v>
      </c>
    </row>
    <row r="28" spans="1:6">
      <c r="A28" s="130" t="s">
        <v>33</v>
      </c>
      <c r="B28" s="330">
        <f t="shared" si="1"/>
        <v>130000115</v>
      </c>
      <c r="C28" s="296">
        <v>130000115</v>
      </c>
      <c r="D28" s="296">
        <v>0</v>
      </c>
      <c r="E28" s="296">
        <v>0</v>
      </c>
      <c r="F28" s="296">
        <v>0</v>
      </c>
    </row>
    <row r="29" spans="1:6">
      <c r="A29" s="130" t="s">
        <v>34</v>
      </c>
      <c r="B29" s="330">
        <f t="shared" si="1"/>
        <v>75447174</v>
      </c>
      <c r="C29" s="296">
        <v>75447174</v>
      </c>
      <c r="D29" s="296">
        <v>0</v>
      </c>
      <c r="E29" s="296">
        <v>0</v>
      </c>
      <c r="F29" s="296">
        <v>0</v>
      </c>
    </row>
    <row r="30" spans="1:6">
      <c r="A30" s="130" t="s">
        <v>35</v>
      </c>
      <c r="B30" s="330">
        <f t="shared" si="1"/>
        <v>15221077</v>
      </c>
      <c r="C30" s="296">
        <v>10225335</v>
      </c>
      <c r="D30" s="296">
        <v>0</v>
      </c>
      <c r="E30" s="296">
        <v>4995742</v>
      </c>
      <c r="F30" s="296">
        <v>0</v>
      </c>
    </row>
    <row r="31" spans="1:6">
      <c r="A31" s="130" t="s">
        <v>36</v>
      </c>
      <c r="B31" s="330">
        <f t="shared" si="1"/>
        <v>21338825</v>
      </c>
      <c r="C31" s="296">
        <v>21338825</v>
      </c>
      <c r="D31" s="296">
        <v>0</v>
      </c>
      <c r="E31" s="296">
        <v>0</v>
      </c>
      <c r="F31" s="296">
        <v>0</v>
      </c>
    </row>
    <row r="32" spans="1:6">
      <c r="A32" s="130" t="s">
        <v>37</v>
      </c>
      <c r="B32" s="330">
        <f t="shared" si="1"/>
        <v>16722406</v>
      </c>
      <c r="C32" s="296">
        <v>14157139</v>
      </c>
      <c r="D32" s="296">
        <v>0</v>
      </c>
      <c r="E32" s="296">
        <v>0</v>
      </c>
      <c r="F32" s="296">
        <v>2565267</v>
      </c>
    </row>
    <row r="33" spans="1:6">
      <c r="A33" s="130" t="s">
        <v>38</v>
      </c>
      <c r="B33" s="330">
        <f t="shared" si="1"/>
        <v>13773027</v>
      </c>
      <c r="C33" s="296">
        <v>13773027</v>
      </c>
      <c r="D33" s="296">
        <v>0</v>
      </c>
      <c r="E33" s="296">
        <v>0</v>
      </c>
      <c r="F33" s="296">
        <v>0</v>
      </c>
    </row>
    <row r="34" spans="1:6">
      <c r="A34" s="130" t="s">
        <v>39</v>
      </c>
      <c r="B34" s="330">
        <f t="shared" si="1"/>
        <v>35397045</v>
      </c>
      <c r="C34" s="296">
        <v>34696519</v>
      </c>
      <c r="D34" s="296">
        <v>0</v>
      </c>
      <c r="E34" s="296">
        <v>700526</v>
      </c>
      <c r="F34" s="296">
        <v>0</v>
      </c>
    </row>
    <row r="35" spans="1:6">
      <c r="A35" s="130" t="s">
        <v>40</v>
      </c>
      <c r="B35" s="330">
        <f t="shared" si="1"/>
        <v>7770516</v>
      </c>
      <c r="C35" s="296">
        <v>5274309</v>
      </c>
      <c r="D35" s="296">
        <v>0</v>
      </c>
      <c r="E35" s="296">
        <v>0</v>
      </c>
      <c r="F35" s="296">
        <v>2496207</v>
      </c>
    </row>
    <row r="36" spans="1:6">
      <c r="A36" s="130" t="s">
        <v>41</v>
      </c>
      <c r="B36" s="330">
        <f t="shared" si="1"/>
        <v>181808975</v>
      </c>
      <c r="C36" s="296">
        <v>159140343</v>
      </c>
      <c r="D36" s="296">
        <v>11656165</v>
      </c>
      <c r="E36" s="296">
        <v>11012467</v>
      </c>
      <c r="F36" s="296">
        <v>0</v>
      </c>
    </row>
    <row r="37" spans="1:6">
      <c r="A37" s="130" t="s">
        <v>42</v>
      </c>
      <c r="B37" s="330">
        <f t="shared" si="1"/>
        <v>35839107</v>
      </c>
      <c r="C37" s="296">
        <v>35839107</v>
      </c>
      <c r="D37" s="296">
        <v>0</v>
      </c>
      <c r="E37" s="296">
        <v>0</v>
      </c>
      <c r="F37" s="296">
        <v>0</v>
      </c>
    </row>
    <row r="38" spans="1:6">
      <c r="A38" s="130" t="s">
        <v>43</v>
      </c>
      <c r="B38" s="330">
        <f t="shared" si="1"/>
        <v>1262448651</v>
      </c>
      <c r="C38" s="296">
        <v>1069621913</v>
      </c>
      <c r="D38" s="296">
        <v>0</v>
      </c>
      <c r="E38" s="296">
        <v>0</v>
      </c>
      <c r="F38" s="296">
        <v>192826738</v>
      </c>
    </row>
    <row r="39" spans="1:6">
      <c r="A39" s="130" t="s">
        <v>44</v>
      </c>
      <c r="B39" s="330">
        <f t="shared" si="1"/>
        <v>54959763</v>
      </c>
      <c r="C39" s="296">
        <v>54342903</v>
      </c>
      <c r="D39" s="296">
        <v>0</v>
      </c>
      <c r="E39" s="296">
        <v>0</v>
      </c>
      <c r="F39" s="296">
        <v>616860</v>
      </c>
    </row>
    <row r="40" spans="1:6">
      <c r="A40" s="130" t="s">
        <v>45</v>
      </c>
      <c r="B40" s="330">
        <f t="shared" si="1"/>
        <v>14890143</v>
      </c>
      <c r="C40" s="296">
        <v>257030</v>
      </c>
      <c r="D40" s="296">
        <v>0</v>
      </c>
      <c r="E40" s="296">
        <v>353269</v>
      </c>
      <c r="F40" s="296">
        <v>14279844</v>
      </c>
    </row>
    <row r="41" spans="1:6">
      <c r="A41" s="130" t="s">
        <v>46</v>
      </c>
      <c r="B41" s="330">
        <f t="shared" si="1"/>
        <v>136220631</v>
      </c>
      <c r="C41" s="296">
        <v>130445225</v>
      </c>
      <c r="D41" s="296">
        <v>0</v>
      </c>
      <c r="E41" s="296">
        <v>5775406</v>
      </c>
      <c r="F41" s="296">
        <v>0</v>
      </c>
    </row>
    <row r="42" spans="1:6">
      <c r="A42" s="130" t="s">
        <v>47</v>
      </c>
      <c r="B42" s="330">
        <f t="shared" si="1"/>
        <v>30349044</v>
      </c>
      <c r="C42" s="296">
        <v>8416105</v>
      </c>
      <c r="D42" s="296">
        <v>0</v>
      </c>
      <c r="E42" s="296">
        <v>13022526</v>
      </c>
      <c r="F42" s="296">
        <v>8910413</v>
      </c>
    </row>
    <row r="43" spans="1:6">
      <c r="A43" s="130" t="s">
        <v>48</v>
      </c>
      <c r="B43" s="330">
        <f t="shared" si="1"/>
        <v>95511338</v>
      </c>
      <c r="C43" s="296">
        <v>91798206</v>
      </c>
      <c r="D43" s="296">
        <v>2597883</v>
      </c>
      <c r="E43" s="296">
        <v>1159650</v>
      </c>
      <c r="F43" s="296">
        <v>-44401</v>
      </c>
    </row>
    <row r="44" spans="1:6">
      <c r="A44" s="130" t="s">
        <v>49</v>
      </c>
      <c r="B44" s="330">
        <f t="shared" si="1"/>
        <v>232232212</v>
      </c>
      <c r="C44" s="296">
        <v>225315522</v>
      </c>
      <c r="D44" s="296">
        <v>0</v>
      </c>
      <c r="E44" s="296">
        <v>6916690</v>
      </c>
      <c r="F44" s="296">
        <v>0</v>
      </c>
    </row>
    <row r="45" spans="1:6">
      <c r="A45" s="130" t="s">
        <v>50</v>
      </c>
      <c r="B45" s="330">
        <f t="shared" si="1"/>
        <v>24557873</v>
      </c>
      <c r="C45" s="296">
        <v>22766288</v>
      </c>
      <c r="D45" s="296">
        <v>1582814</v>
      </c>
      <c r="E45" s="296">
        <v>208771</v>
      </c>
      <c r="F45" s="296">
        <v>0</v>
      </c>
    </row>
    <row r="46" spans="1:6">
      <c r="A46" s="130" t="s">
        <v>51</v>
      </c>
      <c r="B46" s="330">
        <f t="shared" si="1"/>
        <v>13141132</v>
      </c>
      <c r="C46" s="296">
        <v>11043638</v>
      </c>
      <c r="D46" s="296">
        <v>0</v>
      </c>
      <c r="E46" s="296">
        <v>2097494</v>
      </c>
      <c r="F46" s="296">
        <v>0</v>
      </c>
    </row>
    <row r="47" spans="1:6">
      <c r="A47" s="130" t="s">
        <v>52</v>
      </c>
      <c r="B47" s="330">
        <f t="shared" si="1"/>
        <v>13401518</v>
      </c>
      <c r="C47" s="296">
        <v>10049202</v>
      </c>
      <c r="D47" s="296">
        <v>0</v>
      </c>
      <c r="E47" s="296">
        <v>0</v>
      </c>
      <c r="F47" s="296">
        <v>3352316</v>
      </c>
    </row>
    <row r="48" spans="1:6">
      <c r="A48" s="130" t="s">
        <v>53</v>
      </c>
      <c r="B48" s="330">
        <f t="shared" si="1"/>
        <v>43428265</v>
      </c>
      <c r="C48" s="296">
        <v>43418528</v>
      </c>
      <c r="D48" s="296">
        <v>9737</v>
      </c>
      <c r="E48" s="296">
        <v>0</v>
      </c>
      <c r="F48" s="296">
        <v>0</v>
      </c>
    </row>
    <row r="49" spans="1:6">
      <c r="A49" s="130" t="s">
        <v>54</v>
      </c>
      <c r="B49" s="330">
        <f t="shared" si="1"/>
        <v>56239381</v>
      </c>
      <c r="C49" s="296">
        <v>1515356</v>
      </c>
      <c r="D49" s="296">
        <v>0</v>
      </c>
      <c r="E49" s="296">
        <v>507698</v>
      </c>
      <c r="F49" s="296">
        <v>54216327</v>
      </c>
    </row>
    <row r="50" spans="1:6">
      <c r="A50" s="130" t="s">
        <v>55</v>
      </c>
      <c r="B50" s="330">
        <f t="shared" si="1"/>
        <v>18360212</v>
      </c>
      <c r="C50" s="296">
        <v>18360212</v>
      </c>
      <c r="D50" s="296">
        <v>0</v>
      </c>
      <c r="E50" s="296">
        <v>0</v>
      </c>
      <c r="F50" s="296">
        <v>0</v>
      </c>
    </row>
    <row r="51" spans="1:6">
      <c r="A51" s="130" t="s">
        <v>56</v>
      </c>
      <c r="B51" s="330">
        <f t="shared" si="1"/>
        <v>7537908</v>
      </c>
      <c r="C51" s="296">
        <v>2805771</v>
      </c>
      <c r="D51" s="296">
        <v>0</v>
      </c>
      <c r="E51" s="296">
        <v>1859101</v>
      </c>
      <c r="F51" s="296">
        <v>2873036</v>
      </c>
    </row>
    <row r="52" spans="1:6">
      <c r="A52" s="130" t="s">
        <v>57</v>
      </c>
      <c r="B52" s="330">
        <f t="shared" si="1"/>
        <v>45933983</v>
      </c>
      <c r="C52" s="296">
        <v>45933983</v>
      </c>
      <c r="D52" s="296">
        <v>0</v>
      </c>
      <c r="E52" s="296">
        <v>0</v>
      </c>
      <c r="F52" s="296">
        <v>0</v>
      </c>
    </row>
    <row r="53" spans="1:6">
      <c r="A53" s="130" t="s">
        <v>58</v>
      </c>
      <c r="B53" s="330">
        <f t="shared" si="1"/>
        <v>137190740</v>
      </c>
      <c r="C53" s="296">
        <v>137190740</v>
      </c>
      <c r="D53" s="296">
        <v>0</v>
      </c>
      <c r="E53" s="296">
        <v>0</v>
      </c>
      <c r="F53" s="296">
        <v>0</v>
      </c>
    </row>
    <row r="54" spans="1:6">
      <c r="A54" s="130" t="s">
        <v>59</v>
      </c>
      <c r="B54" s="330">
        <f t="shared" si="1"/>
        <v>48640018</v>
      </c>
      <c r="C54" s="296">
        <v>4311670</v>
      </c>
      <c r="D54" s="296">
        <v>618040</v>
      </c>
      <c r="E54" s="296">
        <v>31369386</v>
      </c>
      <c r="F54" s="296">
        <v>12340922</v>
      </c>
    </row>
    <row r="55" spans="1:6">
      <c r="A55" s="130" t="s">
        <v>60</v>
      </c>
      <c r="B55" s="330">
        <f t="shared" si="1"/>
        <v>3313025</v>
      </c>
      <c r="C55" s="296">
        <v>3313025</v>
      </c>
      <c r="D55" s="296">
        <v>0</v>
      </c>
      <c r="E55" s="296">
        <v>0</v>
      </c>
      <c r="F55" s="296">
        <v>0</v>
      </c>
    </row>
    <row r="56" spans="1:6">
      <c r="A56" s="130" t="s">
        <v>61</v>
      </c>
      <c r="B56" s="330">
        <f t="shared" si="1"/>
        <v>1625509</v>
      </c>
      <c r="C56" s="296">
        <v>1625509</v>
      </c>
      <c r="D56" s="296">
        <v>0</v>
      </c>
      <c r="E56" s="296">
        <v>0</v>
      </c>
      <c r="F56" s="296">
        <v>0</v>
      </c>
    </row>
    <row r="59" spans="1:6">
      <c r="F59" s="293"/>
    </row>
    <row r="60" spans="1:6">
      <c r="F60" s="293"/>
    </row>
    <row r="61" spans="1:6">
      <c r="F61" s="316"/>
    </row>
    <row r="62" spans="1:6">
      <c r="F62" s="293"/>
    </row>
  </sheetData>
  <mergeCells count="2">
    <mergeCell ref="A1:F1"/>
    <mergeCell ref="A2:A4"/>
  </mergeCells>
  <pageMargins left="0.7" right="0.7" top="0.75" bottom="0.75" header="0.3" footer="0.3"/>
  <pageSetup scale="83"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6"/>
  <sheetViews>
    <sheetView topLeftCell="A47" workbookViewId="0">
      <selection activeCell="G59" sqref="G59"/>
    </sheetView>
  </sheetViews>
  <sheetFormatPr defaultColWidth="9.109375" defaultRowHeight="13.8"/>
  <cols>
    <col min="1" max="1" width="22.6640625" style="225" customWidth="1"/>
    <col min="2" max="2" width="14.44140625" style="225" customWidth="1"/>
    <col min="3" max="4" width="14.109375" style="225" customWidth="1"/>
    <col min="5" max="5" width="16" style="225" customWidth="1"/>
    <col min="6" max="6" width="13" style="225" customWidth="1"/>
    <col min="7" max="7" width="16.44140625" style="225" customWidth="1"/>
    <col min="8" max="8" width="11.44140625" style="225" customWidth="1"/>
    <col min="9" max="9" width="13.44140625" style="225" customWidth="1"/>
    <col min="10" max="10" width="15.88671875" style="225" customWidth="1"/>
    <col min="11" max="11" width="14.33203125" style="225" customWidth="1"/>
    <col min="12" max="12" width="15" style="225" customWidth="1"/>
    <col min="13" max="13" width="13.33203125" style="225" customWidth="1"/>
    <col min="14" max="14" width="16.109375" style="225" customWidth="1"/>
    <col min="15" max="15" width="16" style="225" customWidth="1"/>
    <col min="16" max="24" width="9.109375" style="225"/>
    <col min="25" max="25" width="10.109375" style="225" bestFit="1" customWidth="1"/>
    <col min="26" max="16384" width="9.109375" style="225"/>
  </cols>
  <sheetData>
    <row r="1" spans="1:30">
      <c r="A1" s="502" t="s">
        <v>219</v>
      </c>
      <c r="B1" s="550"/>
      <c r="C1" s="550"/>
      <c r="D1" s="550"/>
      <c r="E1" s="550"/>
      <c r="F1" s="550"/>
      <c r="G1" s="550"/>
      <c r="H1" s="550"/>
      <c r="I1" s="550"/>
      <c r="J1" s="550"/>
      <c r="K1" s="550"/>
      <c r="L1" s="550"/>
      <c r="M1" s="550"/>
      <c r="N1" s="550"/>
      <c r="O1" s="551"/>
    </row>
    <row r="2" spans="1:30">
      <c r="A2" s="501" t="s">
        <v>10</v>
      </c>
      <c r="B2" s="292"/>
      <c r="C2" s="292"/>
      <c r="D2" s="292"/>
      <c r="E2" s="292"/>
      <c r="F2" s="292"/>
      <c r="G2" s="292"/>
      <c r="H2" s="292"/>
      <c r="I2" s="292"/>
      <c r="J2" s="292"/>
      <c r="K2" s="292"/>
      <c r="L2" s="292"/>
      <c r="M2" s="292"/>
      <c r="N2" s="292"/>
      <c r="O2" s="292"/>
    </row>
    <row r="3" spans="1:30" ht="33.6">
      <c r="A3" s="501"/>
      <c r="B3" s="292" t="s">
        <v>65</v>
      </c>
      <c r="C3" s="292" t="s">
        <v>78</v>
      </c>
      <c r="D3" s="292" t="s">
        <v>63</v>
      </c>
      <c r="E3" s="292" t="s">
        <v>64</v>
      </c>
      <c r="F3" s="292" t="s">
        <v>79</v>
      </c>
      <c r="G3" s="292" t="s">
        <v>67</v>
      </c>
      <c r="H3" s="292" t="s">
        <v>80</v>
      </c>
      <c r="I3" s="292" t="s">
        <v>81</v>
      </c>
      <c r="J3" s="292" t="s">
        <v>82</v>
      </c>
      <c r="K3" s="292" t="s">
        <v>89</v>
      </c>
      <c r="L3" s="292" t="s">
        <v>88</v>
      </c>
      <c r="M3" s="292" t="s">
        <v>68</v>
      </c>
      <c r="N3" s="292" t="s">
        <v>86</v>
      </c>
      <c r="O3" s="292" t="s">
        <v>69</v>
      </c>
    </row>
    <row r="4" spans="1:30">
      <c r="A4" s="501"/>
      <c r="B4" s="3"/>
      <c r="C4" s="3"/>
      <c r="D4" s="3"/>
      <c r="E4" s="3"/>
      <c r="F4" s="3"/>
      <c r="G4" s="3"/>
      <c r="H4" s="3"/>
      <c r="I4" s="292"/>
      <c r="J4" s="3"/>
      <c r="K4" s="3"/>
      <c r="L4" s="3"/>
      <c r="M4" s="3"/>
      <c r="N4" s="3"/>
      <c r="O4" s="3"/>
    </row>
    <row r="5" spans="1:30">
      <c r="A5" s="131" t="s">
        <v>77</v>
      </c>
      <c r="B5" s="331">
        <f>SUM(B6:B56)</f>
        <v>8547194819</v>
      </c>
      <c r="C5" s="331">
        <f t="shared" ref="C5:O5" si="0">SUM(C6:C56)</f>
        <v>1617199480</v>
      </c>
      <c r="D5" s="331">
        <f t="shared" si="0"/>
        <v>1095357003</v>
      </c>
      <c r="E5" s="331">
        <f t="shared" si="0"/>
        <v>141844186</v>
      </c>
      <c r="F5" s="331">
        <f t="shared" si="0"/>
        <v>698956</v>
      </c>
      <c r="G5" s="331">
        <f t="shared" si="0"/>
        <v>163273911</v>
      </c>
      <c r="H5" s="331">
        <f t="shared" si="0"/>
        <v>0</v>
      </c>
      <c r="I5" s="331">
        <f t="shared" si="0"/>
        <v>233571391</v>
      </c>
      <c r="J5" s="331">
        <f t="shared" si="0"/>
        <v>845253206</v>
      </c>
      <c r="K5" s="331">
        <f t="shared" si="0"/>
        <v>215146127</v>
      </c>
      <c r="L5" s="331">
        <f t="shared" si="0"/>
        <v>1227815946</v>
      </c>
      <c r="M5" s="332">
        <f t="shared" si="0"/>
        <v>172815054</v>
      </c>
      <c r="N5" s="332">
        <f t="shared" si="0"/>
        <v>850001403</v>
      </c>
      <c r="O5" s="332">
        <f t="shared" si="0"/>
        <v>1984218156</v>
      </c>
      <c r="P5" s="333"/>
    </row>
    <row r="6" spans="1:30" ht="14.4">
      <c r="A6" s="301" t="s">
        <v>11</v>
      </c>
      <c r="B6" s="330">
        <f>SUM(C6:O6)</f>
        <v>32753296</v>
      </c>
      <c r="C6" s="330">
        <v>13999144</v>
      </c>
      <c r="D6" s="296">
        <v>0</v>
      </c>
      <c r="E6" s="296">
        <v>531001</v>
      </c>
      <c r="F6" s="296">
        <v>0</v>
      </c>
      <c r="G6" s="296">
        <v>0</v>
      </c>
      <c r="H6" s="296">
        <v>0</v>
      </c>
      <c r="I6" s="296">
        <v>0</v>
      </c>
      <c r="J6" s="296">
        <v>983138</v>
      </c>
      <c r="K6" s="296">
        <v>289164</v>
      </c>
      <c r="L6" s="296">
        <v>-682622</v>
      </c>
      <c r="M6" s="296">
        <v>742497</v>
      </c>
      <c r="N6" s="296">
        <v>0</v>
      </c>
      <c r="O6" s="296">
        <v>16890974</v>
      </c>
      <c r="P6" s="334"/>
      <c r="Q6" s="309"/>
      <c r="R6" s="309"/>
      <c r="S6" s="309"/>
      <c r="T6" s="309"/>
      <c r="U6" s="309"/>
      <c r="V6" s="309"/>
      <c r="W6" s="309"/>
      <c r="X6" s="309"/>
      <c r="Y6" s="309"/>
      <c r="Z6" s="309"/>
      <c r="AA6" s="309"/>
      <c r="AB6" s="309"/>
      <c r="AC6" s="309"/>
      <c r="AD6" s="309"/>
    </row>
    <row r="7" spans="1:30" ht="14.4">
      <c r="A7" s="301" t="s">
        <v>12</v>
      </c>
      <c r="B7" s="330">
        <f t="shared" ref="B7:B56" si="1">SUM(C7:O7)</f>
        <v>35381527</v>
      </c>
      <c r="C7" s="330">
        <v>12530208</v>
      </c>
      <c r="D7" s="296">
        <v>19456606</v>
      </c>
      <c r="E7" s="296">
        <v>149164</v>
      </c>
      <c r="F7" s="296">
        <v>0</v>
      </c>
      <c r="G7" s="296">
        <v>0</v>
      </c>
      <c r="H7" s="296">
        <v>0</v>
      </c>
      <c r="I7" s="296">
        <v>0</v>
      </c>
      <c r="J7" s="296">
        <v>374222</v>
      </c>
      <c r="K7" s="296">
        <v>0</v>
      </c>
      <c r="L7" s="296">
        <v>2536550</v>
      </c>
      <c r="M7" s="296">
        <v>334777</v>
      </c>
      <c r="N7" s="296">
        <v>0</v>
      </c>
      <c r="O7" s="296">
        <v>0</v>
      </c>
      <c r="P7" s="334"/>
      <c r="Q7" s="309"/>
      <c r="R7" s="309"/>
      <c r="S7" s="309"/>
      <c r="T7" s="309"/>
      <c r="U7" s="309"/>
      <c r="V7" s="309"/>
      <c r="W7" s="309"/>
      <c r="X7" s="309"/>
      <c r="Y7" s="309"/>
      <c r="Z7" s="309"/>
      <c r="AA7" s="309"/>
      <c r="AB7" s="309"/>
      <c r="AC7" s="309"/>
      <c r="AD7" s="309"/>
    </row>
    <row r="8" spans="1:30">
      <c r="A8" s="301" t="s">
        <v>13</v>
      </c>
      <c r="B8" s="330">
        <f t="shared" si="1"/>
        <v>167130691</v>
      </c>
      <c r="C8" s="330">
        <v>7221577</v>
      </c>
      <c r="D8" s="296">
        <v>2915264</v>
      </c>
      <c r="E8" s="296">
        <v>125336</v>
      </c>
      <c r="F8" s="296">
        <v>0</v>
      </c>
      <c r="G8" s="296">
        <v>0</v>
      </c>
      <c r="H8" s="296">
        <v>0</v>
      </c>
      <c r="I8" s="296">
        <v>7568395</v>
      </c>
      <c r="J8" s="296">
        <v>0</v>
      </c>
      <c r="K8" s="296">
        <v>0</v>
      </c>
      <c r="L8" s="296">
        <v>17407752</v>
      </c>
      <c r="M8" s="296">
        <v>4181170</v>
      </c>
      <c r="N8" s="296">
        <v>21699433</v>
      </c>
      <c r="O8" s="296">
        <v>106011764</v>
      </c>
      <c r="P8" s="333"/>
    </row>
    <row r="9" spans="1:30">
      <c r="A9" s="301" t="s">
        <v>14</v>
      </c>
      <c r="B9" s="330">
        <f t="shared" si="1"/>
        <v>30406420</v>
      </c>
      <c r="C9" s="330">
        <v>17105422</v>
      </c>
      <c r="D9" s="296">
        <v>361408</v>
      </c>
      <c r="E9" s="296">
        <v>1720116</v>
      </c>
      <c r="F9" s="296">
        <v>589294</v>
      </c>
      <c r="G9" s="296">
        <v>0</v>
      </c>
      <c r="H9" s="296">
        <v>0</v>
      </c>
      <c r="I9" s="296">
        <v>49021</v>
      </c>
      <c r="J9" s="296">
        <v>491022</v>
      </c>
      <c r="K9" s="296">
        <v>1240804</v>
      </c>
      <c r="L9" s="296">
        <v>7112768</v>
      </c>
      <c r="M9" s="296">
        <v>2345851</v>
      </c>
      <c r="N9" s="296">
        <v>4413014</v>
      </c>
      <c r="O9" s="296">
        <v>-5022300</v>
      </c>
      <c r="P9" s="333"/>
    </row>
    <row r="10" spans="1:30">
      <c r="A10" s="301" t="s">
        <v>15</v>
      </c>
      <c r="B10" s="330">
        <f t="shared" si="1"/>
        <v>1760325915</v>
      </c>
      <c r="C10" s="330">
        <v>534523819</v>
      </c>
      <c r="D10" s="296">
        <v>84331334</v>
      </c>
      <c r="E10" s="296">
        <v>53251055</v>
      </c>
      <c r="F10" s="296">
        <v>0</v>
      </c>
      <c r="G10" s="296">
        <v>0</v>
      </c>
      <c r="H10" s="296">
        <v>0</v>
      </c>
      <c r="I10" s="296">
        <v>110192</v>
      </c>
      <c r="J10" s="296">
        <v>510439711</v>
      </c>
      <c r="K10" s="296">
        <v>0</v>
      </c>
      <c r="L10" s="296">
        <v>278489038</v>
      </c>
      <c r="M10" s="296">
        <v>49727876</v>
      </c>
      <c r="N10" s="296">
        <v>0</v>
      </c>
      <c r="O10" s="296">
        <v>249452890</v>
      </c>
      <c r="P10" s="333"/>
    </row>
    <row r="11" spans="1:30">
      <c r="A11" s="301" t="s">
        <v>16</v>
      </c>
      <c r="B11" s="330">
        <f t="shared" si="1"/>
        <v>73198639</v>
      </c>
      <c r="C11" s="330">
        <v>2031161</v>
      </c>
      <c r="D11" s="296">
        <v>172929</v>
      </c>
      <c r="E11" s="296">
        <v>1343190</v>
      </c>
      <c r="F11" s="296">
        <v>0</v>
      </c>
      <c r="G11" s="296">
        <v>0</v>
      </c>
      <c r="H11" s="296">
        <v>0</v>
      </c>
      <c r="I11" s="296">
        <v>4015359</v>
      </c>
      <c r="J11" s="296">
        <v>189613</v>
      </c>
      <c r="K11" s="296">
        <v>196680</v>
      </c>
      <c r="L11" s="296">
        <v>8926798</v>
      </c>
      <c r="M11" s="296">
        <v>4740369</v>
      </c>
      <c r="N11" s="296">
        <v>478805</v>
      </c>
      <c r="O11" s="296">
        <v>51103735</v>
      </c>
      <c r="P11" s="333"/>
    </row>
    <row r="12" spans="1:30">
      <c r="A12" s="301" t="s">
        <v>17</v>
      </c>
      <c r="B12" s="330">
        <f t="shared" si="1"/>
        <v>218576222</v>
      </c>
      <c r="C12" s="330">
        <v>0</v>
      </c>
      <c r="D12" s="296">
        <v>0</v>
      </c>
      <c r="E12" s="296">
        <v>3057721</v>
      </c>
      <c r="F12" s="296">
        <v>0</v>
      </c>
      <c r="G12" s="296">
        <v>0</v>
      </c>
      <c r="H12" s="296">
        <v>0</v>
      </c>
      <c r="I12" s="296">
        <v>19209</v>
      </c>
      <c r="J12" s="296">
        <v>56853330</v>
      </c>
      <c r="K12" s="296">
        <v>20453602</v>
      </c>
      <c r="L12" s="296">
        <v>13894276</v>
      </c>
      <c r="M12" s="296">
        <v>0</v>
      </c>
      <c r="N12" s="296">
        <v>16042544</v>
      </c>
      <c r="O12" s="296">
        <v>108255540</v>
      </c>
      <c r="P12" s="333"/>
    </row>
    <row r="13" spans="1:30">
      <c r="A13" s="301" t="s">
        <v>18</v>
      </c>
      <c r="B13" s="330">
        <f t="shared" si="1"/>
        <v>42538593</v>
      </c>
      <c r="C13" s="330">
        <v>5601421</v>
      </c>
      <c r="D13" s="296">
        <v>28946577</v>
      </c>
      <c r="E13" s="296">
        <v>0</v>
      </c>
      <c r="F13" s="296">
        <v>0</v>
      </c>
      <c r="G13" s="296">
        <v>0</v>
      </c>
      <c r="H13" s="296">
        <v>0</v>
      </c>
      <c r="I13" s="296">
        <v>1866000</v>
      </c>
      <c r="J13" s="296">
        <v>0</v>
      </c>
      <c r="K13" s="296">
        <v>0</v>
      </c>
      <c r="L13" s="296">
        <v>6124595</v>
      </c>
      <c r="M13" s="296">
        <v>0</v>
      </c>
      <c r="N13" s="296">
        <v>0</v>
      </c>
      <c r="O13" s="296">
        <v>0</v>
      </c>
      <c r="P13" s="333"/>
    </row>
    <row r="14" spans="1:30">
      <c r="A14" s="301" t="s">
        <v>19</v>
      </c>
      <c r="B14" s="330">
        <f t="shared" si="1"/>
        <v>57114459</v>
      </c>
      <c r="C14" s="330">
        <v>6818672</v>
      </c>
      <c r="D14" s="296">
        <v>33131694</v>
      </c>
      <c r="E14" s="296">
        <v>0</v>
      </c>
      <c r="F14" s="296">
        <v>0</v>
      </c>
      <c r="G14" s="296">
        <v>0</v>
      </c>
      <c r="H14" s="296">
        <v>0</v>
      </c>
      <c r="I14" s="296">
        <v>0</v>
      </c>
      <c r="J14" s="296">
        <v>1434018</v>
      </c>
      <c r="K14" s="296">
        <v>0</v>
      </c>
      <c r="L14" s="296">
        <v>5881196</v>
      </c>
      <c r="M14" s="296">
        <v>2700056</v>
      </c>
      <c r="N14" s="296">
        <v>0</v>
      </c>
      <c r="O14" s="296">
        <v>7148823</v>
      </c>
      <c r="P14" s="333"/>
    </row>
    <row r="15" spans="1:30">
      <c r="A15" s="301" t="s">
        <v>20</v>
      </c>
      <c r="B15" s="330">
        <f t="shared" si="1"/>
        <v>357481989</v>
      </c>
      <c r="C15" s="330">
        <v>50683679</v>
      </c>
      <c r="D15" s="296">
        <v>87929341</v>
      </c>
      <c r="E15" s="296">
        <v>925543</v>
      </c>
      <c r="F15" s="296">
        <v>0</v>
      </c>
      <c r="G15" s="296">
        <v>0</v>
      </c>
      <c r="H15" s="296">
        <v>0</v>
      </c>
      <c r="I15" s="296">
        <v>712410</v>
      </c>
      <c r="J15" s="296">
        <v>1261172</v>
      </c>
      <c r="K15" s="296">
        <v>0</v>
      </c>
      <c r="L15" s="296">
        <v>19546480</v>
      </c>
      <c r="M15" s="296">
        <v>6145164</v>
      </c>
      <c r="N15" s="296">
        <v>0</v>
      </c>
      <c r="O15" s="296">
        <v>190278200</v>
      </c>
      <c r="P15" s="333"/>
    </row>
    <row r="16" spans="1:30">
      <c r="A16" s="301" t="s">
        <v>21</v>
      </c>
      <c r="B16" s="330">
        <f t="shared" si="1"/>
        <v>287442338</v>
      </c>
      <c r="C16" s="330">
        <v>10720940</v>
      </c>
      <c r="D16" s="296">
        <v>0</v>
      </c>
      <c r="E16" s="296">
        <v>4869017</v>
      </c>
      <c r="F16" s="296">
        <v>0</v>
      </c>
      <c r="G16" s="296">
        <v>0</v>
      </c>
      <c r="H16" s="296">
        <v>0</v>
      </c>
      <c r="I16" s="296">
        <v>30879</v>
      </c>
      <c r="J16" s="296">
        <v>11979859</v>
      </c>
      <c r="K16" s="296">
        <v>1375372</v>
      </c>
      <c r="L16" s="296">
        <v>10678146</v>
      </c>
      <c r="M16" s="296">
        <v>3200771</v>
      </c>
      <c r="N16" s="296">
        <v>26169705</v>
      </c>
      <c r="O16" s="296">
        <v>218417649</v>
      </c>
      <c r="P16" s="333"/>
    </row>
    <row r="17" spans="1:16">
      <c r="A17" s="301" t="s">
        <v>22</v>
      </c>
      <c r="B17" s="330">
        <f t="shared" si="1"/>
        <v>21452634</v>
      </c>
      <c r="C17" s="330">
        <v>4634293</v>
      </c>
      <c r="D17" s="296">
        <v>0</v>
      </c>
      <c r="E17" s="296">
        <v>1096972</v>
      </c>
      <c r="F17" s="296">
        <v>0</v>
      </c>
      <c r="G17" s="296">
        <v>0</v>
      </c>
      <c r="H17" s="296">
        <v>0</v>
      </c>
      <c r="I17" s="296">
        <v>412947</v>
      </c>
      <c r="J17" s="296">
        <v>6858845</v>
      </c>
      <c r="K17" s="296">
        <v>0</v>
      </c>
      <c r="L17" s="296">
        <v>6932798</v>
      </c>
      <c r="M17" s="296">
        <v>1516779</v>
      </c>
      <c r="N17" s="296">
        <v>0</v>
      </c>
      <c r="O17" s="296">
        <v>0</v>
      </c>
      <c r="P17" s="333"/>
    </row>
    <row r="18" spans="1:16">
      <c r="A18" s="301" t="s">
        <v>23</v>
      </c>
      <c r="B18" s="330">
        <f t="shared" si="1"/>
        <v>19204158</v>
      </c>
      <c r="C18" s="330">
        <v>1023771</v>
      </c>
      <c r="D18" s="296">
        <v>2774761</v>
      </c>
      <c r="E18" s="296">
        <v>0</v>
      </c>
      <c r="F18" s="296">
        <v>52000</v>
      </c>
      <c r="G18" s="296">
        <v>0</v>
      </c>
      <c r="H18" s="296">
        <v>0</v>
      </c>
      <c r="I18" s="296">
        <v>1444718</v>
      </c>
      <c r="J18" s="296">
        <v>397242</v>
      </c>
      <c r="K18" s="296">
        <v>0</v>
      </c>
      <c r="L18" s="296">
        <v>2870664</v>
      </c>
      <c r="M18" s="296">
        <v>884221</v>
      </c>
      <c r="N18" s="296">
        <v>8315345</v>
      </c>
      <c r="O18" s="296">
        <v>1441436</v>
      </c>
      <c r="P18" s="333"/>
    </row>
    <row r="19" spans="1:16">
      <c r="A19" s="301" t="s">
        <v>24</v>
      </c>
      <c r="B19" s="330">
        <f t="shared" si="1"/>
        <v>507184015</v>
      </c>
      <c r="C19" s="330">
        <v>25988177</v>
      </c>
      <c r="D19" s="296">
        <v>139402852</v>
      </c>
      <c r="E19" s="296">
        <v>542779</v>
      </c>
      <c r="F19" s="296">
        <v>0</v>
      </c>
      <c r="G19" s="296">
        <v>40747059</v>
      </c>
      <c r="H19" s="296">
        <v>0</v>
      </c>
      <c r="I19" s="296">
        <v>0</v>
      </c>
      <c r="J19" s="296">
        <v>0</v>
      </c>
      <c r="K19" s="296">
        <v>0</v>
      </c>
      <c r="L19" s="296">
        <v>25358469</v>
      </c>
      <c r="M19" s="296">
        <v>151103</v>
      </c>
      <c r="N19" s="296">
        <v>258793885</v>
      </c>
      <c r="O19" s="296">
        <v>16199691</v>
      </c>
      <c r="P19" s="333"/>
    </row>
    <row r="20" spans="1:16">
      <c r="A20" s="301" t="s">
        <v>25</v>
      </c>
      <c r="B20" s="330">
        <f t="shared" si="1"/>
        <v>68279703</v>
      </c>
      <c r="C20" s="330">
        <v>10780228</v>
      </c>
      <c r="D20" s="296">
        <v>273281</v>
      </c>
      <c r="E20" s="296">
        <v>0</v>
      </c>
      <c r="F20" s="296">
        <v>0</v>
      </c>
      <c r="G20" s="296">
        <v>0</v>
      </c>
      <c r="H20" s="296">
        <v>0</v>
      </c>
      <c r="I20" s="296">
        <v>0</v>
      </c>
      <c r="J20" s="296">
        <v>405952</v>
      </c>
      <c r="K20" s="296">
        <v>0</v>
      </c>
      <c r="L20" s="296">
        <v>13480363</v>
      </c>
      <c r="M20" s="296">
        <v>5302747</v>
      </c>
      <c r="N20" s="296">
        <v>0</v>
      </c>
      <c r="O20" s="296">
        <v>38037132</v>
      </c>
      <c r="P20" s="333"/>
    </row>
    <row r="21" spans="1:16">
      <c r="A21" s="301" t="s">
        <v>26</v>
      </c>
      <c r="B21" s="330">
        <f t="shared" si="1"/>
        <v>76122694</v>
      </c>
      <c r="C21" s="330">
        <v>10223606</v>
      </c>
      <c r="D21" s="296">
        <v>1984711</v>
      </c>
      <c r="E21" s="296">
        <v>304497</v>
      </c>
      <c r="F21" s="296">
        <v>0</v>
      </c>
      <c r="G21" s="296">
        <v>0</v>
      </c>
      <c r="H21" s="296">
        <v>0</v>
      </c>
      <c r="I21" s="296">
        <v>136287</v>
      </c>
      <c r="J21" s="296">
        <v>58544206</v>
      </c>
      <c r="K21" s="296">
        <v>0</v>
      </c>
      <c r="L21" s="296">
        <v>4595963</v>
      </c>
      <c r="M21" s="296">
        <v>333424</v>
      </c>
      <c r="N21" s="296">
        <v>0</v>
      </c>
      <c r="O21" s="296">
        <v>0</v>
      </c>
      <c r="P21" s="333"/>
    </row>
    <row r="22" spans="1:16">
      <c r="A22" s="301" t="s">
        <v>27</v>
      </c>
      <c r="B22" s="330">
        <f t="shared" si="1"/>
        <v>26510368</v>
      </c>
      <c r="C22" s="330">
        <v>500723</v>
      </c>
      <c r="D22" s="296">
        <v>0</v>
      </c>
      <c r="E22" s="296">
        <v>1386274</v>
      </c>
      <c r="F22" s="296">
        <v>0</v>
      </c>
      <c r="G22" s="296">
        <v>0</v>
      </c>
      <c r="H22" s="296">
        <v>0</v>
      </c>
      <c r="I22" s="296">
        <v>135371</v>
      </c>
      <c r="J22" s="296">
        <v>-138020</v>
      </c>
      <c r="K22" s="296">
        <v>1582021</v>
      </c>
      <c r="L22" s="296">
        <v>7248656</v>
      </c>
      <c r="M22" s="296">
        <v>2994279</v>
      </c>
      <c r="N22" s="296">
        <v>0</v>
      </c>
      <c r="O22" s="296">
        <v>12801064</v>
      </c>
      <c r="P22" s="333"/>
    </row>
    <row r="23" spans="1:16">
      <c r="A23" s="301" t="s">
        <v>28</v>
      </c>
      <c r="B23" s="330">
        <f t="shared" si="1"/>
        <v>78386455</v>
      </c>
      <c r="C23" s="330">
        <v>30010083</v>
      </c>
      <c r="D23" s="296">
        <v>6407362</v>
      </c>
      <c r="E23" s="296">
        <v>16548487</v>
      </c>
      <c r="F23" s="296">
        <v>0</v>
      </c>
      <c r="G23" s="296">
        <v>0</v>
      </c>
      <c r="H23" s="296">
        <v>0</v>
      </c>
      <c r="I23" s="296">
        <v>0</v>
      </c>
      <c r="J23" s="296">
        <v>0</v>
      </c>
      <c r="K23" s="296">
        <v>0</v>
      </c>
      <c r="L23" s="296">
        <v>9989592</v>
      </c>
      <c r="M23" s="296">
        <v>1067737</v>
      </c>
      <c r="N23" s="296">
        <v>0</v>
      </c>
      <c r="O23" s="296">
        <v>14363194</v>
      </c>
      <c r="P23" s="333"/>
    </row>
    <row r="24" spans="1:16">
      <c r="A24" s="301" t="s">
        <v>29</v>
      </c>
      <c r="B24" s="330">
        <f t="shared" si="1"/>
        <v>126057840</v>
      </c>
      <c r="C24" s="330">
        <v>5256501</v>
      </c>
      <c r="D24" s="296">
        <v>0</v>
      </c>
      <c r="E24" s="296">
        <v>88318</v>
      </c>
      <c r="F24" s="296">
        <v>0</v>
      </c>
      <c r="G24" s="296">
        <v>0</v>
      </c>
      <c r="H24" s="296">
        <v>0</v>
      </c>
      <c r="I24" s="296">
        <v>0</v>
      </c>
      <c r="J24" s="296">
        <v>1579988</v>
      </c>
      <c r="K24" s="296">
        <v>52979123</v>
      </c>
      <c r="L24" s="296">
        <v>17795901</v>
      </c>
      <c r="M24" s="296">
        <v>1839840</v>
      </c>
      <c r="N24" s="296">
        <v>0</v>
      </c>
      <c r="O24" s="296">
        <v>46518169</v>
      </c>
      <c r="P24" s="333"/>
    </row>
    <row r="25" spans="1:16">
      <c r="A25" s="301" t="s">
        <v>30</v>
      </c>
      <c r="B25" s="330">
        <f t="shared" si="1"/>
        <v>14968297</v>
      </c>
      <c r="C25" s="330">
        <v>10514313</v>
      </c>
      <c r="D25" s="296">
        <v>169887</v>
      </c>
      <c r="E25" s="296">
        <v>400841</v>
      </c>
      <c r="F25" s="296">
        <v>0</v>
      </c>
      <c r="G25" s="296">
        <v>0</v>
      </c>
      <c r="H25" s="296">
        <v>0</v>
      </c>
      <c r="I25" s="296">
        <v>235070</v>
      </c>
      <c r="J25" s="296">
        <v>0</v>
      </c>
      <c r="K25" s="296">
        <v>0</v>
      </c>
      <c r="L25" s="296">
        <v>2893183</v>
      </c>
      <c r="M25" s="296">
        <v>144153</v>
      </c>
      <c r="N25" s="296">
        <v>610850</v>
      </c>
      <c r="O25" s="296">
        <v>0</v>
      </c>
      <c r="P25" s="333"/>
    </row>
    <row r="26" spans="1:16">
      <c r="A26" s="301" t="s">
        <v>31</v>
      </c>
      <c r="B26" s="330">
        <f t="shared" si="1"/>
        <v>136039151</v>
      </c>
      <c r="C26" s="330">
        <v>43336884</v>
      </c>
      <c r="D26" s="296">
        <v>264916</v>
      </c>
      <c r="E26" s="296">
        <v>7052443</v>
      </c>
      <c r="F26" s="296">
        <v>0</v>
      </c>
      <c r="G26" s="296">
        <v>0</v>
      </c>
      <c r="H26" s="296">
        <v>0</v>
      </c>
      <c r="I26" s="296">
        <v>2236157</v>
      </c>
      <c r="J26" s="296">
        <v>93832</v>
      </c>
      <c r="K26" s="296">
        <v>47025086</v>
      </c>
      <c r="L26" s="296">
        <v>30751738</v>
      </c>
      <c r="M26" s="296">
        <v>5278095</v>
      </c>
      <c r="N26" s="296">
        <v>0</v>
      </c>
      <c r="O26" s="296">
        <v>0</v>
      </c>
      <c r="P26" s="333"/>
    </row>
    <row r="27" spans="1:16">
      <c r="A27" s="301" t="s">
        <v>32</v>
      </c>
      <c r="B27" s="330">
        <f t="shared" si="1"/>
        <v>287044602</v>
      </c>
      <c r="C27" s="330">
        <v>0</v>
      </c>
      <c r="D27" s="296">
        <v>150635165</v>
      </c>
      <c r="E27" s="296">
        <v>0</v>
      </c>
      <c r="F27" s="296">
        <v>0</v>
      </c>
      <c r="G27" s="296">
        <v>0</v>
      </c>
      <c r="H27" s="296">
        <v>0</v>
      </c>
      <c r="I27" s="296">
        <v>0</v>
      </c>
      <c r="J27" s="296">
        <v>5313883</v>
      </c>
      <c r="K27" s="296">
        <v>0</v>
      </c>
      <c r="L27" s="296">
        <v>0</v>
      </c>
      <c r="M27" s="296">
        <v>0</v>
      </c>
      <c r="N27" s="296">
        <v>0</v>
      </c>
      <c r="O27" s="296">
        <v>131095554</v>
      </c>
      <c r="P27" s="333"/>
    </row>
    <row r="28" spans="1:16">
      <c r="A28" s="301" t="s">
        <v>33</v>
      </c>
      <c r="B28" s="330">
        <f t="shared" si="1"/>
        <v>560064638</v>
      </c>
      <c r="C28" s="330">
        <v>50415575</v>
      </c>
      <c r="D28" s="296">
        <v>0</v>
      </c>
      <c r="E28" s="296">
        <v>7099729</v>
      </c>
      <c r="F28" s="296">
        <v>0</v>
      </c>
      <c r="G28" s="296">
        <v>0</v>
      </c>
      <c r="H28" s="296">
        <v>0</v>
      </c>
      <c r="I28" s="296">
        <v>3252906</v>
      </c>
      <c r="J28" s="296">
        <v>127457072</v>
      </c>
      <c r="K28" s="296">
        <v>29145384</v>
      </c>
      <c r="L28" s="296">
        <v>85838139</v>
      </c>
      <c r="M28" s="296">
        <v>9063636</v>
      </c>
      <c r="N28" s="296">
        <v>52674621</v>
      </c>
      <c r="O28" s="296">
        <v>195117576</v>
      </c>
      <c r="P28" s="333"/>
    </row>
    <row r="29" spans="1:16">
      <c r="A29" s="301" t="s">
        <v>34</v>
      </c>
      <c r="B29" s="330">
        <f t="shared" si="1"/>
        <v>153984041</v>
      </c>
      <c r="C29" s="330">
        <v>64487441</v>
      </c>
      <c r="D29" s="296">
        <v>0</v>
      </c>
      <c r="E29" s="296">
        <v>3188164</v>
      </c>
      <c r="F29" s="296">
        <v>0</v>
      </c>
      <c r="G29" s="296">
        <v>21783000</v>
      </c>
      <c r="H29" s="296">
        <v>0</v>
      </c>
      <c r="I29" s="296">
        <v>31257841</v>
      </c>
      <c r="J29" s="296">
        <v>1479463</v>
      </c>
      <c r="K29" s="296">
        <v>0</v>
      </c>
      <c r="L29" s="296">
        <v>28394576</v>
      </c>
      <c r="M29" s="296">
        <v>208872</v>
      </c>
      <c r="N29" s="296">
        <v>0</v>
      </c>
      <c r="O29" s="296">
        <v>3184684</v>
      </c>
      <c r="P29" s="333"/>
    </row>
    <row r="30" spans="1:16">
      <c r="A30" s="301" t="s">
        <v>35</v>
      </c>
      <c r="B30" s="330">
        <f t="shared" si="1"/>
        <v>36241592</v>
      </c>
      <c r="C30" s="330">
        <v>18161923</v>
      </c>
      <c r="D30" s="296">
        <v>0</v>
      </c>
      <c r="E30" s="296">
        <v>6888218</v>
      </c>
      <c r="F30" s="296">
        <v>0</v>
      </c>
      <c r="G30" s="296">
        <v>0</v>
      </c>
      <c r="H30" s="296">
        <v>0</v>
      </c>
      <c r="I30" s="296">
        <v>0</v>
      </c>
      <c r="J30" s="296">
        <v>4108834</v>
      </c>
      <c r="K30" s="296">
        <v>62678</v>
      </c>
      <c r="L30" s="296">
        <v>2853127</v>
      </c>
      <c r="M30" s="296">
        <v>420154</v>
      </c>
      <c r="N30" s="296">
        <v>0</v>
      </c>
      <c r="O30" s="296">
        <v>3746658</v>
      </c>
      <c r="P30" s="333"/>
    </row>
    <row r="31" spans="1:16">
      <c r="A31" s="301" t="s">
        <v>36</v>
      </c>
      <c r="B31" s="330">
        <f t="shared" si="1"/>
        <v>186607817</v>
      </c>
      <c r="C31" s="330">
        <v>2893303</v>
      </c>
      <c r="D31" s="296">
        <v>17852530</v>
      </c>
      <c r="E31" s="296">
        <v>0</v>
      </c>
      <c r="F31" s="296">
        <v>0</v>
      </c>
      <c r="G31" s="296">
        <v>0</v>
      </c>
      <c r="H31" s="296">
        <v>0</v>
      </c>
      <c r="I31" s="296">
        <v>0</v>
      </c>
      <c r="J31" s="296">
        <v>0</v>
      </c>
      <c r="K31" s="296">
        <v>0</v>
      </c>
      <c r="L31" s="296">
        <v>862069</v>
      </c>
      <c r="M31" s="296">
        <v>0</v>
      </c>
      <c r="N31" s="296">
        <v>114526748</v>
      </c>
      <c r="O31" s="296">
        <v>50473167</v>
      </c>
      <c r="P31" s="333"/>
    </row>
    <row r="32" spans="1:16">
      <c r="A32" s="301" t="s">
        <v>37</v>
      </c>
      <c r="B32" s="330">
        <f t="shared" si="1"/>
        <v>11176596</v>
      </c>
      <c r="C32" s="330">
        <v>2720449</v>
      </c>
      <c r="D32" s="296">
        <v>413600</v>
      </c>
      <c r="E32" s="296">
        <v>0</v>
      </c>
      <c r="F32" s="296">
        <v>0</v>
      </c>
      <c r="G32" s="296">
        <v>0</v>
      </c>
      <c r="H32" s="296">
        <v>0</v>
      </c>
      <c r="I32" s="296">
        <v>0</v>
      </c>
      <c r="J32" s="296">
        <v>1057841</v>
      </c>
      <c r="K32" s="296">
        <v>0</v>
      </c>
      <c r="L32" s="296">
        <v>3337126</v>
      </c>
      <c r="M32" s="296">
        <v>1623311</v>
      </c>
      <c r="N32" s="296">
        <v>1427740</v>
      </c>
      <c r="O32" s="296">
        <v>596529</v>
      </c>
      <c r="P32" s="333"/>
    </row>
    <row r="33" spans="1:16">
      <c r="A33" s="301" t="s">
        <v>38</v>
      </c>
      <c r="B33" s="330">
        <f t="shared" si="1"/>
        <v>29716363</v>
      </c>
      <c r="C33" s="330">
        <v>16088183</v>
      </c>
      <c r="D33" s="296">
        <v>0</v>
      </c>
      <c r="E33" s="296">
        <v>0</v>
      </c>
      <c r="F33" s="296">
        <v>0</v>
      </c>
      <c r="G33" s="296">
        <v>0</v>
      </c>
      <c r="H33" s="296">
        <v>0</v>
      </c>
      <c r="I33" s="296">
        <v>0</v>
      </c>
      <c r="J33" s="296">
        <v>263334</v>
      </c>
      <c r="K33" s="296">
        <v>0</v>
      </c>
      <c r="L33" s="296">
        <v>3433879</v>
      </c>
      <c r="M33" s="296">
        <v>402733</v>
      </c>
      <c r="N33" s="296">
        <v>0</v>
      </c>
      <c r="O33" s="296">
        <v>9528234</v>
      </c>
      <c r="P33" s="333"/>
    </row>
    <row r="34" spans="1:16">
      <c r="A34" s="301" t="s">
        <v>39</v>
      </c>
      <c r="B34" s="330">
        <f t="shared" si="1"/>
        <v>14699950</v>
      </c>
      <c r="C34" s="330">
        <v>94031</v>
      </c>
      <c r="D34" s="296">
        <v>0</v>
      </c>
      <c r="E34" s="296">
        <v>641138</v>
      </c>
      <c r="F34" s="296">
        <v>0</v>
      </c>
      <c r="G34" s="296">
        <v>0</v>
      </c>
      <c r="H34" s="296">
        <v>0</v>
      </c>
      <c r="I34" s="296">
        <v>0</v>
      </c>
      <c r="J34" s="296">
        <v>0</v>
      </c>
      <c r="K34" s="296">
        <v>0</v>
      </c>
      <c r="L34" s="296">
        <v>2514153</v>
      </c>
      <c r="M34" s="296">
        <v>2669970</v>
      </c>
      <c r="N34" s="296">
        <v>0</v>
      </c>
      <c r="O34" s="296">
        <v>8780658</v>
      </c>
      <c r="P34" s="333"/>
    </row>
    <row r="35" spans="1:16">
      <c r="A35" s="301" t="s">
        <v>40</v>
      </c>
      <c r="B35" s="330">
        <f t="shared" si="1"/>
        <v>13307361</v>
      </c>
      <c r="C35" s="330">
        <v>4871978</v>
      </c>
      <c r="D35" s="296">
        <v>0</v>
      </c>
      <c r="E35" s="296">
        <v>934746</v>
      </c>
      <c r="F35" s="296">
        <v>0</v>
      </c>
      <c r="G35" s="296">
        <v>0</v>
      </c>
      <c r="H35" s="296">
        <v>0</v>
      </c>
      <c r="I35" s="296">
        <v>195933</v>
      </c>
      <c r="J35" s="296">
        <v>574221</v>
      </c>
      <c r="K35" s="296">
        <v>158275</v>
      </c>
      <c r="L35" s="296">
        <v>3548990</v>
      </c>
      <c r="M35" s="296">
        <v>1170501</v>
      </c>
      <c r="N35" s="296">
        <v>0</v>
      </c>
      <c r="O35" s="296">
        <v>1852717</v>
      </c>
      <c r="P35" s="333"/>
    </row>
    <row r="36" spans="1:16">
      <c r="A36" s="301" t="s">
        <v>41</v>
      </c>
      <c r="B36" s="330">
        <f t="shared" si="1"/>
        <v>155728551</v>
      </c>
      <c r="C36" s="330">
        <v>67287015</v>
      </c>
      <c r="D36" s="296">
        <v>0</v>
      </c>
      <c r="E36" s="296">
        <v>731708</v>
      </c>
      <c r="F36" s="296">
        <v>54484</v>
      </c>
      <c r="G36" s="296">
        <v>18393000</v>
      </c>
      <c r="H36" s="296">
        <v>0</v>
      </c>
      <c r="I36" s="296">
        <v>-2007068</v>
      </c>
      <c r="J36" s="296">
        <v>15028914</v>
      </c>
      <c r="K36" s="296">
        <v>5754974</v>
      </c>
      <c r="L36" s="296">
        <v>39221900</v>
      </c>
      <c r="M36" s="296">
        <v>3088928</v>
      </c>
      <c r="N36" s="296">
        <v>6840000</v>
      </c>
      <c r="O36" s="296">
        <v>1334696</v>
      </c>
      <c r="P36" s="333"/>
    </row>
    <row r="37" spans="1:16">
      <c r="A37" s="301" t="s">
        <v>42</v>
      </c>
      <c r="B37" s="330">
        <f t="shared" si="1"/>
        <v>21595363</v>
      </c>
      <c r="C37" s="330">
        <v>13031346</v>
      </c>
      <c r="D37" s="296">
        <v>241194</v>
      </c>
      <c r="E37" s="296">
        <v>0</v>
      </c>
      <c r="F37" s="296">
        <v>0</v>
      </c>
      <c r="G37" s="296">
        <v>0</v>
      </c>
      <c r="H37" s="296">
        <v>0</v>
      </c>
      <c r="I37" s="296">
        <v>0</v>
      </c>
      <c r="J37" s="296">
        <v>0</v>
      </c>
      <c r="K37" s="296">
        <v>0</v>
      </c>
      <c r="L37" s="296">
        <v>6846372</v>
      </c>
      <c r="M37" s="296">
        <v>713108</v>
      </c>
      <c r="N37" s="296">
        <v>0</v>
      </c>
      <c r="O37" s="296">
        <v>763343</v>
      </c>
      <c r="P37" s="333"/>
    </row>
    <row r="38" spans="1:16">
      <c r="A38" s="301" t="s">
        <v>43</v>
      </c>
      <c r="B38" s="330">
        <f t="shared" si="1"/>
        <v>847494115</v>
      </c>
      <c r="C38" s="330">
        <v>167247135</v>
      </c>
      <c r="D38" s="296">
        <v>0</v>
      </c>
      <c r="E38" s="296">
        <v>7870480</v>
      </c>
      <c r="F38" s="296">
        <v>0</v>
      </c>
      <c r="G38" s="296">
        <v>0</v>
      </c>
      <c r="H38" s="296">
        <v>0</v>
      </c>
      <c r="I38" s="296">
        <v>151455950</v>
      </c>
      <c r="J38" s="296">
        <v>5068283</v>
      </c>
      <c r="K38" s="296">
        <v>0</v>
      </c>
      <c r="L38" s="296">
        <v>195326872</v>
      </c>
      <c r="M38" s="296">
        <v>2289327</v>
      </c>
      <c r="N38" s="296">
        <v>18186643</v>
      </c>
      <c r="O38" s="296">
        <v>300049425</v>
      </c>
      <c r="P38" s="333"/>
    </row>
    <row r="39" spans="1:16">
      <c r="A39" s="301" t="s">
        <v>44</v>
      </c>
      <c r="B39" s="330">
        <f t="shared" si="1"/>
        <v>156363121</v>
      </c>
      <c r="C39" s="330">
        <v>5461644</v>
      </c>
      <c r="D39" s="296">
        <v>53284870</v>
      </c>
      <c r="E39" s="296">
        <v>469015</v>
      </c>
      <c r="F39" s="296">
        <v>0</v>
      </c>
      <c r="G39" s="296">
        <v>0</v>
      </c>
      <c r="H39" s="296">
        <v>0</v>
      </c>
      <c r="I39" s="296">
        <v>781495</v>
      </c>
      <c r="J39" s="296">
        <v>0</v>
      </c>
      <c r="K39" s="296">
        <v>107</v>
      </c>
      <c r="L39" s="296">
        <v>19503646</v>
      </c>
      <c r="M39" s="296">
        <v>0</v>
      </c>
      <c r="N39" s="296">
        <v>72977789</v>
      </c>
      <c r="O39" s="296">
        <v>3884555</v>
      </c>
      <c r="P39" s="333"/>
    </row>
    <row r="40" spans="1:16">
      <c r="A40" s="301" t="s">
        <v>45</v>
      </c>
      <c r="B40" s="330">
        <f t="shared" si="1"/>
        <v>13213301</v>
      </c>
      <c r="C40" s="330">
        <v>1573723</v>
      </c>
      <c r="D40" s="296">
        <v>0</v>
      </c>
      <c r="E40" s="296">
        <v>971185</v>
      </c>
      <c r="F40" s="296">
        <v>0</v>
      </c>
      <c r="G40" s="296">
        <v>0</v>
      </c>
      <c r="H40" s="296">
        <v>0</v>
      </c>
      <c r="I40" s="296">
        <v>26243</v>
      </c>
      <c r="J40" s="296">
        <v>0</v>
      </c>
      <c r="K40" s="296">
        <v>2449665</v>
      </c>
      <c r="L40" s="296">
        <v>3551786</v>
      </c>
      <c r="M40" s="296">
        <v>410421</v>
      </c>
      <c r="N40" s="296">
        <v>4209409</v>
      </c>
      <c r="O40" s="296">
        <v>20869</v>
      </c>
      <c r="P40" s="333"/>
    </row>
    <row r="41" spans="1:16">
      <c r="A41" s="301" t="s">
        <v>46</v>
      </c>
      <c r="B41" s="330">
        <f t="shared" si="1"/>
        <v>477147501</v>
      </c>
      <c r="C41" s="330">
        <v>73821516</v>
      </c>
      <c r="D41" s="296">
        <v>244192372</v>
      </c>
      <c r="E41" s="296">
        <v>5836497</v>
      </c>
      <c r="F41" s="296">
        <v>0</v>
      </c>
      <c r="G41" s="296">
        <v>0</v>
      </c>
      <c r="H41" s="296">
        <v>0</v>
      </c>
      <c r="I41" s="296">
        <v>11411203</v>
      </c>
      <c r="J41" s="296">
        <v>2340600</v>
      </c>
      <c r="K41" s="296">
        <v>2568808</v>
      </c>
      <c r="L41" s="296">
        <v>106092651</v>
      </c>
      <c r="M41" s="296">
        <v>560344</v>
      </c>
      <c r="N41" s="296">
        <v>0</v>
      </c>
      <c r="O41" s="296">
        <v>30323510</v>
      </c>
      <c r="P41" s="333"/>
    </row>
    <row r="42" spans="1:16">
      <c r="A42" s="301" t="s">
        <v>47</v>
      </c>
      <c r="B42" s="330">
        <f t="shared" si="1"/>
        <v>62849990</v>
      </c>
      <c r="C42" s="330">
        <v>0</v>
      </c>
      <c r="D42" s="296">
        <v>27094945</v>
      </c>
      <c r="E42" s="296">
        <v>0</v>
      </c>
      <c r="F42" s="296">
        <v>0</v>
      </c>
      <c r="G42" s="296">
        <v>0</v>
      </c>
      <c r="H42" s="296">
        <v>0</v>
      </c>
      <c r="I42" s="296">
        <v>93466</v>
      </c>
      <c r="J42" s="296">
        <v>1418229</v>
      </c>
      <c r="K42" s="296">
        <v>3112018</v>
      </c>
      <c r="L42" s="296">
        <v>14358159</v>
      </c>
      <c r="M42" s="296">
        <v>972817</v>
      </c>
      <c r="N42" s="296">
        <v>0</v>
      </c>
      <c r="O42" s="296">
        <v>15800356</v>
      </c>
      <c r="P42" s="333"/>
    </row>
    <row r="43" spans="1:16">
      <c r="A43" s="301" t="s">
        <v>48</v>
      </c>
      <c r="B43" s="330">
        <f t="shared" si="1"/>
        <v>89176369</v>
      </c>
      <c r="C43" s="330">
        <v>8825806</v>
      </c>
      <c r="D43" s="296">
        <v>-12767</v>
      </c>
      <c r="E43" s="296">
        <v>74004</v>
      </c>
      <c r="F43" s="296">
        <v>0</v>
      </c>
      <c r="G43" s="296">
        <v>0</v>
      </c>
      <c r="H43" s="296">
        <v>0</v>
      </c>
      <c r="I43" s="296">
        <v>0</v>
      </c>
      <c r="J43" s="296">
        <v>-70</v>
      </c>
      <c r="K43" s="296">
        <v>0</v>
      </c>
      <c r="L43" s="296">
        <v>25004960</v>
      </c>
      <c r="M43" s="296">
        <v>-31663</v>
      </c>
      <c r="N43" s="296">
        <v>0</v>
      </c>
      <c r="O43" s="296">
        <v>55316099</v>
      </c>
      <c r="P43" s="333"/>
    </row>
    <row r="44" spans="1:16">
      <c r="A44" s="301" t="s">
        <v>49</v>
      </c>
      <c r="B44" s="330">
        <f t="shared" si="1"/>
        <v>234413136</v>
      </c>
      <c r="C44" s="330">
        <v>80583895</v>
      </c>
      <c r="D44" s="296">
        <v>20118954</v>
      </c>
      <c r="E44" s="296">
        <v>1632403</v>
      </c>
      <c r="F44" s="296">
        <v>0</v>
      </c>
      <c r="G44" s="296">
        <v>0</v>
      </c>
      <c r="H44" s="296">
        <v>0</v>
      </c>
      <c r="I44" s="296">
        <v>4067883</v>
      </c>
      <c r="J44" s="296">
        <v>21164360</v>
      </c>
      <c r="K44" s="296">
        <v>1515936</v>
      </c>
      <c r="L44" s="296">
        <v>44517148</v>
      </c>
      <c r="M44" s="296">
        <v>8322657</v>
      </c>
      <c r="N44" s="296">
        <v>52489900</v>
      </c>
      <c r="O44" s="296">
        <v>0</v>
      </c>
      <c r="P44" s="333"/>
    </row>
    <row r="45" spans="1:16">
      <c r="A45" s="301" t="s">
        <v>50</v>
      </c>
      <c r="B45" s="330">
        <f t="shared" si="1"/>
        <v>39211866</v>
      </c>
      <c r="C45" s="330">
        <v>10261560</v>
      </c>
      <c r="D45" s="296">
        <v>6961125</v>
      </c>
      <c r="E45" s="296">
        <v>3338948</v>
      </c>
      <c r="F45" s="296">
        <v>0</v>
      </c>
      <c r="G45" s="296">
        <v>0</v>
      </c>
      <c r="H45" s="296">
        <v>0</v>
      </c>
      <c r="I45" s="296">
        <v>0</v>
      </c>
      <c r="J45" s="296">
        <v>0</v>
      </c>
      <c r="K45" s="296">
        <v>0</v>
      </c>
      <c r="L45" s="296">
        <v>7386338</v>
      </c>
      <c r="M45" s="296">
        <v>1726630</v>
      </c>
      <c r="N45" s="296">
        <v>0</v>
      </c>
      <c r="O45" s="296">
        <v>9537265</v>
      </c>
      <c r="P45" s="333"/>
    </row>
    <row r="46" spans="1:16">
      <c r="A46" s="301" t="s">
        <v>51</v>
      </c>
      <c r="B46" s="330">
        <f t="shared" si="1"/>
        <v>65117059</v>
      </c>
      <c r="C46" s="330">
        <v>15015084</v>
      </c>
      <c r="D46" s="296">
        <v>0</v>
      </c>
      <c r="E46" s="296">
        <v>12602</v>
      </c>
      <c r="F46" s="296">
        <v>0</v>
      </c>
      <c r="G46" s="296">
        <v>0</v>
      </c>
      <c r="H46" s="296">
        <v>0</v>
      </c>
      <c r="I46" s="296">
        <v>0</v>
      </c>
      <c r="J46" s="296">
        <v>11553</v>
      </c>
      <c r="K46" s="296">
        <v>0</v>
      </c>
      <c r="L46" s="296">
        <v>11972682</v>
      </c>
      <c r="M46" s="296">
        <v>3318864</v>
      </c>
      <c r="N46" s="296">
        <v>0</v>
      </c>
      <c r="O46" s="296">
        <v>34786274</v>
      </c>
      <c r="P46" s="333"/>
    </row>
    <row r="47" spans="1:16">
      <c r="A47" s="301" t="s">
        <v>52</v>
      </c>
      <c r="B47" s="330">
        <f t="shared" si="1"/>
        <v>5551119</v>
      </c>
      <c r="C47" s="330">
        <v>2719130</v>
      </c>
      <c r="D47" s="296">
        <v>0</v>
      </c>
      <c r="E47" s="296">
        <v>47589</v>
      </c>
      <c r="F47" s="296">
        <v>0</v>
      </c>
      <c r="G47" s="296">
        <v>0</v>
      </c>
      <c r="H47" s="296">
        <v>0</v>
      </c>
      <c r="I47" s="296">
        <v>0</v>
      </c>
      <c r="J47" s="296">
        <v>0</v>
      </c>
      <c r="K47" s="296">
        <v>0</v>
      </c>
      <c r="L47" s="296">
        <v>1887968</v>
      </c>
      <c r="M47" s="296">
        <v>0</v>
      </c>
      <c r="N47" s="296">
        <v>0</v>
      </c>
      <c r="O47" s="296">
        <v>896432</v>
      </c>
      <c r="P47" s="333"/>
    </row>
    <row r="48" spans="1:16">
      <c r="A48" s="301" t="s">
        <v>53</v>
      </c>
      <c r="B48" s="330">
        <f t="shared" si="1"/>
        <v>29036388</v>
      </c>
      <c r="C48" s="330">
        <v>12900059</v>
      </c>
      <c r="D48" s="296">
        <v>0</v>
      </c>
      <c r="E48" s="296">
        <v>0</v>
      </c>
      <c r="F48" s="296">
        <v>0</v>
      </c>
      <c r="G48" s="296">
        <v>0</v>
      </c>
      <c r="H48" s="296">
        <v>0</v>
      </c>
      <c r="I48" s="296">
        <v>0</v>
      </c>
      <c r="J48" s="296">
        <v>0</v>
      </c>
      <c r="K48" s="296">
        <v>0</v>
      </c>
      <c r="L48" s="296">
        <v>12721052</v>
      </c>
      <c r="M48" s="296">
        <v>3415277</v>
      </c>
      <c r="N48" s="296">
        <v>0</v>
      </c>
      <c r="O48" s="296">
        <v>0</v>
      </c>
      <c r="P48" s="333"/>
    </row>
    <row r="49" spans="1:16">
      <c r="A49" s="301" t="s">
        <v>54</v>
      </c>
      <c r="B49" s="330">
        <f t="shared" si="1"/>
        <v>356984360</v>
      </c>
      <c r="C49" s="330">
        <v>73881326</v>
      </c>
      <c r="D49" s="296">
        <v>0</v>
      </c>
      <c r="E49" s="296">
        <v>3704902</v>
      </c>
      <c r="F49" s="296">
        <v>0</v>
      </c>
      <c r="G49" s="296">
        <v>0</v>
      </c>
      <c r="H49" s="296">
        <v>0</v>
      </c>
      <c r="I49" s="296">
        <v>7732068</v>
      </c>
      <c r="J49" s="296">
        <v>3950195</v>
      </c>
      <c r="K49" s="296">
        <v>7925803</v>
      </c>
      <c r="L49" s="296">
        <v>42370096</v>
      </c>
      <c r="M49" s="296">
        <v>14937417</v>
      </c>
      <c r="N49" s="296">
        <v>178841737</v>
      </c>
      <c r="O49" s="296">
        <v>23640816</v>
      </c>
      <c r="P49" s="333"/>
    </row>
    <row r="50" spans="1:16">
      <c r="A50" s="301" t="s">
        <v>55</v>
      </c>
      <c r="B50" s="330">
        <f t="shared" si="1"/>
        <v>35355030</v>
      </c>
      <c r="C50" s="330">
        <v>18994789</v>
      </c>
      <c r="D50" s="296">
        <v>0</v>
      </c>
      <c r="E50" s="296">
        <v>-1</v>
      </c>
      <c r="F50" s="296">
        <v>0</v>
      </c>
      <c r="G50" s="296">
        <v>0</v>
      </c>
      <c r="H50" s="296">
        <v>0</v>
      </c>
      <c r="I50" s="296">
        <v>1371723</v>
      </c>
      <c r="J50" s="296">
        <v>4268364</v>
      </c>
      <c r="K50" s="296">
        <v>-71898</v>
      </c>
      <c r="L50" s="296">
        <v>3984474</v>
      </c>
      <c r="M50" s="296">
        <v>334952</v>
      </c>
      <c r="N50" s="296">
        <v>0</v>
      </c>
      <c r="O50" s="296">
        <v>6472627</v>
      </c>
      <c r="P50" s="333"/>
    </row>
    <row r="51" spans="1:16">
      <c r="A51" s="301" t="s">
        <v>56</v>
      </c>
      <c r="B51" s="330">
        <f t="shared" si="1"/>
        <v>25855881</v>
      </c>
      <c r="C51" s="330">
        <v>0</v>
      </c>
      <c r="D51" s="296">
        <v>1201008</v>
      </c>
      <c r="E51" s="296">
        <v>0</v>
      </c>
      <c r="F51" s="296">
        <v>0</v>
      </c>
      <c r="G51" s="296">
        <v>19850852</v>
      </c>
      <c r="H51" s="296">
        <v>0</v>
      </c>
      <c r="I51" s="296">
        <v>1143628</v>
      </c>
      <c r="J51" s="296">
        <v>0</v>
      </c>
      <c r="K51" s="296">
        <v>0</v>
      </c>
      <c r="L51" s="296">
        <v>3262106</v>
      </c>
      <c r="M51" s="296">
        <v>398287</v>
      </c>
      <c r="N51" s="296">
        <v>0</v>
      </c>
      <c r="O51" s="296">
        <v>0</v>
      </c>
      <c r="P51" s="333"/>
    </row>
    <row r="52" spans="1:16">
      <c r="A52" s="301" t="s">
        <v>57</v>
      </c>
      <c r="B52" s="330">
        <f t="shared" si="1"/>
        <v>64215042</v>
      </c>
      <c r="C52" s="330">
        <v>21280139</v>
      </c>
      <c r="D52" s="296">
        <v>5927</v>
      </c>
      <c r="E52" s="296">
        <v>1354514</v>
      </c>
      <c r="F52" s="296">
        <v>3178</v>
      </c>
      <c r="G52" s="296">
        <v>0</v>
      </c>
      <c r="H52" s="296">
        <v>0</v>
      </c>
      <c r="I52" s="296">
        <v>654503</v>
      </c>
      <c r="J52" s="296">
        <v>0</v>
      </c>
      <c r="K52" s="296">
        <v>32273842</v>
      </c>
      <c r="L52" s="296">
        <v>4725493</v>
      </c>
      <c r="M52" s="296">
        <v>1001147</v>
      </c>
      <c r="N52" s="296">
        <v>0</v>
      </c>
      <c r="O52" s="296">
        <v>2916299</v>
      </c>
      <c r="P52" s="333"/>
    </row>
    <row r="53" spans="1:16">
      <c r="A53" s="301" t="s">
        <v>58</v>
      </c>
      <c r="B53" s="330">
        <f t="shared" si="1"/>
        <v>137699920</v>
      </c>
      <c r="C53" s="330">
        <v>75852213</v>
      </c>
      <c r="D53" s="296">
        <v>0</v>
      </c>
      <c r="E53" s="296">
        <v>3655591</v>
      </c>
      <c r="F53" s="296">
        <v>0</v>
      </c>
      <c r="G53" s="296">
        <v>0</v>
      </c>
      <c r="H53" s="296">
        <v>0</v>
      </c>
      <c r="I53" s="296">
        <v>384802</v>
      </c>
      <c r="J53" s="296">
        <v>0</v>
      </c>
      <c r="K53" s="296">
        <v>0</v>
      </c>
      <c r="L53" s="296">
        <v>38150542</v>
      </c>
      <c r="M53" s="296">
        <v>8353537</v>
      </c>
      <c r="N53" s="296">
        <v>11303235</v>
      </c>
      <c r="O53" s="296">
        <v>0</v>
      </c>
      <c r="P53" s="333"/>
    </row>
    <row r="54" spans="1:16">
      <c r="A54" s="301" t="s">
        <v>59</v>
      </c>
      <c r="B54" s="330">
        <f t="shared" si="1"/>
        <v>46859766</v>
      </c>
      <c r="C54" s="330">
        <v>1558145</v>
      </c>
      <c r="D54" s="296">
        <v>8299211</v>
      </c>
      <c r="E54" s="296">
        <v>0</v>
      </c>
      <c r="F54" s="296">
        <v>0</v>
      </c>
      <c r="G54" s="296">
        <v>0</v>
      </c>
      <c r="H54" s="296">
        <v>0</v>
      </c>
      <c r="I54" s="296">
        <v>1771489</v>
      </c>
      <c r="J54" s="296">
        <v>0</v>
      </c>
      <c r="K54" s="296">
        <v>0</v>
      </c>
      <c r="L54" s="296">
        <v>13684810</v>
      </c>
      <c r="M54" s="296">
        <v>9840583</v>
      </c>
      <c r="N54" s="296">
        <v>0</v>
      </c>
      <c r="O54" s="296">
        <v>11705528</v>
      </c>
      <c r="P54" s="333"/>
    </row>
    <row r="55" spans="1:16">
      <c r="A55" s="301" t="s">
        <v>60</v>
      </c>
      <c r="B55" s="330">
        <f t="shared" si="1"/>
        <v>240176821</v>
      </c>
      <c r="C55" s="330">
        <v>972899</v>
      </c>
      <c r="D55" s="296">
        <v>156545946</v>
      </c>
      <c r="E55" s="296">
        <v>0</v>
      </c>
      <c r="F55" s="296">
        <v>0</v>
      </c>
      <c r="G55" s="296">
        <v>62500000</v>
      </c>
      <c r="H55" s="296">
        <v>0</v>
      </c>
      <c r="I55" s="296">
        <v>615589</v>
      </c>
      <c r="J55" s="296">
        <v>0</v>
      </c>
      <c r="K55" s="296">
        <v>5108683</v>
      </c>
      <c r="L55" s="296">
        <v>9130016</v>
      </c>
      <c r="M55" s="296">
        <v>3959219</v>
      </c>
      <c r="N55" s="296">
        <v>0</v>
      </c>
      <c r="O55" s="296">
        <v>1344469</v>
      </c>
      <c r="P55" s="333"/>
    </row>
    <row r="56" spans="1:16">
      <c r="A56" s="301" t="s">
        <v>61</v>
      </c>
      <c r="B56" s="330">
        <f t="shared" si="1"/>
        <v>13751756</v>
      </c>
      <c r="C56" s="330">
        <v>2694551</v>
      </c>
      <c r="D56" s="296">
        <v>0</v>
      </c>
      <c r="E56" s="296">
        <v>0</v>
      </c>
      <c r="F56" s="296">
        <v>0</v>
      </c>
      <c r="G56" s="296">
        <v>0</v>
      </c>
      <c r="H56" s="296">
        <v>0</v>
      </c>
      <c r="I56" s="296">
        <v>389722</v>
      </c>
      <c r="J56" s="296">
        <v>0</v>
      </c>
      <c r="K56" s="296">
        <v>0</v>
      </c>
      <c r="L56" s="296">
        <v>1502512</v>
      </c>
      <c r="M56" s="296">
        <v>13116</v>
      </c>
      <c r="N56" s="296">
        <v>0</v>
      </c>
      <c r="O56" s="296">
        <v>9151855</v>
      </c>
      <c r="P56" s="333"/>
    </row>
  </sheetData>
  <mergeCells count="2">
    <mergeCell ref="A1:O1"/>
    <mergeCell ref="A2:A4"/>
  </mergeCells>
  <pageMargins left="0.7" right="0.7" top="0.75" bottom="0.75" header="0.3" footer="0.3"/>
  <pageSetup scale="3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5"/>
  <sheetViews>
    <sheetView workbookViewId="0">
      <selection activeCell="A4" sqref="A4:H55"/>
    </sheetView>
  </sheetViews>
  <sheetFormatPr defaultRowHeight="14.4"/>
  <cols>
    <col min="1" max="1" width="20.88671875" customWidth="1"/>
    <col min="2" max="2" width="15.109375" customWidth="1"/>
    <col min="3" max="3" width="15.44140625" bestFit="1" customWidth="1"/>
    <col min="4" max="4" width="15.109375" customWidth="1"/>
    <col min="5" max="6" width="15.44140625" customWidth="1"/>
    <col min="7" max="7" width="12.5546875" customWidth="1"/>
    <col min="8" max="8" width="14.33203125" customWidth="1"/>
  </cols>
  <sheetData>
    <row r="1" spans="1:8">
      <c r="A1" s="502" t="s">
        <v>220</v>
      </c>
      <c r="B1" s="508"/>
      <c r="C1" s="508"/>
      <c r="D1" s="508"/>
      <c r="E1" s="508"/>
      <c r="F1" s="508"/>
      <c r="G1" s="508"/>
      <c r="H1" s="509"/>
    </row>
    <row r="2" spans="1:8">
      <c r="A2" s="552" t="s">
        <v>10</v>
      </c>
      <c r="B2" s="553" t="s">
        <v>66</v>
      </c>
      <c r="C2" s="554"/>
      <c r="D2" s="554"/>
      <c r="E2" s="555"/>
      <c r="F2" s="556" t="s">
        <v>64</v>
      </c>
      <c r="G2" s="556"/>
      <c r="H2" s="557"/>
    </row>
    <row r="3" spans="1:8" ht="25.2">
      <c r="A3" s="501"/>
      <c r="B3" s="103" t="s">
        <v>83</v>
      </c>
      <c r="C3" s="103" t="s">
        <v>71</v>
      </c>
      <c r="D3" s="103" t="s">
        <v>72</v>
      </c>
      <c r="E3" s="30" t="s">
        <v>73</v>
      </c>
      <c r="F3" s="29" t="s">
        <v>83</v>
      </c>
      <c r="G3" s="103" t="s">
        <v>70</v>
      </c>
      <c r="H3" s="103" t="s">
        <v>69</v>
      </c>
    </row>
    <row r="4" spans="1:8">
      <c r="A4" s="131" t="s">
        <v>77</v>
      </c>
      <c r="B4" s="332">
        <f>SUM(B5:B55)</f>
        <v>1617199480</v>
      </c>
      <c r="C4" s="332">
        <f t="shared" ref="C4:H4" si="0">SUM(C5:C55)</f>
        <v>145342258</v>
      </c>
      <c r="D4" s="332">
        <f t="shared" si="0"/>
        <v>146624392</v>
      </c>
      <c r="E4" s="332">
        <f t="shared" si="0"/>
        <v>1325232830</v>
      </c>
      <c r="F4" s="332">
        <f t="shared" si="0"/>
        <v>141844186</v>
      </c>
      <c r="G4" s="332">
        <f t="shared" si="0"/>
        <v>14819098</v>
      </c>
      <c r="H4" s="332">
        <f t="shared" si="0"/>
        <v>127025088</v>
      </c>
    </row>
    <row r="5" spans="1:8">
      <c r="A5" s="301" t="s">
        <v>11</v>
      </c>
      <c r="B5" s="330">
        <f>SUM(C5:E5)</f>
        <v>13999144</v>
      </c>
      <c r="C5" s="296">
        <v>0</v>
      </c>
      <c r="D5" s="296">
        <v>706197</v>
      </c>
      <c r="E5" s="296">
        <v>13292947</v>
      </c>
      <c r="F5" s="296">
        <v>531001</v>
      </c>
      <c r="G5" s="296">
        <v>531001</v>
      </c>
      <c r="H5" s="296">
        <v>0</v>
      </c>
    </row>
    <row r="6" spans="1:8">
      <c r="A6" s="301" t="s">
        <v>12</v>
      </c>
      <c r="B6" s="330">
        <f t="shared" ref="B6:B54" si="1">SUM(C6:E6)</f>
        <v>12530208</v>
      </c>
      <c r="C6" s="296">
        <v>13498</v>
      </c>
      <c r="D6" s="296">
        <v>0</v>
      </c>
      <c r="E6" s="296">
        <v>12516710</v>
      </c>
      <c r="F6" s="296">
        <v>149164</v>
      </c>
      <c r="G6" s="296">
        <v>0</v>
      </c>
      <c r="H6" s="296">
        <v>149164</v>
      </c>
    </row>
    <row r="7" spans="1:8">
      <c r="A7" s="301" t="s">
        <v>13</v>
      </c>
      <c r="B7" s="330">
        <f t="shared" si="1"/>
        <v>7221577</v>
      </c>
      <c r="C7" s="296">
        <v>21884</v>
      </c>
      <c r="D7" s="296">
        <v>170775</v>
      </c>
      <c r="E7" s="296">
        <v>7028918</v>
      </c>
      <c r="F7" s="296">
        <v>125336</v>
      </c>
      <c r="G7" s="296">
        <v>0</v>
      </c>
      <c r="H7" s="296">
        <v>125336</v>
      </c>
    </row>
    <row r="8" spans="1:8">
      <c r="A8" s="301" t="s">
        <v>14</v>
      </c>
      <c r="B8" s="330">
        <f t="shared" si="1"/>
        <v>17105422</v>
      </c>
      <c r="C8" s="296">
        <v>66394</v>
      </c>
      <c r="D8" s="296">
        <v>5470537</v>
      </c>
      <c r="E8" s="296">
        <v>11568491</v>
      </c>
      <c r="F8" s="296">
        <v>1720116</v>
      </c>
      <c r="G8" s="296">
        <v>0</v>
      </c>
      <c r="H8" s="296">
        <v>1720116</v>
      </c>
    </row>
    <row r="9" spans="1:8">
      <c r="A9" s="301" t="s">
        <v>15</v>
      </c>
      <c r="B9" s="330">
        <f t="shared" si="1"/>
        <v>534523819</v>
      </c>
      <c r="C9" s="296">
        <v>36536296</v>
      </c>
      <c r="D9" s="296">
        <v>33937840</v>
      </c>
      <c r="E9" s="296">
        <v>464049683</v>
      </c>
      <c r="F9" s="296">
        <v>53251055</v>
      </c>
      <c r="G9" s="296">
        <v>0</v>
      </c>
      <c r="H9" s="296">
        <v>53251055</v>
      </c>
    </row>
    <row r="10" spans="1:8">
      <c r="A10" s="301" t="s">
        <v>16</v>
      </c>
      <c r="B10" s="330">
        <f t="shared" si="1"/>
        <v>2031161</v>
      </c>
      <c r="C10" s="296">
        <v>154980</v>
      </c>
      <c r="D10" s="296">
        <v>1688145</v>
      </c>
      <c r="E10" s="296">
        <v>188036</v>
      </c>
      <c r="F10" s="296">
        <v>1343190</v>
      </c>
      <c r="G10" s="296">
        <v>0</v>
      </c>
      <c r="H10" s="296">
        <v>1343190</v>
      </c>
    </row>
    <row r="11" spans="1:8">
      <c r="A11" s="301" t="s">
        <v>17</v>
      </c>
      <c r="B11" s="330">
        <f t="shared" si="1"/>
        <v>0</v>
      </c>
      <c r="C11" s="296">
        <v>0</v>
      </c>
      <c r="D11" s="296">
        <v>0</v>
      </c>
      <c r="E11" s="296">
        <v>0</v>
      </c>
      <c r="F11" s="296">
        <v>3057721</v>
      </c>
      <c r="G11" s="296">
        <v>3057721</v>
      </c>
      <c r="H11" s="296">
        <v>0</v>
      </c>
    </row>
    <row r="12" spans="1:8">
      <c r="A12" s="301" t="s">
        <v>18</v>
      </c>
      <c r="B12" s="330">
        <f t="shared" si="1"/>
        <v>5601421</v>
      </c>
      <c r="C12" s="296">
        <v>4390378</v>
      </c>
      <c r="D12" s="296">
        <v>1211043</v>
      </c>
      <c r="E12" s="296">
        <v>0</v>
      </c>
      <c r="F12" s="296">
        <v>0</v>
      </c>
      <c r="G12" s="296">
        <v>0</v>
      </c>
      <c r="H12" s="296">
        <v>0</v>
      </c>
    </row>
    <row r="13" spans="1:8">
      <c r="A13" s="301" t="s">
        <v>19</v>
      </c>
      <c r="B13" s="330">
        <f t="shared" si="1"/>
        <v>6818672</v>
      </c>
      <c r="C13" s="296">
        <v>0</v>
      </c>
      <c r="D13" s="296">
        <v>123160</v>
      </c>
      <c r="E13" s="296">
        <v>6695512</v>
      </c>
      <c r="F13" s="296">
        <v>0</v>
      </c>
      <c r="G13" s="296">
        <v>0</v>
      </c>
      <c r="H13" s="296">
        <v>0</v>
      </c>
    </row>
    <row r="14" spans="1:8">
      <c r="A14" s="301" t="s">
        <v>20</v>
      </c>
      <c r="B14" s="330">
        <f t="shared" si="1"/>
        <v>50683679</v>
      </c>
      <c r="C14" s="296">
        <v>771768</v>
      </c>
      <c r="D14" s="296">
        <v>4201772</v>
      </c>
      <c r="E14" s="296">
        <v>45710139</v>
      </c>
      <c r="F14" s="296">
        <v>925543</v>
      </c>
      <c r="G14" s="296">
        <v>0</v>
      </c>
      <c r="H14" s="296">
        <v>925543</v>
      </c>
    </row>
    <row r="15" spans="1:8">
      <c r="A15" s="301" t="s">
        <v>21</v>
      </c>
      <c r="B15" s="330">
        <f t="shared" si="1"/>
        <v>10720940</v>
      </c>
      <c r="C15" s="296">
        <v>5094881</v>
      </c>
      <c r="D15" s="296">
        <v>0</v>
      </c>
      <c r="E15" s="296">
        <v>5626059</v>
      </c>
      <c r="F15" s="296">
        <v>4869017</v>
      </c>
      <c r="G15" s="296">
        <v>0</v>
      </c>
      <c r="H15" s="296">
        <v>4869017</v>
      </c>
    </row>
    <row r="16" spans="1:8">
      <c r="A16" s="301" t="s">
        <v>22</v>
      </c>
      <c r="B16" s="330">
        <f t="shared" si="1"/>
        <v>4634293</v>
      </c>
      <c r="C16" s="296">
        <v>254</v>
      </c>
      <c r="D16" s="296">
        <v>74482</v>
      </c>
      <c r="E16" s="296">
        <v>4559557</v>
      </c>
      <c r="F16" s="296">
        <v>1096972</v>
      </c>
      <c r="G16" s="296">
        <v>0</v>
      </c>
      <c r="H16" s="296">
        <v>1096972</v>
      </c>
    </row>
    <row r="17" spans="1:8">
      <c r="A17" s="301" t="s">
        <v>23</v>
      </c>
      <c r="B17" s="330">
        <f t="shared" si="1"/>
        <v>1023771</v>
      </c>
      <c r="C17" s="296">
        <v>132009</v>
      </c>
      <c r="D17" s="296">
        <v>34361</v>
      </c>
      <c r="E17" s="296">
        <v>857401</v>
      </c>
      <c r="F17" s="296">
        <v>0</v>
      </c>
      <c r="G17" s="296">
        <v>0</v>
      </c>
      <c r="H17" s="296">
        <v>0</v>
      </c>
    </row>
    <row r="18" spans="1:8">
      <c r="A18" s="301" t="s">
        <v>24</v>
      </c>
      <c r="B18" s="330">
        <f t="shared" si="1"/>
        <v>25988177</v>
      </c>
      <c r="C18" s="296">
        <v>0</v>
      </c>
      <c r="D18" s="296">
        <v>17204394</v>
      </c>
      <c r="E18" s="296">
        <v>8783783</v>
      </c>
      <c r="F18" s="296">
        <v>542779</v>
      </c>
      <c r="G18" s="296">
        <v>0</v>
      </c>
      <c r="H18" s="296">
        <v>542779</v>
      </c>
    </row>
    <row r="19" spans="1:8">
      <c r="A19" s="301" t="s">
        <v>25</v>
      </c>
      <c r="B19" s="330">
        <f t="shared" si="1"/>
        <v>10780228</v>
      </c>
      <c r="C19" s="296">
        <v>0</v>
      </c>
      <c r="D19" s="296">
        <v>10356805</v>
      </c>
      <c r="E19" s="296">
        <v>423423</v>
      </c>
      <c r="F19" s="296">
        <v>0</v>
      </c>
      <c r="G19" s="296">
        <v>0</v>
      </c>
      <c r="H19" s="296">
        <v>0</v>
      </c>
    </row>
    <row r="20" spans="1:8">
      <c r="A20" s="301" t="s">
        <v>26</v>
      </c>
      <c r="B20" s="330">
        <f t="shared" si="1"/>
        <v>10223606</v>
      </c>
      <c r="C20" s="296">
        <v>0</v>
      </c>
      <c r="D20" s="296">
        <v>0</v>
      </c>
      <c r="E20" s="296">
        <v>10223606</v>
      </c>
      <c r="F20" s="296">
        <v>304497</v>
      </c>
      <c r="G20" s="296">
        <v>0</v>
      </c>
      <c r="H20" s="296">
        <v>304497</v>
      </c>
    </row>
    <row r="21" spans="1:8">
      <c r="A21" s="301" t="s">
        <v>27</v>
      </c>
      <c r="B21" s="330">
        <f t="shared" si="1"/>
        <v>500723</v>
      </c>
      <c r="C21" s="296">
        <v>0</v>
      </c>
      <c r="D21" s="296">
        <v>419230</v>
      </c>
      <c r="E21" s="296">
        <v>81493</v>
      </c>
      <c r="F21" s="296">
        <v>1386274</v>
      </c>
      <c r="G21" s="296">
        <v>0</v>
      </c>
      <c r="H21" s="296">
        <v>1386274</v>
      </c>
    </row>
    <row r="22" spans="1:8">
      <c r="A22" s="301" t="s">
        <v>28</v>
      </c>
      <c r="B22" s="330">
        <f t="shared" si="1"/>
        <v>30010083</v>
      </c>
      <c r="C22" s="296">
        <v>8552753</v>
      </c>
      <c r="D22" s="296">
        <v>455841</v>
      </c>
      <c r="E22" s="296">
        <v>21001489</v>
      </c>
      <c r="F22" s="296">
        <v>16548487</v>
      </c>
      <c r="G22" s="296">
        <v>0</v>
      </c>
      <c r="H22" s="296">
        <v>16548487</v>
      </c>
    </row>
    <row r="23" spans="1:8">
      <c r="A23" s="301" t="s">
        <v>29</v>
      </c>
      <c r="B23" s="330">
        <f t="shared" si="1"/>
        <v>5256501</v>
      </c>
      <c r="C23" s="296">
        <v>0</v>
      </c>
      <c r="D23" s="296">
        <v>4941948</v>
      </c>
      <c r="E23" s="296">
        <v>314553</v>
      </c>
      <c r="F23" s="296">
        <v>88318</v>
      </c>
      <c r="G23" s="296">
        <v>0</v>
      </c>
      <c r="H23" s="296">
        <v>88318</v>
      </c>
    </row>
    <row r="24" spans="1:8">
      <c r="A24" s="301" t="s">
        <v>30</v>
      </c>
      <c r="B24" s="330">
        <f t="shared" si="1"/>
        <v>10514313</v>
      </c>
      <c r="C24" s="296">
        <v>0</v>
      </c>
      <c r="D24" s="296">
        <v>234090</v>
      </c>
      <c r="E24" s="296">
        <v>10280223</v>
      </c>
      <c r="F24" s="296">
        <v>400841</v>
      </c>
      <c r="G24" s="296">
        <v>0</v>
      </c>
      <c r="H24" s="296">
        <v>400841</v>
      </c>
    </row>
    <row r="25" spans="1:8">
      <c r="A25" s="301" t="s">
        <v>31</v>
      </c>
      <c r="B25" s="330">
        <f t="shared" si="1"/>
        <v>43336884</v>
      </c>
      <c r="C25" s="296">
        <v>7550042</v>
      </c>
      <c r="D25" s="296">
        <v>1084203</v>
      </c>
      <c r="E25" s="296">
        <v>34702639</v>
      </c>
      <c r="F25" s="296">
        <v>7052443</v>
      </c>
      <c r="G25" s="296">
        <v>3806512</v>
      </c>
      <c r="H25" s="296">
        <v>3245931</v>
      </c>
    </row>
    <row r="26" spans="1:8">
      <c r="A26" s="301" t="s">
        <v>32</v>
      </c>
      <c r="B26" s="330">
        <f t="shared" si="1"/>
        <v>0</v>
      </c>
      <c r="C26" s="296">
        <v>0</v>
      </c>
      <c r="D26" s="296">
        <v>0</v>
      </c>
      <c r="E26" s="296">
        <v>0</v>
      </c>
      <c r="F26" s="296">
        <v>0</v>
      </c>
      <c r="G26" s="296">
        <v>0</v>
      </c>
      <c r="H26" s="296">
        <v>0</v>
      </c>
    </row>
    <row r="27" spans="1:8">
      <c r="A27" s="301" t="s">
        <v>33</v>
      </c>
      <c r="B27" s="330">
        <f t="shared" si="1"/>
        <v>50415575</v>
      </c>
      <c r="C27" s="296">
        <v>477122</v>
      </c>
      <c r="D27" s="296">
        <v>4338652</v>
      </c>
      <c r="E27" s="296">
        <v>45599801</v>
      </c>
      <c r="F27" s="296">
        <v>7099729</v>
      </c>
      <c r="G27" s="296">
        <v>1100000</v>
      </c>
      <c r="H27" s="296">
        <v>5999729</v>
      </c>
    </row>
    <row r="28" spans="1:8">
      <c r="A28" s="301" t="s">
        <v>34</v>
      </c>
      <c r="B28" s="330">
        <f t="shared" si="1"/>
        <v>64487441</v>
      </c>
      <c r="C28" s="296">
        <v>0</v>
      </c>
      <c r="D28" s="296">
        <v>719182</v>
      </c>
      <c r="E28" s="296">
        <v>63768259</v>
      </c>
      <c r="F28" s="296">
        <v>3188164</v>
      </c>
      <c r="G28" s="296">
        <v>0</v>
      </c>
      <c r="H28" s="296">
        <v>3188164</v>
      </c>
    </row>
    <row r="29" spans="1:8">
      <c r="A29" s="301" t="s">
        <v>35</v>
      </c>
      <c r="B29" s="330">
        <f t="shared" si="1"/>
        <v>18161923</v>
      </c>
      <c r="C29" s="296">
        <v>125690</v>
      </c>
      <c r="D29" s="296">
        <v>0</v>
      </c>
      <c r="E29" s="296">
        <v>18036233</v>
      </c>
      <c r="F29" s="296">
        <v>6888218</v>
      </c>
      <c r="G29" s="296">
        <v>0</v>
      </c>
      <c r="H29" s="296">
        <v>6888218</v>
      </c>
    </row>
    <row r="30" spans="1:8">
      <c r="A30" s="301" t="s">
        <v>36</v>
      </c>
      <c r="B30" s="330">
        <f t="shared" si="1"/>
        <v>2893303</v>
      </c>
      <c r="C30" s="296">
        <v>0</v>
      </c>
      <c r="D30" s="296">
        <v>0</v>
      </c>
      <c r="E30" s="296">
        <v>2893303</v>
      </c>
      <c r="F30" s="296">
        <v>0</v>
      </c>
      <c r="G30" s="296">
        <v>0</v>
      </c>
      <c r="H30" s="296">
        <v>0</v>
      </c>
    </row>
    <row r="31" spans="1:8">
      <c r="A31" s="301" t="s">
        <v>37</v>
      </c>
      <c r="B31" s="330">
        <f t="shared" si="1"/>
        <v>2720449</v>
      </c>
      <c r="C31" s="296">
        <v>3615845</v>
      </c>
      <c r="D31" s="296">
        <v>-961571</v>
      </c>
      <c r="E31" s="296">
        <v>66175</v>
      </c>
      <c r="F31" s="296">
        <v>0</v>
      </c>
      <c r="G31" s="296">
        <v>0</v>
      </c>
      <c r="H31" s="296">
        <v>0</v>
      </c>
    </row>
    <row r="32" spans="1:8">
      <c r="A32" s="301" t="s">
        <v>38</v>
      </c>
      <c r="B32" s="330">
        <f t="shared" si="1"/>
        <v>16088183</v>
      </c>
      <c r="C32" s="296">
        <v>0</v>
      </c>
      <c r="D32" s="296">
        <v>0</v>
      </c>
      <c r="E32" s="296">
        <v>16088183</v>
      </c>
      <c r="F32" s="296">
        <v>0</v>
      </c>
      <c r="G32" s="296">
        <v>0</v>
      </c>
      <c r="H32" s="296">
        <v>0</v>
      </c>
    </row>
    <row r="33" spans="1:8">
      <c r="A33" s="301" t="s">
        <v>39</v>
      </c>
      <c r="B33" s="330">
        <f t="shared" si="1"/>
        <v>94031</v>
      </c>
      <c r="C33" s="296">
        <v>0</v>
      </c>
      <c r="D33" s="296">
        <v>70581</v>
      </c>
      <c r="E33" s="296">
        <v>23450</v>
      </c>
      <c r="F33" s="296">
        <v>641138</v>
      </c>
      <c r="G33" s="296">
        <v>0</v>
      </c>
      <c r="H33" s="296">
        <v>641138</v>
      </c>
    </row>
    <row r="34" spans="1:8">
      <c r="A34" s="301" t="s">
        <v>40</v>
      </c>
      <c r="B34" s="330">
        <f t="shared" si="1"/>
        <v>4871978</v>
      </c>
      <c r="C34" s="296">
        <v>0</v>
      </c>
      <c r="D34" s="296">
        <v>123261</v>
      </c>
      <c r="E34" s="296">
        <v>4748717</v>
      </c>
      <c r="F34" s="296">
        <v>934746</v>
      </c>
      <c r="G34" s="296">
        <v>136092</v>
      </c>
      <c r="H34" s="296">
        <v>798654</v>
      </c>
    </row>
    <row r="35" spans="1:8">
      <c r="A35" s="301" t="s">
        <v>41</v>
      </c>
      <c r="B35" s="330">
        <f t="shared" si="1"/>
        <v>67287015</v>
      </c>
      <c r="C35" s="296">
        <v>1198286</v>
      </c>
      <c r="D35" s="296">
        <v>21272930</v>
      </c>
      <c r="E35" s="296">
        <v>44815799</v>
      </c>
      <c r="F35" s="296">
        <v>731708</v>
      </c>
      <c r="G35" s="296">
        <v>731708</v>
      </c>
      <c r="H35" s="296">
        <v>0</v>
      </c>
    </row>
    <row r="36" spans="1:8">
      <c r="A36" s="301" t="s">
        <v>42</v>
      </c>
      <c r="B36" s="330">
        <f t="shared" si="1"/>
        <v>13031346</v>
      </c>
      <c r="C36" s="296">
        <v>700317</v>
      </c>
      <c r="D36" s="296">
        <v>0</v>
      </c>
      <c r="E36" s="296">
        <v>12331029</v>
      </c>
      <c r="F36" s="296">
        <v>0</v>
      </c>
      <c r="G36" s="296">
        <v>0</v>
      </c>
      <c r="H36" s="296">
        <v>0</v>
      </c>
    </row>
    <row r="37" spans="1:8">
      <c r="A37" s="301" t="s">
        <v>43</v>
      </c>
      <c r="B37" s="330">
        <f t="shared" si="1"/>
        <v>167247135</v>
      </c>
      <c r="C37" s="296">
        <v>14752314</v>
      </c>
      <c r="D37" s="296">
        <v>1882936</v>
      </c>
      <c r="E37" s="296">
        <v>150611885</v>
      </c>
      <c r="F37" s="296">
        <v>7870480</v>
      </c>
      <c r="G37" s="296">
        <v>0</v>
      </c>
      <c r="H37" s="296">
        <v>7870480</v>
      </c>
    </row>
    <row r="38" spans="1:8">
      <c r="A38" s="301" t="s">
        <v>44</v>
      </c>
      <c r="B38" s="330">
        <f t="shared" si="1"/>
        <v>5461644</v>
      </c>
      <c r="C38" s="296">
        <v>59</v>
      </c>
      <c r="D38" s="296">
        <v>25100</v>
      </c>
      <c r="E38" s="296">
        <v>5436485</v>
      </c>
      <c r="F38" s="296">
        <v>469015</v>
      </c>
      <c r="G38" s="296">
        <v>0</v>
      </c>
      <c r="H38" s="296">
        <v>469015</v>
      </c>
    </row>
    <row r="39" spans="1:8">
      <c r="A39" s="301" t="s">
        <v>45</v>
      </c>
      <c r="B39" s="330">
        <f t="shared" si="1"/>
        <v>1573723</v>
      </c>
      <c r="C39" s="296">
        <v>0</v>
      </c>
      <c r="D39" s="296">
        <v>19576</v>
      </c>
      <c r="E39" s="296">
        <v>1554147</v>
      </c>
      <c r="F39" s="296">
        <v>971185</v>
      </c>
      <c r="G39" s="296">
        <v>0</v>
      </c>
      <c r="H39" s="296">
        <v>971185</v>
      </c>
    </row>
    <row r="40" spans="1:8">
      <c r="A40" s="301" t="s">
        <v>46</v>
      </c>
      <c r="B40" s="330">
        <f t="shared" si="1"/>
        <v>73821516</v>
      </c>
      <c r="C40" s="296">
        <v>40883327</v>
      </c>
      <c r="D40" s="296">
        <v>2349110</v>
      </c>
      <c r="E40" s="296">
        <v>30589079</v>
      </c>
      <c r="F40" s="296">
        <v>5836497</v>
      </c>
      <c r="G40" s="296">
        <v>1995173</v>
      </c>
      <c r="H40" s="296">
        <v>3841324</v>
      </c>
    </row>
    <row r="41" spans="1:8">
      <c r="A41" s="301" t="s">
        <v>47</v>
      </c>
      <c r="B41" s="330">
        <f t="shared" si="1"/>
        <v>0</v>
      </c>
      <c r="C41" s="296">
        <v>0</v>
      </c>
      <c r="D41" s="296">
        <v>0</v>
      </c>
      <c r="E41" s="296">
        <v>0</v>
      </c>
      <c r="F41" s="296">
        <v>0</v>
      </c>
      <c r="G41" s="296">
        <v>0</v>
      </c>
      <c r="H41" s="296">
        <v>0</v>
      </c>
    </row>
    <row r="42" spans="1:8">
      <c r="A42" s="301" t="s">
        <v>48</v>
      </c>
      <c r="B42" s="330">
        <f t="shared" si="1"/>
        <v>8825806</v>
      </c>
      <c r="C42" s="296">
        <v>-41875</v>
      </c>
      <c r="D42" s="296">
        <v>493029</v>
      </c>
      <c r="E42" s="296">
        <v>8374652</v>
      </c>
      <c r="F42" s="296">
        <v>74004</v>
      </c>
      <c r="G42" s="296">
        <v>0</v>
      </c>
      <c r="H42" s="296">
        <v>74004</v>
      </c>
    </row>
    <row r="43" spans="1:8">
      <c r="A43" s="301" t="s">
        <v>49</v>
      </c>
      <c r="B43" s="330">
        <f t="shared" si="1"/>
        <v>80583895</v>
      </c>
      <c r="C43" s="296">
        <v>0</v>
      </c>
      <c r="D43" s="296">
        <v>2593228</v>
      </c>
      <c r="E43" s="296">
        <v>77990667</v>
      </c>
      <c r="F43" s="296">
        <v>1632403</v>
      </c>
      <c r="G43" s="296">
        <v>0</v>
      </c>
      <c r="H43" s="296">
        <v>1632403</v>
      </c>
    </row>
    <row r="44" spans="1:8">
      <c r="A44" s="301" t="s">
        <v>50</v>
      </c>
      <c r="B44" s="330">
        <f t="shared" si="1"/>
        <v>10261560</v>
      </c>
      <c r="C44" s="296">
        <v>0</v>
      </c>
      <c r="D44" s="296">
        <v>0</v>
      </c>
      <c r="E44" s="296">
        <v>10261560</v>
      </c>
      <c r="F44" s="296">
        <v>3338948</v>
      </c>
      <c r="G44" s="296">
        <v>3338948</v>
      </c>
      <c r="H44" s="296">
        <v>0</v>
      </c>
    </row>
    <row r="45" spans="1:8">
      <c r="A45" s="301" t="s">
        <v>51</v>
      </c>
      <c r="B45" s="330">
        <f t="shared" si="1"/>
        <v>15015084</v>
      </c>
      <c r="C45" s="296">
        <v>0</v>
      </c>
      <c r="D45" s="296">
        <v>9311562</v>
      </c>
      <c r="E45" s="296">
        <v>5703522</v>
      </c>
      <c r="F45" s="296">
        <v>12602</v>
      </c>
      <c r="G45" s="296">
        <v>0</v>
      </c>
      <c r="H45" s="296">
        <v>12602</v>
      </c>
    </row>
    <row r="46" spans="1:8">
      <c r="A46" s="301" t="s">
        <v>52</v>
      </c>
      <c r="B46" s="330">
        <f t="shared" si="1"/>
        <v>2719130</v>
      </c>
      <c r="C46" s="296">
        <v>0</v>
      </c>
      <c r="D46" s="296">
        <v>0</v>
      </c>
      <c r="E46" s="296">
        <v>2719130</v>
      </c>
      <c r="F46" s="296">
        <v>47589</v>
      </c>
      <c r="G46" s="296">
        <v>0</v>
      </c>
      <c r="H46" s="296">
        <v>47589</v>
      </c>
    </row>
    <row r="47" spans="1:8">
      <c r="A47" s="301" t="s">
        <v>53</v>
      </c>
      <c r="B47" s="330">
        <f t="shared" si="1"/>
        <v>12900059</v>
      </c>
      <c r="C47" s="296">
        <v>0</v>
      </c>
      <c r="D47" s="296">
        <v>0</v>
      </c>
      <c r="E47" s="296">
        <v>12900059</v>
      </c>
      <c r="F47" s="296">
        <v>0</v>
      </c>
      <c r="G47" s="296">
        <v>0</v>
      </c>
      <c r="H47" s="296">
        <v>0</v>
      </c>
    </row>
    <row r="48" spans="1:8">
      <c r="A48" s="301" t="s">
        <v>54</v>
      </c>
      <c r="B48" s="330">
        <f t="shared" si="1"/>
        <v>73881326</v>
      </c>
      <c r="C48" s="296">
        <v>3260170</v>
      </c>
      <c r="D48" s="296">
        <v>6213392</v>
      </c>
      <c r="E48" s="296">
        <v>64407764</v>
      </c>
      <c r="F48" s="296">
        <v>3704902</v>
      </c>
      <c r="G48" s="296">
        <v>121943</v>
      </c>
      <c r="H48" s="296">
        <v>3582959</v>
      </c>
    </row>
    <row r="49" spans="1:8">
      <c r="A49" s="301" t="s">
        <v>55</v>
      </c>
      <c r="B49" s="330">
        <f t="shared" si="1"/>
        <v>18994789</v>
      </c>
      <c r="C49" s="296">
        <v>1500</v>
      </c>
      <c r="D49" s="296">
        <v>527861</v>
      </c>
      <c r="E49" s="296">
        <v>18465428</v>
      </c>
      <c r="F49" s="296">
        <v>-1</v>
      </c>
      <c r="G49" s="296">
        <v>0</v>
      </c>
      <c r="H49" s="296">
        <v>-1</v>
      </c>
    </row>
    <row r="50" spans="1:8">
      <c r="A50" s="301" t="s">
        <v>56</v>
      </c>
      <c r="B50" s="330">
        <f t="shared" si="1"/>
        <v>0</v>
      </c>
      <c r="C50" s="296">
        <v>0</v>
      </c>
      <c r="D50" s="296">
        <v>0</v>
      </c>
      <c r="E50" s="296">
        <v>0</v>
      </c>
      <c r="F50" s="296">
        <v>0</v>
      </c>
      <c r="G50" s="296">
        <v>0</v>
      </c>
      <c r="H50" s="296">
        <v>0</v>
      </c>
    </row>
    <row r="51" spans="1:8">
      <c r="A51" s="301" t="s">
        <v>57</v>
      </c>
      <c r="B51" s="330">
        <f t="shared" si="1"/>
        <v>21280139</v>
      </c>
      <c r="C51" s="296">
        <v>109100</v>
      </c>
      <c r="D51" s="296">
        <v>25004</v>
      </c>
      <c r="E51" s="296">
        <v>21146035</v>
      </c>
      <c r="F51" s="296">
        <v>1354514</v>
      </c>
      <c r="G51" s="296">
        <v>0</v>
      </c>
      <c r="H51" s="296">
        <v>1354514</v>
      </c>
    </row>
    <row r="52" spans="1:8">
      <c r="A52" s="301" t="s">
        <v>58</v>
      </c>
      <c r="B52" s="330">
        <f t="shared" si="1"/>
        <v>75852213</v>
      </c>
      <c r="C52" s="296">
        <v>15947237</v>
      </c>
      <c r="D52" s="296">
        <v>12611210</v>
      </c>
      <c r="E52" s="296">
        <v>47293766</v>
      </c>
      <c r="F52" s="296">
        <v>3655591</v>
      </c>
      <c r="G52" s="296">
        <v>0</v>
      </c>
      <c r="H52" s="296">
        <v>3655591</v>
      </c>
    </row>
    <row r="53" spans="1:8">
      <c r="A53" s="301" t="s">
        <v>59</v>
      </c>
      <c r="B53" s="330">
        <f t="shared" si="1"/>
        <v>1558145</v>
      </c>
      <c r="C53" s="296">
        <v>0</v>
      </c>
      <c r="D53" s="296">
        <v>0</v>
      </c>
      <c r="E53" s="296">
        <v>1558145</v>
      </c>
      <c r="F53" s="296">
        <v>0</v>
      </c>
      <c r="G53" s="296">
        <v>0</v>
      </c>
      <c r="H53" s="296">
        <v>0</v>
      </c>
    </row>
    <row r="54" spans="1:8">
      <c r="A54" s="301" t="s">
        <v>60</v>
      </c>
      <c r="B54" s="330">
        <f t="shared" si="1"/>
        <v>972899</v>
      </c>
      <c r="C54" s="296">
        <v>1028029</v>
      </c>
      <c r="D54" s="296">
        <v>0</v>
      </c>
      <c r="E54" s="296">
        <v>-55130</v>
      </c>
      <c r="F54" s="296">
        <v>0</v>
      </c>
      <c r="G54" s="296">
        <v>0</v>
      </c>
      <c r="H54" s="296">
        <v>0</v>
      </c>
    </row>
    <row r="55" spans="1:8">
      <c r="A55" s="301" t="s">
        <v>61</v>
      </c>
      <c r="B55" s="330">
        <f>SUM(C55:E55)</f>
        <v>2694551</v>
      </c>
      <c r="C55" s="296">
        <v>0</v>
      </c>
      <c r="D55" s="296">
        <v>2694526</v>
      </c>
      <c r="E55" s="296">
        <v>25</v>
      </c>
      <c r="F55" s="296">
        <v>0</v>
      </c>
      <c r="G55" s="296">
        <v>0</v>
      </c>
      <c r="H55" s="296">
        <v>0</v>
      </c>
    </row>
  </sheetData>
  <mergeCells count="4">
    <mergeCell ref="A1:H1"/>
    <mergeCell ref="A2:A3"/>
    <mergeCell ref="B2:E2"/>
    <mergeCell ref="F2:H2"/>
  </mergeCells>
  <pageMargins left="0.7" right="0.7" top="0.75" bottom="0.75" header="0.3" footer="0.3"/>
  <pageSetup scale="10" orientation="portrait" r:id="rId1"/>
  <ignoredErrors>
    <ignoredError sqref="B5 B6:B55" formulaRange="1"/>
  </ignoredError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6"/>
  <sheetViews>
    <sheetView topLeftCell="A39" workbookViewId="0">
      <selection activeCell="A56" sqref="A56"/>
    </sheetView>
  </sheetViews>
  <sheetFormatPr defaultRowHeight="14.4"/>
  <cols>
    <col min="1" max="1" width="23" customWidth="1"/>
    <col min="2" max="2" width="17.6640625" customWidth="1"/>
    <col min="3" max="3" width="15" customWidth="1"/>
    <col min="4" max="4" width="16.33203125" customWidth="1"/>
  </cols>
  <sheetData>
    <row r="1" spans="1:4">
      <c r="A1" s="493" t="s">
        <v>221</v>
      </c>
      <c r="B1" s="511"/>
      <c r="C1" s="511"/>
      <c r="D1" s="511"/>
    </row>
    <row r="2" spans="1:4">
      <c r="A2" s="137"/>
      <c r="B2" s="558" t="s">
        <v>9</v>
      </c>
      <c r="C2" s="559"/>
      <c r="D2" s="560"/>
    </row>
    <row r="3" spans="1:4" ht="16.8">
      <c r="A3" s="35" t="s">
        <v>10</v>
      </c>
      <c r="B3" s="40" t="s">
        <v>1</v>
      </c>
      <c r="C3" s="35" t="s">
        <v>121</v>
      </c>
      <c r="D3" s="35" t="s">
        <v>8</v>
      </c>
    </row>
    <row r="4" spans="1:4">
      <c r="A4" s="35"/>
      <c r="B4" s="39"/>
      <c r="C4" s="36"/>
      <c r="D4" s="41"/>
    </row>
    <row r="5" spans="1:4">
      <c r="A5" s="56" t="s">
        <v>77</v>
      </c>
      <c r="B5" s="335">
        <f>IF(SUM(B6:B56)='MOE in TANF Assistance'!B5+'MOE in TANF Non-Assistance'!B5,SUM(B6:B66),"ERROR")</f>
        <v>14080604688</v>
      </c>
      <c r="C5" s="336">
        <f>SUM(C6:C56)</f>
        <v>4048117314</v>
      </c>
      <c r="D5" s="336">
        <f>SUM(D6:D56)</f>
        <v>10032487374</v>
      </c>
    </row>
    <row r="6" spans="1:4">
      <c r="A6" s="58" t="s">
        <v>11</v>
      </c>
      <c r="B6" s="335">
        <f>SUM(C6:D6)</f>
        <v>40720465</v>
      </c>
      <c r="C6" s="335">
        <f>'MOE in TANF Assistance'!B6</f>
        <v>2310664</v>
      </c>
      <c r="D6" s="336">
        <f>'MOE in TANF Non-Assistance'!B6</f>
        <v>38409801</v>
      </c>
    </row>
    <row r="7" spans="1:4">
      <c r="A7" s="58" t="s">
        <v>12</v>
      </c>
      <c r="B7" s="335">
        <f t="shared" ref="B7:B56" si="0">SUM(C7:D7)</f>
        <v>37088381</v>
      </c>
      <c r="C7" s="335">
        <f>'MOE in TANF Assistance'!B7</f>
        <v>35227435</v>
      </c>
      <c r="D7" s="336">
        <f>'MOE in TANF Non-Assistance'!B7</f>
        <v>1860946</v>
      </c>
    </row>
    <row r="8" spans="1:4">
      <c r="A8" s="58" t="s">
        <v>13</v>
      </c>
      <c r="B8" s="335">
        <f t="shared" si="0"/>
        <v>132359685</v>
      </c>
      <c r="C8" s="335">
        <f>'MOE in TANF Assistance'!B8</f>
        <v>0</v>
      </c>
      <c r="D8" s="336">
        <f>'MOE in TANF Non-Assistance'!B8</f>
        <v>132359685</v>
      </c>
    </row>
    <row r="9" spans="1:4">
      <c r="A9" s="58" t="s">
        <v>14</v>
      </c>
      <c r="B9" s="335">
        <f t="shared" si="0"/>
        <v>93755027</v>
      </c>
      <c r="C9" s="335">
        <f>'MOE in TANF Assistance'!B9</f>
        <v>0</v>
      </c>
      <c r="D9" s="336">
        <f>'MOE in TANF Non-Assistance'!B9</f>
        <v>93755027</v>
      </c>
    </row>
    <row r="10" spans="1:4">
      <c r="A10" s="58" t="s">
        <v>15</v>
      </c>
      <c r="B10" s="335">
        <f t="shared" si="0"/>
        <v>3066335848</v>
      </c>
      <c r="C10" s="335">
        <f>'MOE in TANF Assistance'!B10</f>
        <v>2015857928</v>
      </c>
      <c r="D10" s="336">
        <f>'MOE in TANF Non-Assistance'!B10</f>
        <v>1050477920</v>
      </c>
    </row>
    <row r="11" spans="1:4">
      <c r="A11" s="58" t="s">
        <v>16</v>
      </c>
      <c r="B11" s="335">
        <f t="shared" si="0"/>
        <v>169106784</v>
      </c>
      <c r="C11" s="335">
        <f>'MOE in TANF Assistance'!B11</f>
        <v>9012606</v>
      </c>
      <c r="D11" s="336">
        <f>'MOE in TANF Non-Assistance'!B11</f>
        <v>160094178</v>
      </c>
    </row>
    <row r="12" spans="1:4">
      <c r="A12" s="58" t="s">
        <v>17</v>
      </c>
      <c r="B12" s="335">
        <f t="shared" si="0"/>
        <v>116030148</v>
      </c>
      <c r="C12" s="335">
        <f>'MOE in TANF Assistance'!B12</f>
        <v>65900731</v>
      </c>
      <c r="D12" s="336">
        <f>'MOE in TANF Non-Assistance'!B12</f>
        <v>50129417</v>
      </c>
    </row>
    <row r="13" spans="1:4">
      <c r="A13" s="58" t="s">
        <v>18</v>
      </c>
      <c r="B13" s="335">
        <f t="shared" si="0"/>
        <v>58696015</v>
      </c>
      <c r="C13" s="335">
        <f>'MOE in TANF Assistance'!B13</f>
        <v>22590066</v>
      </c>
      <c r="D13" s="336">
        <f>'MOE in TANF Non-Assistance'!B13</f>
        <v>36105949</v>
      </c>
    </row>
    <row r="14" spans="1:4">
      <c r="A14" s="58" t="s">
        <v>19</v>
      </c>
      <c r="B14" s="335">
        <f t="shared" si="0"/>
        <v>184453024</v>
      </c>
      <c r="C14" s="335">
        <f>'MOE in TANF Assistance'!B14</f>
        <v>42379808</v>
      </c>
      <c r="D14" s="336">
        <f>'MOE in TANF Non-Assistance'!B14</f>
        <v>142073216</v>
      </c>
    </row>
    <row r="15" spans="1:4">
      <c r="A15" s="58" t="s">
        <v>20</v>
      </c>
      <c r="B15" s="335">
        <f t="shared" si="0"/>
        <v>438315444</v>
      </c>
      <c r="C15" s="335">
        <f>'MOE in TANF Assistance'!B15</f>
        <v>139301139</v>
      </c>
      <c r="D15" s="336">
        <f>'MOE in TANF Non-Assistance'!B15</f>
        <v>299014305</v>
      </c>
    </row>
    <row r="16" spans="1:4">
      <c r="A16" s="58" t="s">
        <v>21</v>
      </c>
      <c r="B16" s="335">
        <f t="shared" si="0"/>
        <v>166059865</v>
      </c>
      <c r="C16" s="335">
        <f>'MOE in TANF Assistance'!B16</f>
        <v>2581392</v>
      </c>
      <c r="D16" s="336">
        <f>'MOE in TANF Non-Assistance'!B16</f>
        <v>163478473</v>
      </c>
    </row>
    <row r="17" spans="1:4">
      <c r="A17" s="58" t="s">
        <v>22</v>
      </c>
      <c r="B17" s="335">
        <f t="shared" si="0"/>
        <v>180622433</v>
      </c>
      <c r="C17" s="335">
        <f>'MOE in TANF Assistance'!B17</f>
        <v>20720361</v>
      </c>
      <c r="D17" s="336">
        <f>'MOE in TANF Non-Assistance'!B17</f>
        <v>159902072</v>
      </c>
    </row>
    <row r="18" spans="1:4">
      <c r="A18" s="58" t="s">
        <v>23</v>
      </c>
      <c r="B18" s="335">
        <f t="shared" si="0"/>
        <v>14484633</v>
      </c>
      <c r="C18" s="335">
        <f>'MOE in TANF Assistance'!B18</f>
        <v>3760941</v>
      </c>
      <c r="D18" s="336">
        <f>'MOE in TANF Non-Assistance'!B18</f>
        <v>10723692</v>
      </c>
    </row>
    <row r="19" spans="1:4">
      <c r="A19" s="58" t="s">
        <v>24</v>
      </c>
      <c r="B19" s="335">
        <f t="shared" si="0"/>
        <v>637374514</v>
      </c>
      <c r="C19" s="335">
        <f>'MOE in TANF Assistance'!B19</f>
        <v>4786495</v>
      </c>
      <c r="D19" s="336">
        <f>'MOE in TANF Non-Assistance'!B19</f>
        <v>632588019</v>
      </c>
    </row>
    <row r="20" spans="1:4">
      <c r="A20" s="58" t="s">
        <v>25</v>
      </c>
      <c r="B20" s="335">
        <f t="shared" si="0"/>
        <v>35633450</v>
      </c>
      <c r="C20" s="335">
        <f>'MOE in TANF Assistance'!B20</f>
        <v>7409838</v>
      </c>
      <c r="D20" s="336">
        <f>'MOE in TANF Non-Assistance'!B20</f>
        <v>28223612</v>
      </c>
    </row>
    <row r="21" spans="1:4">
      <c r="A21" s="58" t="s">
        <v>26</v>
      </c>
      <c r="B21" s="335">
        <f t="shared" si="0"/>
        <v>55944361</v>
      </c>
      <c r="C21" s="335">
        <f>'MOE in TANF Assistance'!B21</f>
        <v>44712068</v>
      </c>
      <c r="D21" s="336">
        <f>'MOE in TANF Non-Assistance'!B21</f>
        <v>11232293</v>
      </c>
    </row>
    <row r="22" spans="1:4">
      <c r="A22" s="58" t="s">
        <v>27</v>
      </c>
      <c r="B22" s="335">
        <f t="shared" si="0"/>
        <v>65945199</v>
      </c>
      <c r="C22" s="335">
        <f>'MOE in TANF Assistance'!B22</f>
        <v>7217525</v>
      </c>
      <c r="D22" s="336">
        <f>'MOE in TANF Non-Assistance'!B22</f>
        <v>58727674</v>
      </c>
    </row>
    <row r="23" spans="1:4">
      <c r="A23" s="58" t="s">
        <v>28</v>
      </c>
      <c r="B23" s="335">
        <f t="shared" si="0"/>
        <v>72009459</v>
      </c>
      <c r="C23" s="335">
        <f>'MOE in TANF Assistance'!B23</f>
        <v>55486638</v>
      </c>
      <c r="D23" s="336">
        <f>'MOE in TANF Non-Assistance'!B23</f>
        <v>16522821</v>
      </c>
    </row>
    <row r="24" spans="1:4">
      <c r="A24" s="58" t="s">
        <v>29</v>
      </c>
      <c r="B24" s="335">
        <f t="shared" si="0"/>
        <v>55415288</v>
      </c>
      <c r="C24" s="335">
        <f>'MOE in TANF Assistance'!B24</f>
        <v>0</v>
      </c>
      <c r="D24" s="336">
        <f>'MOE in TANF Non-Assistance'!B24</f>
        <v>55415288</v>
      </c>
    </row>
    <row r="25" spans="1:4">
      <c r="A25" s="58" t="s">
        <v>30</v>
      </c>
      <c r="B25" s="335">
        <f t="shared" si="0"/>
        <v>19630958</v>
      </c>
      <c r="C25" s="335">
        <f>'MOE in TANF Assistance'!B25</f>
        <v>19630958</v>
      </c>
      <c r="D25" s="336">
        <f>'MOE in TANF Non-Assistance'!B25</f>
        <v>0</v>
      </c>
    </row>
    <row r="26" spans="1:4">
      <c r="A26" s="58" t="s">
        <v>31</v>
      </c>
      <c r="B26" s="335">
        <f t="shared" si="0"/>
        <v>339543727</v>
      </c>
      <c r="C26" s="335">
        <f>'MOE in TANF Assistance'!B26</f>
        <v>18875020</v>
      </c>
      <c r="D26" s="336">
        <f>'MOE in TANF Non-Assistance'!B26</f>
        <v>320668707</v>
      </c>
    </row>
    <row r="27" spans="1:4">
      <c r="A27" s="58" t="s">
        <v>32</v>
      </c>
      <c r="B27" s="335">
        <f t="shared" si="0"/>
        <v>593890465</v>
      </c>
      <c r="C27" s="335">
        <f>'MOE in TANF Assistance'!B27</f>
        <v>247636285</v>
      </c>
      <c r="D27" s="336">
        <f>'MOE in TANF Non-Assistance'!B27</f>
        <v>346254180</v>
      </c>
    </row>
    <row r="28" spans="1:4">
      <c r="A28" s="58" t="s">
        <v>33</v>
      </c>
      <c r="B28" s="335">
        <f t="shared" si="0"/>
        <v>616806907</v>
      </c>
      <c r="C28" s="335">
        <f>'MOE in TANF Assistance'!B28</f>
        <v>37235911</v>
      </c>
      <c r="D28" s="336">
        <f>'MOE in TANF Non-Assistance'!B28</f>
        <v>579570996</v>
      </c>
    </row>
    <row r="29" spans="1:4">
      <c r="A29" s="58" t="s">
        <v>34</v>
      </c>
      <c r="B29" s="335">
        <f t="shared" si="0"/>
        <v>256709798</v>
      </c>
      <c r="C29" s="335">
        <f>'MOE in TANF Assistance'!B29</f>
        <v>10590159</v>
      </c>
      <c r="D29" s="336">
        <f>'MOE in TANF Non-Assistance'!B29</f>
        <v>246119639</v>
      </c>
    </row>
    <row r="30" spans="1:4">
      <c r="A30" s="58" t="s">
        <v>35</v>
      </c>
      <c r="B30" s="335">
        <f t="shared" si="0"/>
        <v>21724308</v>
      </c>
      <c r="C30" s="335">
        <f>'MOE in TANF Assistance'!B30</f>
        <v>4508843</v>
      </c>
      <c r="D30" s="336">
        <f>'MOE in TANF Non-Assistance'!B30</f>
        <v>17215465</v>
      </c>
    </row>
    <row r="31" spans="1:4">
      <c r="A31" s="58" t="s">
        <v>36</v>
      </c>
      <c r="B31" s="335">
        <f t="shared" si="0"/>
        <v>165541781</v>
      </c>
      <c r="C31" s="335">
        <f>'MOE in TANF Assistance'!B31</f>
        <v>62450228</v>
      </c>
      <c r="D31" s="336">
        <f>'MOE in TANF Non-Assistance'!B31</f>
        <v>103091553</v>
      </c>
    </row>
    <row r="32" spans="1:4">
      <c r="A32" s="58" t="s">
        <v>37</v>
      </c>
      <c r="B32" s="335">
        <f t="shared" si="0"/>
        <v>13491225</v>
      </c>
      <c r="C32" s="335">
        <f>'MOE in TANF Assistance'!B32</f>
        <v>2922807</v>
      </c>
      <c r="D32" s="336">
        <f>'MOE in TANF Non-Assistance'!B32</f>
        <v>10568418</v>
      </c>
    </row>
    <row r="33" spans="1:4">
      <c r="A33" s="58" t="s">
        <v>38</v>
      </c>
      <c r="B33" s="335">
        <f t="shared" si="0"/>
        <v>14712314</v>
      </c>
      <c r="C33" s="335">
        <f>'MOE in TANF Assistance'!B33</f>
        <v>6511718</v>
      </c>
      <c r="D33" s="336">
        <f>'MOE in TANF Non-Assistance'!B33</f>
        <v>8200596</v>
      </c>
    </row>
    <row r="34" spans="1:4">
      <c r="A34" s="58" t="s">
        <v>39</v>
      </c>
      <c r="B34" s="335">
        <f t="shared" si="0"/>
        <v>43835054</v>
      </c>
      <c r="C34" s="335">
        <f>'MOE in TANF Assistance'!B34</f>
        <v>10960494</v>
      </c>
      <c r="D34" s="336">
        <f>'MOE in TANF Non-Assistance'!B34</f>
        <v>32874560</v>
      </c>
    </row>
    <row r="35" spans="1:4">
      <c r="A35" s="58" t="s">
        <v>40</v>
      </c>
      <c r="B35" s="335">
        <f t="shared" si="0"/>
        <v>30008574</v>
      </c>
      <c r="C35" s="335">
        <f>'MOE in TANF Assistance'!B35</f>
        <v>13435585</v>
      </c>
      <c r="D35" s="336">
        <f>'MOE in TANF Non-Assistance'!B35</f>
        <v>16572989</v>
      </c>
    </row>
    <row r="36" spans="1:4">
      <c r="A36" s="58" t="s">
        <v>41</v>
      </c>
      <c r="B36" s="335">
        <f t="shared" si="0"/>
        <v>319597962</v>
      </c>
      <c r="C36" s="335">
        <f>'MOE in TANF Assistance'!B36</f>
        <v>89557390</v>
      </c>
      <c r="D36" s="336">
        <f>'MOE in TANF Non-Assistance'!B36</f>
        <v>230040572</v>
      </c>
    </row>
    <row r="37" spans="1:4">
      <c r="A37" s="58" t="s">
        <v>42</v>
      </c>
      <c r="B37" s="335">
        <f t="shared" si="0"/>
        <v>118288753</v>
      </c>
      <c r="C37" s="335">
        <f>'MOE in TANF Assistance'!B37</f>
        <v>8240765</v>
      </c>
      <c r="D37" s="336">
        <f>'MOE in TANF Non-Assistance'!B37</f>
        <v>110047988</v>
      </c>
    </row>
    <row r="38" spans="1:4">
      <c r="A38" s="58" t="s">
        <v>43</v>
      </c>
      <c r="B38" s="335">
        <f t="shared" si="0"/>
        <v>2757037979</v>
      </c>
      <c r="C38" s="335">
        <f>'MOE in TANF Assistance'!B38</f>
        <v>435296225</v>
      </c>
      <c r="D38" s="336">
        <f>'MOE in TANF Non-Assistance'!B38</f>
        <v>2321741754</v>
      </c>
    </row>
    <row r="39" spans="1:4">
      <c r="A39" s="58" t="s">
        <v>44</v>
      </c>
      <c r="B39" s="335">
        <f t="shared" si="0"/>
        <v>289579387</v>
      </c>
      <c r="C39" s="335">
        <f>'MOE in TANF Assistance'!B39</f>
        <v>147</v>
      </c>
      <c r="D39" s="336">
        <f>'MOE in TANF Non-Assistance'!B39</f>
        <v>289579240</v>
      </c>
    </row>
    <row r="40" spans="1:4">
      <c r="A40" s="58" t="s">
        <v>45</v>
      </c>
      <c r="B40" s="335">
        <f t="shared" si="0"/>
        <v>9069286</v>
      </c>
      <c r="C40" s="335">
        <f>'MOE in TANF Assistance'!B40</f>
        <v>5392559</v>
      </c>
      <c r="D40" s="336">
        <f>'MOE in TANF Non-Assistance'!B40</f>
        <v>3676727</v>
      </c>
    </row>
    <row r="41" spans="1:4">
      <c r="A41" s="58" t="s">
        <v>46</v>
      </c>
      <c r="B41" s="335">
        <f t="shared" si="0"/>
        <v>369867282</v>
      </c>
      <c r="C41" s="335">
        <f>'MOE in TANF Assistance'!B41</f>
        <v>150591643</v>
      </c>
      <c r="D41" s="336">
        <f>'MOE in TANF Non-Assistance'!B41</f>
        <v>219275639</v>
      </c>
    </row>
    <row r="42" spans="1:4">
      <c r="A42" s="58" t="s">
        <v>47</v>
      </c>
      <c r="B42" s="335">
        <f t="shared" si="0"/>
        <v>60119714</v>
      </c>
      <c r="C42" s="335">
        <f>'MOE in TANF Assistance'!B42</f>
        <v>30776925</v>
      </c>
      <c r="D42" s="336">
        <f>'MOE in TANF Non-Assistance'!B42</f>
        <v>29342789</v>
      </c>
    </row>
    <row r="43" spans="1:4">
      <c r="A43" s="58" t="s">
        <v>48</v>
      </c>
      <c r="B43" s="335">
        <f t="shared" si="0"/>
        <v>134052620</v>
      </c>
      <c r="C43" s="335">
        <f>'MOE in TANF Assistance'!B43</f>
        <v>43584550</v>
      </c>
      <c r="D43" s="336">
        <f>'MOE in TANF Non-Assistance'!B43</f>
        <v>90468070</v>
      </c>
    </row>
    <row r="44" spans="1:4">
      <c r="A44" s="58" t="s">
        <v>49</v>
      </c>
      <c r="B44" s="335">
        <f t="shared" si="0"/>
        <v>407988771</v>
      </c>
      <c r="C44" s="335">
        <f>'MOE in TANF Assistance'!B44</f>
        <v>30907131</v>
      </c>
      <c r="D44" s="336">
        <f>'MOE in TANF Non-Assistance'!B44</f>
        <v>377081640</v>
      </c>
    </row>
    <row r="45" spans="1:4">
      <c r="A45" s="58" t="s">
        <v>50</v>
      </c>
      <c r="B45" s="335">
        <f t="shared" si="0"/>
        <v>46780673</v>
      </c>
      <c r="C45" s="335">
        <f>'MOE in TANF Assistance'!B45</f>
        <v>1592305</v>
      </c>
      <c r="D45" s="336">
        <f>'MOE in TANF Non-Assistance'!B45</f>
        <v>45188368</v>
      </c>
    </row>
    <row r="46" spans="1:4">
      <c r="A46" s="58" t="s">
        <v>51</v>
      </c>
      <c r="B46" s="335">
        <f t="shared" si="0"/>
        <v>182976671</v>
      </c>
      <c r="C46" s="335">
        <f>'MOE in TANF Assistance'!B46</f>
        <v>860863</v>
      </c>
      <c r="D46" s="336">
        <f>'MOE in TANF Non-Assistance'!B46</f>
        <v>182115808</v>
      </c>
    </row>
    <row r="47" spans="1:4">
      <c r="A47" s="58" t="s">
        <v>52</v>
      </c>
      <c r="B47" s="335">
        <f t="shared" si="0"/>
        <v>8540000</v>
      </c>
      <c r="C47" s="335">
        <f>'MOE in TANF Assistance'!B47</f>
        <v>6282711</v>
      </c>
      <c r="D47" s="336">
        <f>'MOE in TANF Non-Assistance'!B47</f>
        <v>2257289</v>
      </c>
    </row>
    <row r="48" spans="1:4">
      <c r="A48" s="58" t="s">
        <v>53</v>
      </c>
      <c r="B48" s="335">
        <f t="shared" si="0"/>
        <v>149931720</v>
      </c>
      <c r="C48" s="335">
        <f>'MOE in TANF Assistance'!B48</f>
        <v>33688453</v>
      </c>
      <c r="D48" s="336">
        <f>'MOE in TANF Non-Assistance'!B48</f>
        <v>116243267</v>
      </c>
    </row>
    <row r="49" spans="1:4">
      <c r="A49" s="58" t="s">
        <v>54</v>
      </c>
      <c r="B49" s="335">
        <f t="shared" si="0"/>
        <v>389599388</v>
      </c>
      <c r="C49" s="335">
        <f>'MOE in TANF Assistance'!B49</f>
        <v>62899236</v>
      </c>
      <c r="D49" s="336">
        <f>'MOE in TANF Non-Assistance'!B49</f>
        <v>326700152</v>
      </c>
    </row>
    <row r="50" spans="1:4">
      <c r="A50" s="58" t="s">
        <v>55</v>
      </c>
      <c r="B50" s="335">
        <f t="shared" si="0"/>
        <v>24889035</v>
      </c>
      <c r="C50" s="335">
        <f>'MOE in TANF Assistance'!B50</f>
        <v>6206002</v>
      </c>
      <c r="D50" s="336">
        <f>'MOE in TANF Non-Assistance'!B50</f>
        <v>18683033</v>
      </c>
    </row>
    <row r="51" spans="1:4">
      <c r="A51" s="58" t="s">
        <v>56</v>
      </c>
      <c r="B51" s="335">
        <f t="shared" si="0"/>
        <v>27018850</v>
      </c>
      <c r="C51" s="335">
        <f>'MOE in TANF Assistance'!B51</f>
        <v>19143388</v>
      </c>
      <c r="D51" s="336">
        <f>'MOE in TANF Non-Assistance'!B51</f>
        <v>7875462</v>
      </c>
    </row>
    <row r="52" spans="1:4">
      <c r="A52" s="58" t="s">
        <v>57</v>
      </c>
      <c r="B52" s="335">
        <f t="shared" si="0"/>
        <v>145289620</v>
      </c>
      <c r="C52" s="335">
        <f>'MOE in TANF Assistance'!B52</f>
        <v>53429356</v>
      </c>
      <c r="D52" s="336">
        <f>'MOE in TANF Non-Assistance'!B52</f>
        <v>91860264</v>
      </c>
    </row>
    <row r="53" spans="1:4">
      <c r="A53" s="58" t="s">
        <v>58</v>
      </c>
      <c r="B53" s="335">
        <f t="shared" si="0"/>
        <v>551697290</v>
      </c>
      <c r="C53" s="335">
        <f>'MOE in TANF Assistance'!B53</f>
        <v>6879857</v>
      </c>
      <c r="D53" s="336">
        <f>'MOE in TANF Non-Assistance'!B53</f>
        <v>544817433</v>
      </c>
    </row>
    <row r="54" spans="1:4">
      <c r="A54" s="58" t="s">
        <v>59</v>
      </c>
      <c r="B54" s="335">
        <f t="shared" si="0"/>
        <v>34446446</v>
      </c>
      <c r="C54" s="335">
        <f>'MOE in TANF Assistance'!B54</f>
        <v>29279480</v>
      </c>
      <c r="D54" s="336">
        <f>'MOE in TANF Non-Assistance'!B54</f>
        <v>5166966</v>
      </c>
    </row>
    <row r="55" spans="1:4">
      <c r="A55" s="58" t="s">
        <v>60</v>
      </c>
      <c r="B55" s="335">
        <f t="shared" si="0"/>
        <v>305584372</v>
      </c>
      <c r="C55" s="335">
        <f>'MOE in TANF Assistance'!B55</f>
        <v>117441550</v>
      </c>
      <c r="D55" s="336">
        <f>'MOE in TANF Non-Assistance'!B55</f>
        <v>188142822</v>
      </c>
    </row>
    <row r="56" spans="1:4" s="293" customFormat="1">
      <c r="A56" s="348" t="s">
        <v>61</v>
      </c>
      <c r="B56" s="335">
        <f t="shared" si="0"/>
        <v>12003735</v>
      </c>
      <c r="C56" s="335">
        <f>'MOE in TANF Assistance'!B56</f>
        <v>2053135</v>
      </c>
      <c r="D56" s="336">
        <f>'MOE in TANF Non-Assistance'!B56</f>
        <v>9950600</v>
      </c>
    </row>
  </sheetData>
  <mergeCells count="2">
    <mergeCell ref="A1:D1"/>
    <mergeCell ref="B2:D2"/>
  </mergeCells>
  <pageMargins left="0.7" right="0.7" top="0.75" bottom="0.75" header="0.3" footer="0.3"/>
  <pageSetup scale="84"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6"/>
  <sheetViews>
    <sheetView topLeftCell="A48" zoomScale="110" zoomScaleNormal="110" workbookViewId="0">
      <selection activeCell="E59" sqref="E59"/>
    </sheetView>
  </sheetViews>
  <sheetFormatPr defaultRowHeight="14.4"/>
  <cols>
    <col min="1" max="1" width="23" customWidth="1"/>
    <col min="2" max="2" width="15.44140625" bestFit="1" customWidth="1"/>
    <col min="3" max="3" width="15" customWidth="1"/>
    <col min="4" max="4" width="13.6640625" customWidth="1"/>
    <col min="5" max="5" width="16.44140625" customWidth="1"/>
    <col min="6" max="6" width="12.44140625" customWidth="1"/>
    <col min="7" max="7" width="30.5546875" bestFit="1" customWidth="1"/>
  </cols>
  <sheetData>
    <row r="1" spans="1:12">
      <c r="A1" s="502" t="s">
        <v>222</v>
      </c>
      <c r="B1" s="508"/>
      <c r="C1" s="508"/>
      <c r="D1" s="508"/>
      <c r="E1" s="508"/>
      <c r="F1" s="509"/>
    </row>
    <row r="2" spans="1:12">
      <c r="A2" s="561" t="s">
        <v>10</v>
      </c>
      <c r="B2" s="105"/>
      <c r="C2" s="105"/>
      <c r="D2" s="105"/>
      <c r="E2" s="105"/>
      <c r="F2" s="32"/>
    </row>
    <row r="3" spans="1:12" ht="25.2">
      <c r="A3" s="561"/>
      <c r="B3" s="105" t="s">
        <v>74</v>
      </c>
      <c r="C3" s="105" t="s">
        <v>62</v>
      </c>
      <c r="D3" s="105" t="s">
        <v>63</v>
      </c>
      <c r="E3" s="105" t="s">
        <v>75</v>
      </c>
      <c r="F3" s="32" t="s">
        <v>76</v>
      </c>
    </row>
    <row r="4" spans="1:12">
      <c r="A4" s="561"/>
      <c r="B4" s="105"/>
      <c r="C4" s="105"/>
      <c r="D4" s="105"/>
      <c r="E4" s="105"/>
      <c r="F4" s="32"/>
    </row>
    <row r="5" spans="1:12" ht="15" thickBot="1">
      <c r="A5" s="304" t="s">
        <v>77</v>
      </c>
      <c r="B5" s="337">
        <f>SUM(B6:B56)</f>
        <v>4048117314</v>
      </c>
      <c r="C5" s="337">
        <f>SUM(C6:C56)</f>
        <v>3910292465</v>
      </c>
      <c r="D5" s="337">
        <f>SUM(D6:D56)</f>
        <v>104531309</v>
      </c>
      <c r="E5" s="337">
        <f>SUM(E6:E56)</f>
        <v>33293540</v>
      </c>
      <c r="F5" s="311"/>
    </row>
    <row r="6" spans="1:12" ht="15" thickBot="1">
      <c r="A6" s="304" t="s">
        <v>11</v>
      </c>
      <c r="B6" s="338">
        <f>SUM(C6:E6)</f>
        <v>2310664</v>
      </c>
      <c r="C6" s="317">
        <v>0</v>
      </c>
      <c r="D6" s="317">
        <v>38453</v>
      </c>
      <c r="E6" s="317">
        <v>2272211</v>
      </c>
      <c r="F6" s="311"/>
      <c r="G6" s="19"/>
      <c r="H6" s="19"/>
      <c r="I6" s="19"/>
      <c r="J6" s="310"/>
      <c r="K6" s="310"/>
      <c r="L6" s="310"/>
    </row>
    <row r="7" spans="1:12" ht="15" thickBot="1">
      <c r="A7" s="304" t="s">
        <v>12</v>
      </c>
      <c r="B7" s="338">
        <f t="shared" ref="B7:B56" si="0">SUM(C7:E7)</f>
        <v>35227435</v>
      </c>
      <c r="C7" s="317">
        <v>31682624</v>
      </c>
      <c r="D7" s="317">
        <v>3544811</v>
      </c>
      <c r="E7" s="317">
        <v>0</v>
      </c>
      <c r="F7" s="311"/>
      <c r="G7" s="19"/>
      <c r="H7" s="19"/>
      <c r="I7" s="19"/>
      <c r="J7" s="310"/>
      <c r="K7" s="310"/>
      <c r="L7" s="310"/>
    </row>
    <row r="8" spans="1:12">
      <c r="A8" s="304" t="s">
        <v>13</v>
      </c>
      <c r="B8" s="338">
        <f t="shared" si="0"/>
        <v>0</v>
      </c>
      <c r="C8" s="317">
        <v>0</v>
      </c>
      <c r="D8" s="317">
        <v>0</v>
      </c>
      <c r="E8" s="317">
        <v>0</v>
      </c>
      <c r="F8" s="311"/>
    </row>
    <row r="9" spans="1:12">
      <c r="A9" s="304" t="s">
        <v>14</v>
      </c>
      <c r="B9" s="338">
        <f t="shared" si="0"/>
        <v>0</v>
      </c>
      <c r="C9" s="317">
        <v>0</v>
      </c>
      <c r="D9" s="317">
        <v>0</v>
      </c>
      <c r="E9" s="317">
        <v>0</v>
      </c>
      <c r="F9" s="311"/>
    </row>
    <row r="10" spans="1:12">
      <c r="A10" s="304" t="s">
        <v>15</v>
      </c>
      <c r="B10" s="338">
        <f t="shared" si="0"/>
        <v>2015857928</v>
      </c>
      <c r="C10" s="317">
        <v>2002134834</v>
      </c>
      <c r="D10" s="317">
        <v>10002302</v>
      </c>
      <c r="E10" s="317">
        <v>3720792</v>
      </c>
      <c r="F10" s="311"/>
    </row>
    <row r="11" spans="1:12">
      <c r="A11" s="304" t="s">
        <v>16</v>
      </c>
      <c r="B11" s="338">
        <f t="shared" si="0"/>
        <v>9012606</v>
      </c>
      <c r="C11" s="317">
        <v>8663022</v>
      </c>
      <c r="D11" s="317">
        <v>0</v>
      </c>
      <c r="E11" s="317">
        <v>349584</v>
      </c>
      <c r="F11" s="311"/>
    </row>
    <row r="12" spans="1:12">
      <c r="A12" s="304" t="s">
        <v>17</v>
      </c>
      <c r="B12" s="338">
        <f t="shared" si="0"/>
        <v>65900731</v>
      </c>
      <c r="C12" s="317">
        <v>62841626</v>
      </c>
      <c r="D12" s="317">
        <v>3059105</v>
      </c>
      <c r="E12" s="317">
        <v>0</v>
      </c>
      <c r="F12" s="311"/>
    </row>
    <row r="13" spans="1:12">
      <c r="A13" s="304" t="s">
        <v>18</v>
      </c>
      <c r="B13" s="338">
        <f t="shared" si="0"/>
        <v>22590066</v>
      </c>
      <c r="C13" s="317">
        <v>22079325</v>
      </c>
      <c r="D13" s="317">
        <v>510741</v>
      </c>
      <c r="E13" s="317">
        <v>0</v>
      </c>
      <c r="F13" s="311"/>
    </row>
    <row r="14" spans="1:12">
      <c r="A14" s="304" t="s">
        <v>19</v>
      </c>
      <c r="B14" s="338">
        <f t="shared" si="0"/>
        <v>42379808</v>
      </c>
      <c r="C14" s="317">
        <v>41373212</v>
      </c>
      <c r="D14" s="317">
        <v>0</v>
      </c>
      <c r="E14" s="317">
        <v>1006596</v>
      </c>
      <c r="F14" s="311"/>
    </row>
    <row r="15" spans="1:12">
      <c r="A15" s="304" t="s">
        <v>20</v>
      </c>
      <c r="B15" s="338">
        <f t="shared" si="0"/>
        <v>139301139</v>
      </c>
      <c r="C15" s="317">
        <v>139301139</v>
      </c>
      <c r="D15" s="317">
        <v>0</v>
      </c>
      <c r="E15" s="317">
        <v>0</v>
      </c>
      <c r="F15" s="311"/>
    </row>
    <row r="16" spans="1:12">
      <c r="A16" s="304" t="s">
        <v>21</v>
      </c>
      <c r="B16" s="338">
        <f t="shared" si="0"/>
        <v>2581392</v>
      </c>
      <c r="C16" s="317">
        <v>2200261</v>
      </c>
      <c r="D16" s="317">
        <v>381131</v>
      </c>
      <c r="E16" s="317">
        <v>0</v>
      </c>
      <c r="F16" s="311"/>
    </row>
    <row r="17" spans="1:6">
      <c r="A17" s="304" t="s">
        <v>22</v>
      </c>
      <c r="B17" s="338">
        <f t="shared" si="0"/>
        <v>20720361</v>
      </c>
      <c r="C17" s="317">
        <v>20161798</v>
      </c>
      <c r="D17" s="317">
        <v>0</v>
      </c>
      <c r="E17" s="317">
        <v>558563</v>
      </c>
      <c r="F17" s="311"/>
    </row>
    <row r="18" spans="1:6">
      <c r="A18" s="304" t="s">
        <v>23</v>
      </c>
      <c r="B18" s="338">
        <f t="shared" si="0"/>
        <v>3760941</v>
      </c>
      <c r="C18" s="317">
        <v>3760941</v>
      </c>
      <c r="D18" s="317">
        <v>0</v>
      </c>
      <c r="E18" s="317">
        <v>0</v>
      </c>
      <c r="F18" s="311"/>
    </row>
    <row r="19" spans="1:6">
      <c r="A19" s="304" t="s">
        <v>24</v>
      </c>
      <c r="B19" s="338">
        <f t="shared" si="0"/>
        <v>4786495</v>
      </c>
      <c r="C19" s="317">
        <v>4717211</v>
      </c>
      <c r="D19" s="317">
        <v>0</v>
      </c>
      <c r="E19" s="317">
        <v>69284</v>
      </c>
      <c r="F19" s="311"/>
    </row>
    <row r="20" spans="1:6">
      <c r="A20" s="304" t="s">
        <v>25</v>
      </c>
      <c r="B20" s="338">
        <f t="shared" si="0"/>
        <v>7409838</v>
      </c>
      <c r="C20" s="317">
        <v>7409838</v>
      </c>
      <c r="D20" s="317">
        <v>0</v>
      </c>
      <c r="E20" s="317">
        <v>0</v>
      </c>
      <c r="F20" s="311"/>
    </row>
    <row r="21" spans="1:6">
      <c r="A21" s="304" t="s">
        <v>26</v>
      </c>
      <c r="B21" s="338">
        <f t="shared" si="0"/>
        <v>44712068</v>
      </c>
      <c r="C21" s="317">
        <v>44712068</v>
      </c>
      <c r="D21" s="317">
        <v>0</v>
      </c>
      <c r="E21" s="317">
        <v>0</v>
      </c>
      <c r="F21" s="311"/>
    </row>
    <row r="22" spans="1:6">
      <c r="A22" s="304" t="s">
        <v>27</v>
      </c>
      <c r="B22" s="338">
        <f t="shared" si="0"/>
        <v>7217525</v>
      </c>
      <c r="C22" s="317">
        <v>1637171</v>
      </c>
      <c r="D22" s="317">
        <v>5580354</v>
      </c>
      <c r="E22" s="317">
        <v>0</v>
      </c>
      <c r="F22" s="311"/>
    </row>
    <row r="23" spans="1:6">
      <c r="A23" s="304" t="s">
        <v>28</v>
      </c>
      <c r="B23" s="338">
        <f t="shared" si="0"/>
        <v>55486638</v>
      </c>
      <c r="C23" s="317">
        <v>50642584</v>
      </c>
      <c r="D23" s="317">
        <v>4727966</v>
      </c>
      <c r="E23" s="317">
        <v>116088</v>
      </c>
      <c r="F23" s="311"/>
    </row>
    <row r="24" spans="1:6">
      <c r="A24" s="304" t="s">
        <v>29</v>
      </c>
      <c r="B24" s="338">
        <f t="shared" si="0"/>
        <v>0</v>
      </c>
      <c r="C24" s="317">
        <v>0</v>
      </c>
      <c r="D24" s="317">
        <v>0</v>
      </c>
      <c r="E24" s="317">
        <v>0</v>
      </c>
      <c r="F24" s="311"/>
    </row>
    <row r="25" spans="1:6">
      <c r="A25" s="304" t="s">
        <v>30</v>
      </c>
      <c r="B25" s="338">
        <f t="shared" si="0"/>
        <v>19630958</v>
      </c>
      <c r="C25" s="317">
        <v>16240290</v>
      </c>
      <c r="D25" s="317">
        <v>1749818</v>
      </c>
      <c r="E25" s="317">
        <v>1640850</v>
      </c>
      <c r="F25" s="311"/>
    </row>
    <row r="26" spans="1:6">
      <c r="A26" s="304" t="s">
        <v>31</v>
      </c>
      <c r="B26" s="338">
        <f t="shared" si="0"/>
        <v>18875020</v>
      </c>
      <c r="C26" s="317">
        <v>18875020</v>
      </c>
      <c r="D26" s="317">
        <v>0</v>
      </c>
      <c r="E26" s="317">
        <v>0</v>
      </c>
      <c r="F26" s="311"/>
    </row>
    <row r="27" spans="1:6">
      <c r="A27" s="304" t="s">
        <v>32</v>
      </c>
      <c r="B27" s="338">
        <f t="shared" si="0"/>
        <v>247636285</v>
      </c>
      <c r="C27" s="317">
        <v>247636285</v>
      </c>
      <c r="D27" s="317">
        <v>0</v>
      </c>
      <c r="E27" s="317">
        <v>0</v>
      </c>
      <c r="F27" s="311"/>
    </row>
    <row r="28" spans="1:6">
      <c r="A28" s="304" t="s">
        <v>33</v>
      </c>
      <c r="B28" s="338">
        <f t="shared" si="0"/>
        <v>37235911</v>
      </c>
      <c r="C28" s="317">
        <v>37235911</v>
      </c>
      <c r="D28" s="317">
        <v>0</v>
      </c>
      <c r="E28" s="317">
        <v>0</v>
      </c>
      <c r="F28" s="311"/>
    </row>
    <row r="29" spans="1:6">
      <c r="A29" s="304" t="s">
        <v>34</v>
      </c>
      <c r="B29" s="338">
        <f t="shared" si="0"/>
        <v>10590159</v>
      </c>
      <c r="C29" s="317">
        <v>10590159</v>
      </c>
      <c r="D29" s="317">
        <v>0</v>
      </c>
      <c r="E29" s="317">
        <v>0</v>
      </c>
      <c r="F29" s="311"/>
    </row>
    <row r="30" spans="1:6">
      <c r="A30" s="304" t="s">
        <v>35</v>
      </c>
      <c r="B30" s="338">
        <f t="shared" si="0"/>
        <v>4508843</v>
      </c>
      <c r="C30" s="317">
        <v>4164884</v>
      </c>
      <c r="D30" s="317">
        <v>0</v>
      </c>
      <c r="E30" s="317">
        <v>343959</v>
      </c>
      <c r="F30" s="311"/>
    </row>
    <row r="31" spans="1:6">
      <c r="A31" s="304" t="s">
        <v>36</v>
      </c>
      <c r="B31" s="338">
        <f t="shared" si="0"/>
        <v>62450228</v>
      </c>
      <c r="C31" s="317">
        <v>62450228</v>
      </c>
      <c r="D31" s="317">
        <v>0</v>
      </c>
      <c r="E31" s="317">
        <v>0</v>
      </c>
      <c r="F31" s="311"/>
    </row>
    <row r="32" spans="1:6">
      <c r="A32" s="304" t="s">
        <v>37</v>
      </c>
      <c r="B32" s="338">
        <f t="shared" si="0"/>
        <v>2922807</v>
      </c>
      <c r="C32" s="317">
        <v>1608817</v>
      </c>
      <c r="D32" s="317">
        <v>1313990</v>
      </c>
      <c r="E32" s="317">
        <v>0</v>
      </c>
      <c r="F32" s="311"/>
    </row>
    <row r="33" spans="1:6">
      <c r="A33" s="304" t="s">
        <v>38</v>
      </c>
      <c r="B33" s="338">
        <f t="shared" si="0"/>
        <v>6511718</v>
      </c>
      <c r="C33" s="317">
        <v>6511718</v>
      </c>
      <c r="D33" s="317">
        <v>0</v>
      </c>
      <c r="E33" s="317">
        <v>0</v>
      </c>
      <c r="F33" s="311"/>
    </row>
    <row r="34" spans="1:6">
      <c r="A34" s="304" t="s">
        <v>39</v>
      </c>
      <c r="B34" s="338">
        <f t="shared" si="0"/>
        <v>10960494</v>
      </c>
      <c r="C34" s="317">
        <v>10960494</v>
      </c>
      <c r="D34" s="317">
        <v>0</v>
      </c>
      <c r="E34" s="317">
        <v>0</v>
      </c>
      <c r="F34" s="311"/>
    </row>
    <row r="35" spans="1:6">
      <c r="A35" s="304" t="s">
        <v>40</v>
      </c>
      <c r="B35" s="338">
        <f t="shared" si="0"/>
        <v>13435585</v>
      </c>
      <c r="C35" s="317">
        <v>13435585</v>
      </c>
      <c r="D35" s="317">
        <v>0</v>
      </c>
      <c r="E35" s="317">
        <v>0</v>
      </c>
      <c r="F35" s="311"/>
    </row>
    <row r="36" spans="1:6">
      <c r="A36" s="304" t="s">
        <v>41</v>
      </c>
      <c r="B36" s="338">
        <f t="shared" si="0"/>
        <v>89557390</v>
      </c>
      <c r="C36" s="317">
        <v>59392986</v>
      </c>
      <c r="D36" s="317">
        <v>26374178</v>
      </c>
      <c r="E36" s="317">
        <v>3790226</v>
      </c>
      <c r="F36" s="311"/>
    </row>
    <row r="37" spans="1:6">
      <c r="A37" s="304" t="s">
        <v>42</v>
      </c>
      <c r="B37" s="338">
        <f t="shared" si="0"/>
        <v>8240765</v>
      </c>
      <c r="C37" s="317">
        <v>345465</v>
      </c>
      <c r="D37" s="317">
        <v>7895300</v>
      </c>
      <c r="E37" s="317">
        <v>0</v>
      </c>
      <c r="F37" s="311"/>
    </row>
    <row r="38" spans="1:6">
      <c r="A38" s="304" t="s">
        <v>43</v>
      </c>
      <c r="B38" s="338">
        <f t="shared" si="0"/>
        <v>435296225</v>
      </c>
      <c r="C38" s="317">
        <v>435296225</v>
      </c>
      <c r="D38" s="317">
        <v>0</v>
      </c>
      <c r="E38" s="317">
        <v>0</v>
      </c>
      <c r="F38" s="311"/>
    </row>
    <row r="39" spans="1:6">
      <c r="A39" s="304" t="s">
        <v>44</v>
      </c>
      <c r="B39" s="338">
        <f t="shared" si="0"/>
        <v>147</v>
      </c>
      <c r="C39" s="317">
        <v>147</v>
      </c>
      <c r="D39" s="317">
        <v>0</v>
      </c>
      <c r="E39" s="317">
        <v>0</v>
      </c>
      <c r="F39" s="311"/>
    </row>
    <row r="40" spans="1:6">
      <c r="A40" s="304" t="s">
        <v>45</v>
      </c>
      <c r="B40" s="338">
        <f t="shared" si="0"/>
        <v>5392559</v>
      </c>
      <c r="C40" s="317">
        <v>4375523</v>
      </c>
      <c r="D40" s="317">
        <v>1017036</v>
      </c>
      <c r="E40" s="317">
        <v>0</v>
      </c>
      <c r="F40" s="311"/>
    </row>
    <row r="41" spans="1:6">
      <c r="A41" s="304" t="s">
        <v>46</v>
      </c>
      <c r="B41" s="338">
        <f t="shared" si="0"/>
        <v>150591643</v>
      </c>
      <c r="C41" s="317">
        <v>150591643</v>
      </c>
      <c r="D41" s="317">
        <v>0</v>
      </c>
      <c r="E41" s="317">
        <v>0</v>
      </c>
      <c r="F41" s="311"/>
    </row>
    <row r="42" spans="1:6">
      <c r="A42" s="304" t="s">
        <v>47</v>
      </c>
      <c r="B42" s="338">
        <f t="shared" si="0"/>
        <v>30776925</v>
      </c>
      <c r="C42" s="317">
        <v>9864936</v>
      </c>
      <c r="D42" s="317">
        <v>7047765</v>
      </c>
      <c r="E42" s="317">
        <v>13864224</v>
      </c>
      <c r="F42" s="311"/>
    </row>
    <row r="43" spans="1:6">
      <c r="A43" s="304" t="s">
        <v>48</v>
      </c>
      <c r="B43" s="338">
        <f t="shared" si="0"/>
        <v>43584550</v>
      </c>
      <c r="C43" s="317">
        <v>31695924</v>
      </c>
      <c r="D43" s="317">
        <v>11092529</v>
      </c>
      <c r="E43" s="317">
        <v>796097</v>
      </c>
      <c r="F43" s="311"/>
    </row>
    <row r="44" spans="1:6">
      <c r="A44" s="304" t="s">
        <v>49</v>
      </c>
      <c r="B44" s="338">
        <f t="shared" si="0"/>
        <v>30907131</v>
      </c>
      <c r="C44" s="317">
        <v>30875928</v>
      </c>
      <c r="D44" s="317">
        <v>0</v>
      </c>
      <c r="E44" s="317">
        <v>31203</v>
      </c>
      <c r="F44" s="311"/>
    </row>
    <row r="45" spans="1:6">
      <c r="A45" s="304" t="s">
        <v>50</v>
      </c>
      <c r="B45" s="338">
        <f t="shared" si="0"/>
        <v>1592305</v>
      </c>
      <c r="C45" s="317">
        <v>528053</v>
      </c>
      <c r="D45" s="317">
        <v>1064252</v>
      </c>
      <c r="E45" s="317">
        <v>0</v>
      </c>
      <c r="F45" s="311"/>
    </row>
    <row r="46" spans="1:6">
      <c r="A46" s="304" t="s">
        <v>51</v>
      </c>
      <c r="B46" s="338">
        <f t="shared" si="0"/>
        <v>860863</v>
      </c>
      <c r="C46" s="317">
        <v>860863</v>
      </c>
      <c r="D46" s="317">
        <v>0</v>
      </c>
      <c r="E46" s="317">
        <v>0</v>
      </c>
      <c r="F46" s="311"/>
    </row>
    <row r="47" spans="1:6">
      <c r="A47" s="304" t="s">
        <v>52</v>
      </c>
      <c r="B47" s="338">
        <f t="shared" si="0"/>
        <v>6282711</v>
      </c>
      <c r="C47" s="317">
        <v>5479797</v>
      </c>
      <c r="D47" s="317">
        <v>802914</v>
      </c>
      <c r="E47" s="317">
        <v>0</v>
      </c>
      <c r="F47" s="311"/>
    </row>
    <row r="48" spans="1:6">
      <c r="A48" s="304" t="s">
        <v>53</v>
      </c>
      <c r="B48" s="338">
        <f t="shared" si="0"/>
        <v>33688453</v>
      </c>
      <c r="C48" s="317">
        <v>18849011</v>
      </c>
      <c r="D48" s="317">
        <v>14839442</v>
      </c>
      <c r="E48" s="317">
        <v>0</v>
      </c>
      <c r="F48" s="311"/>
    </row>
    <row r="49" spans="1:6">
      <c r="A49" s="304" t="s">
        <v>54</v>
      </c>
      <c r="B49" s="338">
        <f t="shared" si="0"/>
        <v>62899236</v>
      </c>
      <c r="C49" s="317">
        <v>62851931</v>
      </c>
      <c r="D49" s="317">
        <v>0</v>
      </c>
      <c r="E49" s="317">
        <v>47305</v>
      </c>
      <c r="F49" s="311"/>
    </row>
    <row r="50" spans="1:6">
      <c r="A50" s="304" t="s">
        <v>55</v>
      </c>
      <c r="B50" s="338">
        <f t="shared" si="0"/>
        <v>6206002</v>
      </c>
      <c r="C50" s="317">
        <v>6203302</v>
      </c>
      <c r="D50" s="317">
        <v>0</v>
      </c>
      <c r="E50" s="317">
        <v>2700</v>
      </c>
      <c r="F50" s="311"/>
    </row>
    <row r="51" spans="1:6">
      <c r="A51" s="304" t="s">
        <v>56</v>
      </c>
      <c r="B51" s="338">
        <f t="shared" si="0"/>
        <v>19143388</v>
      </c>
      <c r="C51" s="317">
        <v>14459530</v>
      </c>
      <c r="D51" s="317">
        <v>0</v>
      </c>
      <c r="E51" s="317">
        <v>4683858</v>
      </c>
      <c r="F51" s="311"/>
    </row>
    <row r="52" spans="1:6">
      <c r="A52" s="304" t="s">
        <v>57</v>
      </c>
      <c r="B52" s="338">
        <f t="shared" si="0"/>
        <v>53429356</v>
      </c>
      <c r="C52" s="317">
        <v>53429356</v>
      </c>
      <c r="D52" s="317">
        <v>0</v>
      </c>
      <c r="E52" s="317">
        <v>0</v>
      </c>
      <c r="F52" s="311"/>
    </row>
    <row r="53" spans="1:6">
      <c r="A53" s="304" t="s">
        <v>58</v>
      </c>
      <c r="B53" s="338">
        <f t="shared" si="0"/>
        <v>6879857</v>
      </c>
      <c r="C53" s="317">
        <v>6879857</v>
      </c>
      <c r="D53" s="317">
        <v>0</v>
      </c>
      <c r="E53" s="317">
        <v>0</v>
      </c>
      <c r="F53" s="311"/>
    </row>
    <row r="54" spans="1:6">
      <c r="A54" s="304" t="s">
        <v>59</v>
      </c>
      <c r="B54" s="338">
        <f t="shared" si="0"/>
        <v>29279480</v>
      </c>
      <c r="C54" s="317">
        <v>26308088</v>
      </c>
      <c r="D54" s="317">
        <v>2971392</v>
      </c>
      <c r="E54" s="317">
        <v>0</v>
      </c>
      <c r="F54" s="311"/>
    </row>
    <row r="55" spans="1:6">
      <c r="A55" s="304" t="s">
        <v>60</v>
      </c>
      <c r="B55" s="338">
        <f t="shared" si="0"/>
        <v>117441550</v>
      </c>
      <c r="C55" s="317">
        <v>117441550</v>
      </c>
      <c r="D55" s="317">
        <v>0</v>
      </c>
      <c r="E55" s="317">
        <v>0</v>
      </c>
      <c r="F55" s="311"/>
    </row>
    <row r="56" spans="1:6" s="293" customFormat="1">
      <c r="A56" s="304" t="s">
        <v>61</v>
      </c>
      <c r="B56" s="338">
        <f t="shared" si="0"/>
        <v>2053135</v>
      </c>
      <c r="C56" s="317">
        <v>1535305</v>
      </c>
      <c r="D56" s="317">
        <v>517830</v>
      </c>
      <c r="E56" s="317">
        <v>0</v>
      </c>
      <c r="F56" s="311"/>
    </row>
  </sheetData>
  <mergeCells count="2">
    <mergeCell ref="A1:F1"/>
    <mergeCell ref="A2:A4"/>
  </mergeCells>
  <pageMargins left="0.7" right="0.7" top="0.75" bottom="0.75" header="0.3" footer="0.3"/>
  <pageSetup scale="52"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7"/>
  <sheetViews>
    <sheetView topLeftCell="A48" zoomScaleNormal="100" workbookViewId="0">
      <selection activeCell="B57" sqref="A5:O57"/>
    </sheetView>
  </sheetViews>
  <sheetFormatPr defaultRowHeight="14.4"/>
  <cols>
    <col min="1" max="1" width="22.33203125" customWidth="1"/>
    <col min="2" max="2" width="23.109375" customWidth="1"/>
    <col min="3" max="3" width="13.88671875" customWidth="1"/>
    <col min="4" max="4" width="15.109375" customWidth="1"/>
    <col min="5" max="5" width="16.109375" customWidth="1"/>
    <col min="6" max="6" width="13.109375" customWidth="1"/>
    <col min="7" max="7" width="15.88671875" customWidth="1"/>
    <col min="8" max="8" width="13.88671875" customWidth="1"/>
    <col min="9" max="9" width="14.33203125" customWidth="1"/>
    <col min="10" max="10" width="15.33203125" customWidth="1"/>
    <col min="11" max="11" width="15.44140625" customWidth="1"/>
    <col min="12" max="12" width="15.5546875" customWidth="1"/>
    <col min="13" max="13" width="12.33203125" customWidth="1"/>
    <col min="14" max="14" width="14" customWidth="1"/>
    <col min="15" max="15" width="15.5546875" customWidth="1"/>
  </cols>
  <sheetData>
    <row r="1" spans="1:15">
      <c r="A1" s="502" t="s">
        <v>223</v>
      </c>
      <c r="B1" s="508"/>
      <c r="C1" s="508"/>
      <c r="D1" s="508"/>
      <c r="E1" s="508"/>
      <c r="F1" s="508"/>
      <c r="G1" s="508"/>
      <c r="H1" s="508"/>
      <c r="I1" s="508"/>
      <c r="J1" s="508"/>
      <c r="K1" s="508"/>
      <c r="L1" s="508"/>
      <c r="M1" s="508"/>
      <c r="N1" s="508"/>
      <c r="O1" s="509"/>
    </row>
    <row r="2" spans="1:15">
      <c r="A2" s="562" t="s">
        <v>10</v>
      </c>
      <c r="B2" s="138"/>
      <c r="C2" s="138"/>
      <c r="D2" s="138"/>
      <c r="E2" s="138"/>
      <c r="F2" s="138"/>
      <c r="G2" s="138"/>
      <c r="H2" s="138"/>
      <c r="I2" s="138"/>
      <c r="J2" s="138"/>
      <c r="K2" s="138"/>
      <c r="L2" s="138"/>
      <c r="M2" s="138"/>
      <c r="N2" s="139"/>
      <c r="O2" s="75"/>
    </row>
    <row r="3" spans="1:15" ht="33.6">
      <c r="A3" s="563"/>
      <c r="B3" s="105" t="s">
        <v>65</v>
      </c>
      <c r="C3" s="105" t="s">
        <v>78</v>
      </c>
      <c r="D3" s="105" t="s">
        <v>63</v>
      </c>
      <c r="E3" s="105" t="s">
        <v>64</v>
      </c>
      <c r="F3" s="105" t="s">
        <v>79</v>
      </c>
      <c r="G3" s="105" t="s">
        <v>67</v>
      </c>
      <c r="H3" s="105" t="s">
        <v>80</v>
      </c>
      <c r="I3" s="105" t="s">
        <v>81</v>
      </c>
      <c r="J3" s="105" t="s">
        <v>82</v>
      </c>
      <c r="K3" s="105" t="s">
        <v>89</v>
      </c>
      <c r="L3" s="105" t="s">
        <v>88</v>
      </c>
      <c r="M3" s="105" t="s">
        <v>68</v>
      </c>
      <c r="N3" s="32" t="s">
        <v>86</v>
      </c>
      <c r="O3" s="140" t="s">
        <v>69</v>
      </c>
    </row>
    <row r="4" spans="1:15">
      <c r="A4" s="564"/>
      <c r="B4" s="141"/>
      <c r="C4" s="141"/>
      <c r="D4" s="141"/>
      <c r="E4" s="141"/>
      <c r="F4" s="141"/>
      <c r="G4" s="141"/>
      <c r="H4" s="141"/>
      <c r="I4" s="142"/>
      <c r="J4" s="141"/>
      <c r="K4" s="141"/>
      <c r="L4" s="141"/>
      <c r="M4" s="141"/>
      <c r="N4" s="143"/>
      <c r="O4" s="144"/>
    </row>
    <row r="5" spans="1:15">
      <c r="A5" s="28" t="s">
        <v>77</v>
      </c>
      <c r="B5" s="332">
        <f>SUM(B6:B56)</f>
        <v>10032487374</v>
      </c>
      <c r="C5" s="332">
        <f t="shared" ref="C5:O5" si="0">SUM(C6:C56)</f>
        <v>531480817</v>
      </c>
      <c r="D5" s="332">
        <f t="shared" si="0"/>
        <v>2229740779</v>
      </c>
      <c r="E5" s="332">
        <f t="shared" si="0"/>
        <v>25265744</v>
      </c>
      <c r="F5" s="332">
        <f t="shared" si="0"/>
        <v>144729</v>
      </c>
      <c r="G5" s="332">
        <f t="shared" si="0"/>
        <v>1761634154</v>
      </c>
      <c r="H5" s="332">
        <f t="shared" si="0"/>
        <v>535454172</v>
      </c>
      <c r="I5" s="332">
        <f t="shared" si="0"/>
        <v>411666867</v>
      </c>
      <c r="J5" s="332">
        <f t="shared" si="0"/>
        <v>1165334585</v>
      </c>
      <c r="K5" s="332">
        <f t="shared" si="0"/>
        <v>39326890</v>
      </c>
      <c r="L5" s="332">
        <f t="shared" si="0"/>
        <v>798739081</v>
      </c>
      <c r="M5" s="332">
        <f t="shared" si="0"/>
        <v>46679959</v>
      </c>
      <c r="N5" s="332"/>
      <c r="O5" s="332">
        <f t="shared" si="0"/>
        <v>2487019597</v>
      </c>
    </row>
    <row r="6" spans="1:15">
      <c r="A6" s="26" t="s">
        <v>11</v>
      </c>
      <c r="B6" s="313">
        <f>SUM(C6:O6)</f>
        <v>38409801</v>
      </c>
      <c r="C6" s="296">
        <v>7516219</v>
      </c>
      <c r="D6" s="296">
        <v>5478681</v>
      </c>
      <c r="E6" s="296">
        <v>0</v>
      </c>
      <c r="F6" s="296">
        <v>0</v>
      </c>
      <c r="G6" s="296">
        <v>0</v>
      </c>
      <c r="H6" s="296">
        <v>0</v>
      </c>
      <c r="I6" s="296">
        <v>0</v>
      </c>
      <c r="J6" s="296">
        <v>0</v>
      </c>
      <c r="K6" s="296">
        <v>0</v>
      </c>
      <c r="L6" s="296">
        <v>1279008</v>
      </c>
      <c r="M6" s="296">
        <v>288918</v>
      </c>
      <c r="N6" s="332"/>
      <c r="O6" s="296">
        <v>23846975</v>
      </c>
    </row>
    <row r="7" spans="1:15">
      <c r="A7" s="26" t="s">
        <v>12</v>
      </c>
      <c r="B7" s="313">
        <f t="shared" ref="B7:B56" si="1">SUM(C7:O7)</f>
        <v>1860946</v>
      </c>
      <c r="C7" s="296">
        <v>0</v>
      </c>
      <c r="D7" s="296">
        <v>0</v>
      </c>
      <c r="E7" s="296">
        <v>0</v>
      </c>
      <c r="F7" s="296">
        <v>0</v>
      </c>
      <c r="G7" s="296">
        <v>0</v>
      </c>
      <c r="H7" s="296">
        <v>0</v>
      </c>
      <c r="I7" s="296">
        <v>0</v>
      </c>
      <c r="J7" s="296">
        <v>0</v>
      </c>
      <c r="K7" s="296">
        <v>0</v>
      </c>
      <c r="L7" s="296">
        <v>1746313</v>
      </c>
      <c r="M7" s="296">
        <v>114633</v>
      </c>
      <c r="N7" s="332"/>
      <c r="O7" s="296">
        <v>0</v>
      </c>
    </row>
    <row r="8" spans="1:15">
      <c r="A8" s="26" t="s">
        <v>13</v>
      </c>
      <c r="B8" s="313">
        <f t="shared" si="1"/>
        <v>132359685</v>
      </c>
      <c r="C8" s="296">
        <v>898432</v>
      </c>
      <c r="D8" s="296">
        <v>10032936</v>
      </c>
      <c r="E8" s="296">
        <v>0</v>
      </c>
      <c r="F8" s="296">
        <v>0</v>
      </c>
      <c r="G8" s="296">
        <v>0</v>
      </c>
      <c r="H8" s="296">
        <v>0</v>
      </c>
      <c r="I8" s="296">
        <v>22076278</v>
      </c>
      <c r="J8" s="296">
        <v>0</v>
      </c>
      <c r="K8" s="296">
        <v>0</v>
      </c>
      <c r="L8" s="296">
        <v>9529957</v>
      </c>
      <c r="M8" s="296">
        <v>1110722</v>
      </c>
      <c r="N8" s="332"/>
      <c r="O8" s="296">
        <v>88711360</v>
      </c>
    </row>
    <row r="9" spans="1:15">
      <c r="A9" s="26" t="s">
        <v>14</v>
      </c>
      <c r="B9" s="313">
        <f t="shared" si="1"/>
        <v>93755027</v>
      </c>
      <c r="C9" s="296">
        <v>0</v>
      </c>
      <c r="D9" s="296">
        <v>0</v>
      </c>
      <c r="E9" s="296">
        <v>523200</v>
      </c>
      <c r="F9" s="296">
        <v>0</v>
      </c>
      <c r="G9" s="296">
        <v>0</v>
      </c>
      <c r="H9" s="296">
        <v>0</v>
      </c>
      <c r="I9" s="296">
        <v>0</v>
      </c>
      <c r="J9" s="296">
        <v>90420300</v>
      </c>
      <c r="K9" s="296">
        <v>0</v>
      </c>
      <c r="L9" s="296">
        <v>2811527</v>
      </c>
      <c r="M9" s="296">
        <v>0</v>
      </c>
      <c r="N9" s="332"/>
      <c r="O9" s="296">
        <v>0</v>
      </c>
    </row>
    <row r="10" spans="1:15">
      <c r="A10" s="26" t="s">
        <v>15</v>
      </c>
      <c r="B10" s="313">
        <f t="shared" si="1"/>
        <v>1050477920</v>
      </c>
      <c r="C10" s="296">
        <v>38782618</v>
      </c>
      <c r="D10" s="296">
        <v>670486757</v>
      </c>
      <c r="E10" s="296">
        <v>6341987</v>
      </c>
      <c r="F10" s="296">
        <v>0</v>
      </c>
      <c r="G10" s="296">
        <v>0</v>
      </c>
      <c r="H10" s="296">
        <v>0</v>
      </c>
      <c r="I10" s="296">
        <v>16132</v>
      </c>
      <c r="J10" s="296">
        <v>6489532</v>
      </c>
      <c r="K10" s="296">
        <v>0</v>
      </c>
      <c r="L10" s="296">
        <v>225104369</v>
      </c>
      <c r="M10" s="296">
        <v>1900503</v>
      </c>
      <c r="N10" s="332"/>
      <c r="O10" s="296">
        <v>101356022</v>
      </c>
    </row>
    <row r="11" spans="1:15">
      <c r="A11" s="26" t="s">
        <v>16</v>
      </c>
      <c r="B11" s="313">
        <f t="shared" si="1"/>
        <v>160094178</v>
      </c>
      <c r="C11" s="296">
        <v>185393</v>
      </c>
      <c r="D11" s="296">
        <v>94728</v>
      </c>
      <c r="E11" s="296">
        <v>128517</v>
      </c>
      <c r="F11" s="296">
        <v>0</v>
      </c>
      <c r="G11" s="296">
        <v>0</v>
      </c>
      <c r="H11" s="296">
        <v>2818289</v>
      </c>
      <c r="I11" s="296">
        <v>497062</v>
      </c>
      <c r="J11" s="296">
        <v>3670</v>
      </c>
      <c r="K11" s="296">
        <v>570</v>
      </c>
      <c r="L11" s="296">
        <v>3739203</v>
      </c>
      <c r="M11" s="296">
        <v>3123294</v>
      </c>
      <c r="N11" s="332"/>
      <c r="O11" s="296">
        <v>149503452</v>
      </c>
    </row>
    <row r="12" spans="1:15">
      <c r="A12" s="26" t="s">
        <v>17</v>
      </c>
      <c r="B12" s="313">
        <f t="shared" si="1"/>
        <v>50129417</v>
      </c>
      <c r="C12" s="296">
        <v>17632675</v>
      </c>
      <c r="D12" s="296">
        <v>0</v>
      </c>
      <c r="E12" s="296">
        <v>0</v>
      </c>
      <c r="F12" s="296">
        <v>0</v>
      </c>
      <c r="G12" s="296">
        <v>0</v>
      </c>
      <c r="H12" s="296">
        <v>0</v>
      </c>
      <c r="I12" s="296">
        <v>0</v>
      </c>
      <c r="J12" s="296">
        <v>0</v>
      </c>
      <c r="K12" s="296">
        <v>527065</v>
      </c>
      <c r="L12" s="296">
        <v>23798426</v>
      </c>
      <c r="M12" s="296">
        <v>435582</v>
      </c>
      <c r="N12" s="332"/>
      <c r="O12" s="296">
        <v>7735669</v>
      </c>
    </row>
    <row r="13" spans="1:15">
      <c r="A13" s="26" t="s">
        <v>18</v>
      </c>
      <c r="B13" s="313">
        <f t="shared" si="1"/>
        <v>36105949</v>
      </c>
      <c r="C13" s="296">
        <v>959000</v>
      </c>
      <c r="D13" s="296">
        <v>26507803</v>
      </c>
      <c r="E13" s="296">
        <v>0</v>
      </c>
      <c r="F13" s="296">
        <v>0</v>
      </c>
      <c r="G13" s="296">
        <v>0</v>
      </c>
      <c r="H13" s="296">
        <v>0</v>
      </c>
      <c r="I13" s="296">
        <v>1174942</v>
      </c>
      <c r="J13" s="296">
        <v>0</v>
      </c>
      <c r="K13" s="296">
        <v>0</v>
      </c>
      <c r="L13" s="296">
        <v>62204</v>
      </c>
      <c r="M13" s="296">
        <v>36929</v>
      </c>
      <c r="N13" s="332"/>
      <c r="O13" s="296">
        <v>7365071</v>
      </c>
    </row>
    <row r="14" spans="1:15">
      <c r="A14" s="26" t="s">
        <v>19</v>
      </c>
      <c r="B14" s="313">
        <f t="shared" si="1"/>
        <v>142073216</v>
      </c>
      <c r="C14" s="296">
        <v>27824191</v>
      </c>
      <c r="D14" s="296">
        <v>22584565</v>
      </c>
      <c r="E14" s="296">
        <v>0</v>
      </c>
      <c r="F14" s="296">
        <v>0</v>
      </c>
      <c r="G14" s="296">
        <v>20000000</v>
      </c>
      <c r="H14" s="296">
        <v>0</v>
      </c>
      <c r="I14" s="296">
        <v>17307099</v>
      </c>
      <c r="J14" s="296">
        <v>0</v>
      </c>
      <c r="K14" s="296">
        <v>0</v>
      </c>
      <c r="L14" s="296">
        <v>0</v>
      </c>
      <c r="M14" s="296">
        <v>0</v>
      </c>
      <c r="N14" s="332"/>
      <c r="O14" s="296">
        <v>54357361</v>
      </c>
    </row>
    <row r="15" spans="1:15">
      <c r="A15" s="26" t="s">
        <v>20</v>
      </c>
      <c r="B15" s="313">
        <f t="shared" si="1"/>
        <v>299014305</v>
      </c>
      <c r="C15" s="296">
        <v>0</v>
      </c>
      <c r="D15" s="296">
        <v>128925050</v>
      </c>
      <c r="E15" s="296">
        <v>0</v>
      </c>
      <c r="F15" s="296">
        <v>0</v>
      </c>
      <c r="G15" s="296">
        <v>0</v>
      </c>
      <c r="H15" s="296">
        <v>0</v>
      </c>
      <c r="I15" s="296">
        <v>0</v>
      </c>
      <c r="J15" s="296">
        <v>6000000</v>
      </c>
      <c r="K15" s="296">
        <v>0</v>
      </c>
      <c r="L15" s="296">
        <v>9994985</v>
      </c>
      <c r="M15" s="296">
        <v>5621332</v>
      </c>
      <c r="N15" s="332"/>
      <c r="O15" s="296">
        <v>148472938</v>
      </c>
    </row>
    <row r="16" spans="1:15">
      <c r="A16" s="26" t="s">
        <v>21</v>
      </c>
      <c r="B16" s="313">
        <f t="shared" si="1"/>
        <v>163478473</v>
      </c>
      <c r="C16" s="296">
        <v>54929</v>
      </c>
      <c r="D16" s="296">
        <v>21801520</v>
      </c>
      <c r="E16" s="296">
        <v>0</v>
      </c>
      <c r="F16" s="296">
        <v>0</v>
      </c>
      <c r="G16" s="296">
        <v>0</v>
      </c>
      <c r="H16" s="296">
        <v>0</v>
      </c>
      <c r="I16" s="296">
        <v>0</v>
      </c>
      <c r="J16" s="296">
        <v>0</v>
      </c>
      <c r="K16" s="296">
        <v>0</v>
      </c>
      <c r="L16" s="296">
        <v>74013</v>
      </c>
      <c r="M16" s="296">
        <v>3554399</v>
      </c>
      <c r="N16" s="332"/>
      <c r="O16" s="296">
        <v>137993612</v>
      </c>
    </row>
    <row r="17" spans="1:15">
      <c r="A17" s="26" t="s">
        <v>22</v>
      </c>
      <c r="B17" s="313">
        <f t="shared" si="1"/>
        <v>159902072</v>
      </c>
      <c r="C17" s="296">
        <v>92336683</v>
      </c>
      <c r="D17" s="296">
        <v>4971630</v>
      </c>
      <c r="E17" s="296">
        <v>1334797</v>
      </c>
      <c r="F17" s="296">
        <v>0</v>
      </c>
      <c r="G17" s="296">
        <v>0</v>
      </c>
      <c r="H17" s="296">
        <v>0</v>
      </c>
      <c r="I17" s="296">
        <v>3357730</v>
      </c>
      <c r="J17" s="296">
        <v>9973792</v>
      </c>
      <c r="K17" s="296">
        <v>2422172</v>
      </c>
      <c r="L17" s="296">
        <v>6045718</v>
      </c>
      <c r="M17" s="296">
        <v>1357815</v>
      </c>
      <c r="N17" s="332"/>
      <c r="O17" s="296">
        <v>38101735</v>
      </c>
    </row>
    <row r="18" spans="1:15">
      <c r="A18" s="26" t="s">
        <v>23</v>
      </c>
      <c r="B18" s="313">
        <f t="shared" si="1"/>
        <v>10723692</v>
      </c>
      <c r="C18" s="296">
        <v>4554206</v>
      </c>
      <c r="D18" s="296">
        <v>1175820</v>
      </c>
      <c r="E18" s="296">
        <v>135372</v>
      </c>
      <c r="F18" s="296">
        <v>144729</v>
      </c>
      <c r="G18" s="296">
        <v>0</v>
      </c>
      <c r="H18" s="296">
        <v>0</v>
      </c>
      <c r="I18" s="296">
        <v>645817</v>
      </c>
      <c r="J18" s="296">
        <v>0</v>
      </c>
      <c r="K18" s="296">
        <v>0</v>
      </c>
      <c r="L18" s="296">
        <v>1117022</v>
      </c>
      <c r="M18" s="296">
        <v>231825</v>
      </c>
      <c r="N18" s="332"/>
      <c r="O18" s="296">
        <v>2718901</v>
      </c>
    </row>
    <row r="19" spans="1:15">
      <c r="A19" s="26" t="s">
        <v>24</v>
      </c>
      <c r="B19" s="313">
        <f t="shared" si="1"/>
        <v>632588019</v>
      </c>
      <c r="C19" s="296">
        <v>101516</v>
      </c>
      <c r="D19" s="296">
        <v>569104589</v>
      </c>
      <c r="E19" s="296">
        <v>10801</v>
      </c>
      <c r="F19" s="296">
        <v>0</v>
      </c>
      <c r="G19" s="296">
        <v>0</v>
      </c>
      <c r="H19" s="296">
        <v>0</v>
      </c>
      <c r="I19" s="296">
        <v>0</v>
      </c>
      <c r="J19" s="296">
        <v>0</v>
      </c>
      <c r="K19" s="296">
        <v>0</v>
      </c>
      <c r="L19" s="296">
        <v>627814</v>
      </c>
      <c r="M19" s="296">
        <v>4975</v>
      </c>
      <c r="N19" s="332"/>
      <c r="O19" s="296">
        <v>62738324</v>
      </c>
    </row>
    <row r="20" spans="1:15">
      <c r="A20" s="26" t="s">
        <v>25</v>
      </c>
      <c r="B20" s="313">
        <f t="shared" si="1"/>
        <v>28223612</v>
      </c>
      <c r="C20" s="296">
        <v>0</v>
      </c>
      <c r="D20" s="296">
        <v>15356947</v>
      </c>
      <c r="E20" s="296">
        <v>0</v>
      </c>
      <c r="F20" s="296">
        <v>0</v>
      </c>
      <c r="G20" s="296">
        <v>0</v>
      </c>
      <c r="H20" s="296">
        <v>0</v>
      </c>
      <c r="I20" s="296">
        <v>0</v>
      </c>
      <c r="J20" s="296">
        <v>0</v>
      </c>
      <c r="K20" s="296">
        <v>0</v>
      </c>
      <c r="L20" s="296">
        <v>0</v>
      </c>
      <c r="M20" s="296">
        <v>0</v>
      </c>
      <c r="N20" s="332"/>
      <c r="O20" s="296">
        <v>12866665</v>
      </c>
    </row>
    <row r="21" spans="1:15">
      <c r="A21" s="26" t="s">
        <v>26</v>
      </c>
      <c r="B21" s="313">
        <f t="shared" si="1"/>
        <v>11232293</v>
      </c>
      <c r="C21" s="296">
        <v>7931694</v>
      </c>
      <c r="D21" s="296">
        <v>0</v>
      </c>
      <c r="E21" s="296">
        <v>0</v>
      </c>
      <c r="F21" s="296">
        <v>0</v>
      </c>
      <c r="G21" s="296">
        <v>0</v>
      </c>
      <c r="H21" s="296">
        <v>0</v>
      </c>
      <c r="I21" s="296">
        <v>0</v>
      </c>
      <c r="J21" s="296">
        <v>0</v>
      </c>
      <c r="K21" s="296">
        <v>0</v>
      </c>
      <c r="L21" s="296">
        <v>2851678</v>
      </c>
      <c r="M21" s="296">
        <v>448921</v>
      </c>
      <c r="N21" s="332"/>
      <c r="O21" s="296">
        <v>0</v>
      </c>
    </row>
    <row r="22" spans="1:15">
      <c r="A22" s="26" t="s">
        <v>27</v>
      </c>
      <c r="B22" s="313">
        <f t="shared" si="1"/>
        <v>58727674</v>
      </c>
      <c r="C22" s="296">
        <v>0</v>
      </c>
      <c r="D22" s="296">
        <v>0</v>
      </c>
      <c r="E22" s="296">
        <v>0</v>
      </c>
      <c r="F22" s="296">
        <v>0</v>
      </c>
      <c r="G22" s="296">
        <v>45774645</v>
      </c>
      <c r="H22" s="296">
        <v>0</v>
      </c>
      <c r="I22" s="296">
        <v>0</v>
      </c>
      <c r="J22" s="296">
        <v>0</v>
      </c>
      <c r="K22" s="296">
        <v>0</v>
      </c>
      <c r="L22" s="296">
        <v>0</v>
      </c>
      <c r="M22" s="296">
        <v>0</v>
      </c>
      <c r="N22" s="332"/>
      <c r="O22" s="296">
        <v>12953029</v>
      </c>
    </row>
    <row r="23" spans="1:15">
      <c r="A23" s="26" t="s">
        <v>28</v>
      </c>
      <c r="B23" s="313">
        <f t="shared" si="1"/>
        <v>16522821</v>
      </c>
      <c r="C23" s="296">
        <v>12673</v>
      </c>
      <c r="D23" s="296">
        <v>42290</v>
      </c>
      <c r="E23" s="296">
        <v>593479</v>
      </c>
      <c r="F23" s="296">
        <v>0</v>
      </c>
      <c r="G23" s="296">
        <v>0</v>
      </c>
      <c r="H23" s="296">
        <v>0</v>
      </c>
      <c r="I23" s="296">
        <v>0</v>
      </c>
      <c r="J23" s="296">
        <v>0</v>
      </c>
      <c r="K23" s="296">
        <v>0</v>
      </c>
      <c r="L23" s="296">
        <v>50806</v>
      </c>
      <c r="M23" s="296">
        <v>0</v>
      </c>
      <c r="N23" s="332"/>
      <c r="O23" s="296">
        <v>15823573</v>
      </c>
    </row>
    <row r="24" spans="1:15">
      <c r="A24" s="26" t="s">
        <v>29</v>
      </c>
      <c r="B24" s="313">
        <f t="shared" si="1"/>
        <v>55415288</v>
      </c>
      <c r="C24" s="296">
        <v>0</v>
      </c>
      <c r="D24" s="296">
        <v>10178934</v>
      </c>
      <c r="E24" s="296">
        <v>0</v>
      </c>
      <c r="F24" s="296">
        <v>0</v>
      </c>
      <c r="G24" s="296">
        <v>17856913</v>
      </c>
      <c r="H24" s="296">
        <v>0</v>
      </c>
      <c r="I24" s="296">
        <v>0</v>
      </c>
      <c r="J24" s="296">
        <v>27379441</v>
      </c>
      <c r="K24" s="296">
        <v>0</v>
      </c>
      <c r="L24" s="296">
        <v>0</v>
      </c>
      <c r="M24" s="296">
        <v>0</v>
      </c>
      <c r="N24" s="332"/>
      <c r="O24" s="296">
        <v>0</v>
      </c>
    </row>
    <row r="25" spans="1:15">
      <c r="A25" s="26" t="s">
        <v>30</v>
      </c>
      <c r="B25" s="313">
        <f t="shared" si="1"/>
        <v>0</v>
      </c>
      <c r="C25" s="296">
        <v>0</v>
      </c>
      <c r="D25" s="296">
        <v>0</v>
      </c>
      <c r="E25" s="296">
        <v>0</v>
      </c>
      <c r="F25" s="296">
        <v>0</v>
      </c>
      <c r="G25" s="296">
        <v>0</v>
      </c>
      <c r="H25" s="296">
        <v>0</v>
      </c>
      <c r="I25" s="296">
        <v>0</v>
      </c>
      <c r="J25" s="296">
        <v>0</v>
      </c>
      <c r="K25" s="296">
        <v>0</v>
      </c>
      <c r="L25" s="296">
        <v>0</v>
      </c>
      <c r="M25" s="296">
        <v>0</v>
      </c>
      <c r="N25" s="332"/>
      <c r="O25" s="296">
        <v>0</v>
      </c>
    </row>
    <row r="26" spans="1:15">
      <c r="A26" s="26" t="s">
        <v>31</v>
      </c>
      <c r="B26" s="313">
        <f t="shared" si="1"/>
        <v>320668707</v>
      </c>
      <c r="C26" s="296">
        <v>28316</v>
      </c>
      <c r="D26" s="296">
        <v>18184561</v>
      </c>
      <c r="E26" s="296">
        <v>0</v>
      </c>
      <c r="F26" s="296">
        <v>0</v>
      </c>
      <c r="G26" s="296">
        <v>156210587</v>
      </c>
      <c r="H26" s="296">
        <v>0</v>
      </c>
      <c r="I26" s="296">
        <v>40473182</v>
      </c>
      <c r="J26" s="296">
        <v>0</v>
      </c>
      <c r="K26" s="296">
        <v>16055</v>
      </c>
      <c r="L26" s="296">
        <v>18885548</v>
      </c>
      <c r="M26" s="296">
        <v>750247</v>
      </c>
      <c r="N26" s="332"/>
      <c r="O26" s="296">
        <v>86120211</v>
      </c>
    </row>
    <row r="27" spans="1:15">
      <c r="A27" s="26" t="s">
        <v>32</v>
      </c>
      <c r="B27" s="313">
        <f t="shared" si="1"/>
        <v>346254180</v>
      </c>
      <c r="C27" s="296">
        <v>6395047</v>
      </c>
      <c r="D27" s="296">
        <v>44973368</v>
      </c>
      <c r="E27" s="296">
        <v>0</v>
      </c>
      <c r="F27" s="296">
        <v>0</v>
      </c>
      <c r="G27" s="296">
        <v>114321628</v>
      </c>
      <c r="H27" s="296">
        <v>0</v>
      </c>
      <c r="I27" s="296">
        <v>86821664</v>
      </c>
      <c r="J27" s="296">
        <v>10255008</v>
      </c>
      <c r="K27" s="296">
        <v>0</v>
      </c>
      <c r="L27" s="296">
        <v>34616055</v>
      </c>
      <c r="M27" s="296">
        <v>0</v>
      </c>
      <c r="N27" s="332"/>
      <c r="O27" s="296">
        <v>48871410</v>
      </c>
    </row>
    <row r="28" spans="1:15">
      <c r="A28" s="26" t="s">
        <v>33</v>
      </c>
      <c r="B28" s="313">
        <f t="shared" si="1"/>
        <v>579570996</v>
      </c>
      <c r="C28" s="296">
        <v>12457159</v>
      </c>
      <c r="D28" s="296">
        <v>19670607</v>
      </c>
      <c r="E28" s="296">
        <v>1025276</v>
      </c>
      <c r="F28" s="296">
        <v>0</v>
      </c>
      <c r="G28" s="296">
        <v>48226914</v>
      </c>
      <c r="H28" s="296">
        <v>0</v>
      </c>
      <c r="I28" s="296">
        <v>82608354</v>
      </c>
      <c r="J28" s="296">
        <v>339033998</v>
      </c>
      <c r="K28" s="296">
        <v>4513313</v>
      </c>
      <c r="L28" s="296">
        <v>64447028</v>
      </c>
      <c r="M28" s="296">
        <v>520709</v>
      </c>
      <c r="N28" s="332"/>
      <c r="O28" s="296">
        <v>7067638</v>
      </c>
    </row>
    <row r="29" spans="1:15">
      <c r="A29" s="26" t="s">
        <v>34</v>
      </c>
      <c r="B29" s="313">
        <f t="shared" si="1"/>
        <v>246119639</v>
      </c>
      <c r="C29" s="296">
        <v>1699745</v>
      </c>
      <c r="D29" s="296">
        <v>83650000</v>
      </c>
      <c r="E29" s="296">
        <v>0</v>
      </c>
      <c r="F29" s="296">
        <v>0</v>
      </c>
      <c r="G29" s="296">
        <v>124126562</v>
      </c>
      <c r="H29" s="296">
        <v>12869340</v>
      </c>
      <c r="I29" s="296">
        <v>179679</v>
      </c>
      <c r="J29" s="296">
        <v>0</v>
      </c>
      <c r="K29" s="296">
        <v>0</v>
      </c>
      <c r="L29" s="296">
        <v>17894313</v>
      </c>
      <c r="M29" s="296">
        <v>0</v>
      </c>
      <c r="N29" s="332"/>
      <c r="O29" s="296">
        <v>5700000</v>
      </c>
    </row>
    <row r="30" spans="1:15">
      <c r="A30" s="26" t="s">
        <v>35</v>
      </c>
      <c r="B30" s="313">
        <f t="shared" si="1"/>
        <v>17215465</v>
      </c>
      <c r="C30" s="296">
        <v>14387505</v>
      </c>
      <c r="D30" s="296">
        <v>1715430</v>
      </c>
      <c r="E30" s="296">
        <v>756150</v>
      </c>
      <c r="F30" s="296">
        <v>0</v>
      </c>
      <c r="G30" s="296">
        <v>0</v>
      </c>
      <c r="H30" s="296">
        <v>0</v>
      </c>
      <c r="I30" s="296">
        <v>0</v>
      </c>
      <c r="J30" s="296">
        <v>0</v>
      </c>
      <c r="K30" s="296">
        <v>0</v>
      </c>
      <c r="L30" s="296">
        <v>62971</v>
      </c>
      <c r="M30" s="296">
        <v>282990</v>
      </c>
      <c r="N30" s="332"/>
      <c r="O30" s="296">
        <v>10419</v>
      </c>
    </row>
    <row r="31" spans="1:15">
      <c r="A31" s="26" t="s">
        <v>36</v>
      </c>
      <c r="B31" s="313">
        <f t="shared" si="1"/>
        <v>103091553</v>
      </c>
      <c r="C31" s="296">
        <v>20706258</v>
      </c>
      <c r="D31" s="296">
        <v>23176951</v>
      </c>
      <c r="E31" s="296">
        <v>0</v>
      </c>
      <c r="F31" s="296">
        <v>0</v>
      </c>
      <c r="G31" s="296">
        <v>0</v>
      </c>
      <c r="H31" s="296">
        <v>0</v>
      </c>
      <c r="I31" s="296">
        <v>46906756</v>
      </c>
      <c r="J31" s="296">
        <v>0</v>
      </c>
      <c r="K31" s="296">
        <v>0</v>
      </c>
      <c r="L31" s="296">
        <v>2753292</v>
      </c>
      <c r="M31" s="296">
        <v>1111391</v>
      </c>
      <c r="N31" s="332"/>
      <c r="O31" s="296">
        <v>8436905</v>
      </c>
    </row>
    <row r="32" spans="1:15">
      <c r="A32" s="26" t="s">
        <v>37</v>
      </c>
      <c r="B32" s="313">
        <f t="shared" si="1"/>
        <v>10568418</v>
      </c>
      <c r="C32" s="296">
        <v>8321853</v>
      </c>
      <c r="D32" s="296">
        <v>79279</v>
      </c>
      <c r="E32" s="296">
        <v>0</v>
      </c>
      <c r="F32" s="296">
        <v>0</v>
      </c>
      <c r="G32" s="296">
        <v>0</v>
      </c>
      <c r="H32" s="296">
        <v>0</v>
      </c>
      <c r="I32" s="296">
        <v>0</v>
      </c>
      <c r="J32" s="296">
        <v>0</v>
      </c>
      <c r="K32" s="296">
        <v>0</v>
      </c>
      <c r="L32" s="296">
        <v>403805</v>
      </c>
      <c r="M32" s="296">
        <v>831078</v>
      </c>
      <c r="N32" s="332"/>
      <c r="O32" s="296">
        <v>932403</v>
      </c>
    </row>
    <row r="33" spans="1:15">
      <c r="A33" s="26" t="s">
        <v>38</v>
      </c>
      <c r="B33" s="313">
        <f t="shared" si="1"/>
        <v>8200596</v>
      </c>
      <c r="C33" s="296">
        <v>1701598</v>
      </c>
      <c r="D33" s="296">
        <v>6498998</v>
      </c>
      <c r="E33" s="296">
        <v>0</v>
      </c>
      <c r="F33" s="296">
        <v>0</v>
      </c>
      <c r="G33" s="296">
        <v>0</v>
      </c>
      <c r="H33" s="296">
        <v>0</v>
      </c>
      <c r="I33" s="296">
        <v>0</v>
      </c>
      <c r="J33" s="296">
        <v>0</v>
      </c>
      <c r="K33" s="296">
        <v>0</v>
      </c>
      <c r="L33" s="296">
        <v>0</v>
      </c>
      <c r="M33" s="296">
        <v>0</v>
      </c>
      <c r="N33" s="332"/>
      <c r="O33" s="296">
        <v>0</v>
      </c>
    </row>
    <row r="34" spans="1:15">
      <c r="A34" s="26" t="s">
        <v>39</v>
      </c>
      <c r="B34" s="313">
        <f t="shared" si="1"/>
        <v>32874560</v>
      </c>
      <c r="C34" s="296">
        <v>1198373</v>
      </c>
      <c r="D34" s="296">
        <v>0</v>
      </c>
      <c r="E34" s="296">
        <v>0</v>
      </c>
      <c r="F34" s="296">
        <v>0</v>
      </c>
      <c r="G34" s="296">
        <v>0</v>
      </c>
      <c r="H34" s="296">
        <v>0</v>
      </c>
      <c r="I34" s="296">
        <v>0</v>
      </c>
      <c r="J34" s="296">
        <v>0</v>
      </c>
      <c r="K34" s="296">
        <v>0</v>
      </c>
      <c r="L34" s="296">
        <v>2659713</v>
      </c>
      <c r="M34" s="296">
        <v>3296883</v>
      </c>
      <c r="N34" s="332"/>
      <c r="O34" s="296">
        <v>25719591</v>
      </c>
    </row>
    <row r="35" spans="1:15">
      <c r="A35" s="26" t="s">
        <v>40</v>
      </c>
      <c r="B35" s="313">
        <f t="shared" si="1"/>
        <v>16572989</v>
      </c>
      <c r="C35" s="296">
        <v>1707484</v>
      </c>
      <c r="D35" s="296">
        <v>4581872</v>
      </c>
      <c r="E35" s="296">
        <v>288139</v>
      </c>
      <c r="F35" s="296">
        <v>0</v>
      </c>
      <c r="G35" s="296">
        <v>0</v>
      </c>
      <c r="H35" s="296">
        <v>0</v>
      </c>
      <c r="I35" s="296">
        <v>136885</v>
      </c>
      <c r="J35" s="296">
        <v>25041</v>
      </c>
      <c r="K35" s="296">
        <v>374639</v>
      </c>
      <c r="L35" s="296">
        <v>4799745</v>
      </c>
      <c r="M35" s="296">
        <v>1417305</v>
      </c>
      <c r="N35" s="332"/>
      <c r="O35" s="296">
        <v>3241879</v>
      </c>
    </row>
    <row r="36" spans="1:15">
      <c r="A36" s="26" t="s">
        <v>41</v>
      </c>
      <c r="B36" s="313">
        <f t="shared" si="1"/>
        <v>230040572</v>
      </c>
      <c r="C36" s="296">
        <v>28697521</v>
      </c>
      <c r="D36" s="296">
        <v>0</v>
      </c>
      <c r="E36" s="296">
        <v>0</v>
      </c>
      <c r="F36" s="296">
        <v>0</v>
      </c>
      <c r="G36" s="296">
        <v>168519312</v>
      </c>
      <c r="H36" s="296">
        <v>0</v>
      </c>
      <c r="I36" s="296">
        <v>1819998</v>
      </c>
      <c r="J36" s="296">
        <v>5564569</v>
      </c>
      <c r="K36" s="296">
        <v>150000</v>
      </c>
      <c r="L36" s="296">
        <v>23805733</v>
      </c>
      <c r="M36" s="296">
        <v>1005228</v>
      </c>
      <c r="N36" s="332"/>
      <c r="O36" s="296">
        <v>478211</v>
      </c>
    </row>
    <row r="37" spans="1:15">
      <c r="A37" s="26" t="s">
        <v>42</v>
      </c>
      <c r="B37" s="313">
        <f t="shared" si="1"/>
        <v>110047988</v>
      </c>
      <c r="C37" s="296">
        <v>0</v>
      </c>
      <c r="D37" s="296">
        <v>0</v>
      </c>
      <c r="E37" s="296">
        <v>0</v>
      </c>
      <c r="F37" s="296">
        <v>0</v>
      </c>
      <c r="G37" s="296">
        <v>47620000</v>
      </c>
      <c r="H37" s="296">
        <v>0</v>
      </c>
      <c r="I37" s="296">
        <v>0</v>
      </c>
      <c r="J37" s="296">
        <v>3092290</v>
      </c>
      <c r="K37" s="296">
        <v>6500000</v>
      </c>
      <c r="L37" s="296">
        <v>0</v>
      </c>
      <c r="M37" s="296">
        <v>0</v>
      </c>
      <c r="N37" s="332"/>
      <c r="O37" s="296">
        <v>52835698</v>
      </c>
    </row>
    <row r="38" spans="1:15">
      <c r="A38" s="26" t="s">
        <v>43</v>
      </c>
      <c r="B38" s="313">
        <f t="shared" si="1"/>
        <v>2321741754</v>
      </c>
      <c r="C38" s="296">
        <v>967910</v>
      </c>
      <c r="D38" s="296">
        <v>0</v>
      </c>
      <c r="E38" s="296">
        <v>139450</v>
      </c>
      <c r="F38" s="296">
        <v>0</v>
      </c>
      <c r="G38" s="296">
        <v>967165395</v>
      </c>
      <c r="H38" s="296">
        <v>519755421</v>
      </c>
      <c r="I38" s="296">
        <v>21599751</v>
      </c>
      <c r="J38" s="296">
        <v>231505468</v>
      </c>
      <c r="K38" s="296">
        <v>0</v>
      </c>
      <c r="L38" s="296">
        <v>136085208</v>
      </c>
      <c r="M38" s="296">
        <v>4526556</v>
      </c>
      <c r="N38" s="332"/>
      <c r="O38" s="296">
        <v>439996595</v>
      </c>
    </row>
    <row r="39" spans="1:15">
      <c r="A39" s="26" t="s">
        <v>44</v>
      </c>
      <c r="B39" s="313">
        <f t="shared" si="1"/>
        <v>289579240</v>
      </c>
      <c r="C39" s="296">
        <v>28857529</v>
      </c>
      <c r="D39" s="296">
        <v>25667509</v>
      </c>
      <c r="E39" s="296">
        <v>2781501</v>
      </c>
      <c r="F39" s="296">
        <v>0</v>
      </c>
      <c r="G39" s="296">
        <v>51812198</v>
      </c>
      <c r="H39" s="296">
        <v>0</v>
      </c>
      <c r="I39" s="296">
        <v>3512074</v>
      </c>
      <c r="J39" s="296">
        <v>115243319</v>
      </c>
      <c r="K39" s="296">
        <v>0</v>
      </c>
      <c r="L39" s="296">
        <v>21215932</v>
      </c>
      <c r="M39" s="296">
        <v>3159222</v>
      </c>
      <c r="N39" s="332"/>
      <c r="O39" s="296">
        <v>37329956</v>
      </c>
    </row>
    <row r="40" spans="1:15">
      <c r="A40" s="26" t="s">
        <v>45</v>
      </c>
      <c r="B40" s="313">
        <f t="shared" si="1"/>
        <v>3676727</v>
      </c>
      <c r="C40" s="296">
        <v>2329322</v>
      </c>
      <c r="D40" s="296">
        <v>0</v>
      </c>
      <c r="E40" s="296">
        <v>0</v>
      </c>
      <c r="F40" s="296">
        <v>0</v>
      </c>
      <c r="G40" s="296">
        <v>0</v>
      </c>
      <c r="H40" s="296">
        <v>0</v>
      </c>
      <c r="I40" s="296">
        <v>0</v>
      </c>
      <c r="J40" s="296">
        <v>0</v>
      </c>
      <c r="K40" s="296">
        <v>1347405</v>
      </c>
      <c r="L40" s="296">
        <v>0</v>
      </c>
      <c r="M40" s="296">
        <v>0</v>
      </c>
      <c r="N40" s="332"/>
      <c r="O40" s="296">
        <v>0</v>
      </c>
    </row>
    <row r="41" spans="1:15">
      <c r="A41" s="26" t="s">
        <v>46</v>
      </c>
      <c r="B41" s="313">
        <f t="shared" si="1"/>
        <v>219275639</v>
      </c>
      <c r="C41" s="296">
        <v>9800</v>
      </c>
      <c r="D41" s="296">
        <v>155253697</v>
      </c>
      <c r="E41" s="296">
        <v>0</v>
      </c>
      <c r="F41" s="296">
        <v>0</v>
      </c>
      <c r="G41" s="296">
        <v>0</v>
      </c>
      <c r="H41" s="296">
        <v>0</v>
      </c>
      <c r="I41" s="296">
        <v>0</v>
      </c>
      <c r="J41" s="296">
        <v>69285</v>
      </c>
      <c r="K41" s="296">
        <v>0</v>
      </c>
      <c r="L41" s="296">
        <v>53543151</v>
      </c>
      <c r="M41" s="296">
        <v>757243</v>
      </c>
      <c r="N41" s="332"/>
      <c r="O41" s="296">
        <v>9642463</v>
      </c>
    </row>
    <row r="42" spans="1:15">
      <c r="A42" s="26" t="s">
        <v>47</v>
      </c>
      <c r="B42" s="313">
        <f t="shared" si="1"/>
        <v>29342789</v>
      </c>
      <c r="C42" s="296">
        <v>0</v>
      </c>
      <c r="D42" s="296">
        <v>0</v>
      </c>
      <c r="E42" s="296">
        <v>0</v>
      </c>
      <c r="F42" s="296">
        <v>0</v>
      </c>
      <c r="G42" s="296">
        <v>0</v>
      </c>
      <c r="H42" s="296">
        <v>0</v>
      </c>
      <c r="I42" s="296">
        <v>0</v>
      </c>
      <c r="J42" s="296">
        <v>1614915</v>
      </c>
      <c r="K42" s="296">
        <v>3686208</v>
      </c>
      <c r="L42" s="296">
        <v>9017957</v>
      </c>
      <c r="M42" s="296">
        <v>1106186</v>
      </c>
      <c r="N42" s="332"/>
      <c r="O42" s="296">
        <v>13917523</v>
      </c>
    </row>
    <row r="43" spans="1:15">
      <c r="A43" s="26" t="s">
        <v>48</v>
      </c>
      <c r="B43" s="313">
        <f t="shared" si="1"/>
        <v>90468070</v>
      </c>
      <c r="C43" s="296">
        <v>6490183</v>
      </c>
      <c r="D43" s="296">
        <v>69170</v>
      </c>
      <c r="E43" s="296">
        <v>49334</v>
      </c>
      <c r="F43" s="296">
        <v>0</v>
      </c>
      <c r="G43" s="296">
        <v>0</v>
      </c>
      <c r="H43" s="296">
        <v>11122</v>
      </c>
      <c r="I43" s="296">
        <v>0</v>
      </c>
      <c r="J43" s="296">
        <v>0</v>
      </c>
      <c r="K43" s="296">
        <v>0</v>
      </c>
      <c r="L43" s="296">
        <v>19853964</v>
      </c>
      <c r="M43" s="296">
        <v>0</v>
      </c>
      <c r="N43" s="332"/>
      <c r="O43" s="296">
        <v>63994297</v>
      </c>
    </row>
    <row r="44" spans="1:15">
      <c r="A44" s="26" t="s">
        <v>49</v>
      </c>
      <c r="B44" s="313">
        <f t="shared" si="1"/>
        <v>377081640</v>
      </c>
      <c r="C44" s="296">
        <v>5189518</v>
      </c>
      <c r="D44" s="296">
        <v>238164442</v>
      </c>
      <c r="E44" s="296">
        <v>600375</v>
      </c>
      <c r="F44" s="296">
        <v>0</v>
      </c>
      <c r="G44" s="296">
        <v>0</v>
      </c>
      <c r="H44" s="296">
        <v>0</v>
      </c>
      <c r="I44" s="296">
        <v>8850702</v>
      </c>
      <c r="J44" s="296">
        <v>104644068</v>
      </c>
      <c r="K44" s="296">
        <v>0</v>
      </c>
      <c r="L44" s="296">
        <v>17698666</v>
      </c>
      <c r="M44" s="296">
        <v>1933869</v>
      </c>
      <c r="N44" s="332"/>
      <c r="O44" s="296">
        <v>0</v>
      </c>
    </row>
    <row r="45" spans="1:15">
      <c r="A45" s="26" t="s">
        <v>50</v>
      </c>
      <c r="B45" s="313">
        <f t="shared" si="1"/>
        <v>45188368</v>
      </c>
      <c r="C45" s="296">
        <v>0</v>
      </c>
      <c r="D45" s="296">
        <v>4256874</v>
      </c>
      <c r="E45" s="296">
        <v>0</v>
      </c>
      <c r="F45" s="296">
        <v>0</v>
      </c>
      <c r="G45" s="296">
        <v>0</v>
      </c>
      <c r="H45" s="296">
        <v>0</v>
      </c>
      <c r="I45" s="296">
        <v>0</v>
      </c>
      <c r="J45" s="296">
        <v>0</v>
      </c>
      <c r="K45" s="296">
        <v>0</v>
      </c>
      <c r="L45" s="296">
        <v>1510276</v>
      </c>
      <c r="M45" s="296">
        <v>283975</v>
      </c>
      <c r="N45" s="332"/>
      <c r="O45" s="296">
        <v>39137243</v>
      </c>
    </row>
    <row r="46" spans="1:15">
      <c r="A46" s="26" t="s">
        <v>51</v>
      </c>
      <c r="B46" s="313">
        <f t="shared" si="1"/>
        <v>182115808</v>
      </c>
      <c r="C46" s="296">
        <v>0</v>
      </c>
      <c r="D46" s="296">
        <v>4085268</v>
      </c>
      <c r="E46" s="296">
        <v>0</v>
      </c>
      <c r="F46" s="296">
        <v>0</v>
      </c>
      <c r="G46" s="296">
        <v>0</v>
      </c>
      <c r="H46" s="296">
        <v>0</v>
      </c>
      <c r="I46" s="296">
        <v>0</v>
      </c>
      <c r="J46" s="296">
        <v>0</v>
      </c>
      <c r="K46" s="296">
        <v>0</v>
      </c>
      <c r="L46" s="296">
        <v>2195147</v>
      </c>
      <c r="M46" s="296">
        <v>875976</v>
      </c>
      <c r="N46" s="332"/>
      <c r="O46" s="296">
        <v>174959417</v>
      </c>
    </row>
    <row r="47" spans="1:15">
      <c r="A47" s="26" t="s">
        <v>52</v>
      </c>
      <c r="B47" s="313">
        <f t="shared" si="1"/>
        <v>2257289</v>
      </c>
      <c r="C47" s="296">
        <v>1388816</v>
      </c>
      <c r="D47" s="296">
        <v>0</v>
      </c>
      <c r="E47" s="296">
        <v>47589</v>
      </c>
      <c r="F47" s="296">
        <v>0</v>
      </c>
      <c r="G47" s="296">
        <v>0</v>
      </c>
      <c r="H47" s="296">
        <v>0</v>
      </c>
      <c r="I47" s="296">
        <v>0</v>
      </c>
      <c r="J47" s="296">
        <v>0</v>
      </c>
      <c r="K47" s="296">
        <v>0</v>
      </c>
      <c r="L47" s="296">
        <v>820884</v>
      </c>
      <c r="M47" s="296">
        <v>0</v>
      </c>
      <c r="N47" s="332"/>
      <c r="O47" s="296">
        <v>0</v>
      </c>
    </row>
    <row r="48" spans="1:15">
      <c r="A48" s="26" t="s">
        <v>53</v>
      </c>
      <c r="B48" s="313">
        <f t="shared" si="1"/>
        <v>116243267</v>
      </c>
      <c r="C48" s="296">
        <v>25548054</v>
      </c>
      <c r="D48" s="296">
        <v>4136340</v>
      </c>
      <c r="E48" s="296">
        <v>0</v>
      </c>
      <c r="F48" s="296">
        <v>0</v>
      </c>
      <c r="G48" s="296">
        <v>0</v>
      </c>
      <c r="H48" s="296">
        <v>0</v>
      </c>
      <c r="I48" s="296">
        <v>0</v>
      </c>
      <c r="J48" s="296">
        <v>0</v>
      </c>
      <c r="K48" s="296">
        <v>0</v>
      </c>
      <c r="L48" s="296">
        <v>16070528</v>
      </c>
      <c r="M48" s="296">
        <v>254858</v>
      </c>
      <c r="N48" s="332"/>
      <c r="O48" s="296">
        <v>70233487</v>
      </c>
    </row>
    <row r="49" spans="1:15">
      <c r="A49" s="26" t="s">
        <v>54</v>
      </c>
      <c r="B49" s="313">
        <f t="shared" si="1"/>
        <v>326700152</v>
      </c>
      <c r="C49" s="296">
        <v>7696239</v>
      </c>
      <c r="D49" s="296">
        <v>26683595</v>
      </c>
      <c r="E49" s="296">
        <v>319917</v>
      </c>
      <c r="F49" s="296">
        <v>0</v>
      </c>
      <c r="G49" s="296">
        <v>0</v>
      </c>
      <c r="H49" s="296">
        <v>0</v>
      </c>
      <c r="I49" s="296">
        <v>93181</v>
      </c>
      <c r="J49" s="296">
        <v>0</v>
      </c>
      <c r="K49" s="296">
        <v>0</v>
      </c>
      <c r="L49" s="296">
        <v>1649354</v>
      </c>
      <c r="M49" s="296">
        <v>84903</v>
      </c>
      <c r="N49" s="332"/>
      <c r="O49" s="296">
        <v>290172963</v>
      </c>
    </row>
    <row r="50" spans="1:15">
      <c r="A50" s="26" t="s">
        <v>55</v>
      </c>
      <c r="B50" s="313">
        <f t="shared" si="1"/>
        <v>18683033</v>
      </c>
      <c r="C50" s="296">
        <v>8988836</v>
      </c>
      <c r="D50" s="296">
        <v>4474924</v>
      </c>
      <c r="E50" s="296">
        <v>0</v>
      </c>
      <c r="F50" s="296">
        <v>0</v>
      </c>
      <c r="G50" s="296">
        <v>0</v>
      </c>
      <c r="H50" s="296">
        <v>0</v>
      </c>
      <c r="I50" s="296">
        <v>1371724</v>
      </c>
      <c r="J50" s="296">
        <v>458841</v>
      </c>
      <c r="K50" s="296">
        <v>0</v>
      </c>
      <c r="L50" s="296">
        <v>1256708</v>
      </c>
      <c r="M50" s="296">
        <v>148237</v>
      </c>
      <c r="N50" s="332"/>
      <c r="O50" s="296">
        <v>1983763</v>
      </c>
    </row>
    <row r="51" spans="1:15">
      <c r="A51" s="26" t="s">
        <v>56</v>
      </c>
      <c r="B51" s="313">
        <f t="shared" si="1"/>
        <v>7875462</v>
      </c>
      <c r="C51" s="296">
        <v>76597</v>
      </c>
      <c r="D51" s="296">
        <v>2140743</v>
      </c>
      <c r="E51" s="296">
        <v>0</v>
      </c>
      <c r="F51" s="296">
        <v>0</v>
      </c>
      <c r="G51" s="296">
        <v>0</v>
      </c>
      <c r="H51" s="296">
        <v>0</v>
      </c>
      <c r="I51" s="296">
        <v>1367166</v>
      </c>
      <c r="J51" s="296">
        <v>0</v>
      </c>
      <c r="K51" s="296">
        <v>0</v>
      </c>
      <c r="L51" s="296">
        <v>3720943</v>
      </c>
      <c r="M51" s="296">
        <v>570013</v>
      </c>
      <c r="N51" s="332"/>
      <c r="O51" s="296">
        <v>0</v>
      </c>
    </row>
    <row r="52" spans="1:15">
      <c r="A52" s="26" t="s">
        <v>57</v>
      </c>
      <c r="B52" s="313">
        <f t="shared" si="1"/>
        <v>91860264</v>
      </c>
      <c r="C52" s="296">
        <v>30777812</v>
      </c>
      <c r="D52" s="296">
        <v>21328762</v>
      </c>
      <c r="E52" s="296">
        <v>6761015</v>
      </c>
      <c r="F52" s="296">
        <v>0</v>
      </c>
      <c r="G52" s="296">
        <v>0</v>
      </c>
      <c r="H52" s="296">
        <v>0</v>
      </c>
      <c r="I52" s="296">
        <v>3788</v>
      </c>
      <c r="J52" s="296">
        <v>0</v>
      </c>
      <c r="K52" s="296">
        <v>10448301</v>
      </c>
      <c r="L52" s="296">
        <v>12708822</v>
      </c>
      <c r="M52" s="296">
        <v>2945509</v>
      </c>
      <c r="N52" s="332"/>
      <c r="O52" s="296">
        <v>6886255</v>
      </c>
    </row>
    <row r="53" spans="1:15">
      <c r="A53" s="26" t="s">
        <v>58</v>
      </c>
      <c r="B53" s="313">
        <f t="shared" si="1"/>
        <v>544817433</v>
      </c>
      <c r="C53" s="296">
        <v>88296008</v>
      </c>
      <c r="D53" s="296">
        <v>54206139</v>
      </c>
      <c r="E53" s="296">
        <v>9513</v>
      </c>
      <c r="F53" s="296">
        <v>0</v>
      </c>
      <c r="G53" s="296">
        <v>0</v>
      </c>
      <c r="H53" s="296">
        <v>0</v>
      </c>
      <c r="I53" s="296">
        <v>28784531</v>
      </c>
      <c r="J53" s="296">
        <v>213207021</v>
      </c>
      <c r="K53" s="296">
        <v>0</v>
      </c>
      <c r="L53" s="296">
        <v>16666177</v>
      </c>
      <c r="M53" s="296">
        <v>2553141</v>
      </c>
      <c r="N53" s="332"/>
      <c r="O53" s="296">
        <v>141094903</v>
      </c>
    </row>
    <row r="54" spans="1:15">
      <c r="A54" s="26" t="s">
        <v>59</v>
      </c>
      <c r="B54" s="313">
        <f t="shared" si="1"/>
        <v>5166966</v>
      </c>
      <c r="C54" s="296">
        <v>0</v>
      </c>
      <c r="D54" s="296">
        <v>0</v>
      </c>
      <c r="E54" s="296">
        <v>0</v>
      </c>
      <c r="F54" s="296">
        <v>0</v>
      </c>
      <c r="G54" s="296">
        <v>0</v>
      </c>
      <c r="H54" s="296">
        <v>0</v>
      </c>
      <c r="I54" s="296">
        <v>0</v>
      </c>
      <c r="J54" s="296">
        <v>0</v>
      </c>
      <c r="K54" s="296">
        <v>0</v>
      </c>
      <c r="L54" s="296">
        <v>5166966</v>
      </c>
      <c r="M54" s="296">
        <v>0</v>
      </c>
      <c r="N54" s="332"/>
      <c r="O54" s="296">
        <v>0</v>
      </c>
    </row>
    <row r="55" spans="1:15">
      <c r="A55" s="26" t="s">
        <v>60</v>
      </c>
      <c r="B55" s="313">
        <f t="shared" si="1"/>
        <v>188142822</v>
      </c>
      <c r="C55" s="296">
        <v>28773090</v>
      </c>
      <c r="D55" s="296">
        <v>0</v>
      </c>
      <c r="E55" s="296">
        <v>3419332</v>
      </c>
      <c r="F55" s="296">
        <v>0</v>
      </c>
      <c r="G55" s="296">
        <v>0</v>
      </c>
      <c r="H55" s="296">
        <v>0</v>
      </c>
      <c r="I55" s="296">
        <v>42062372</v>
      </c>
      <c r="J55" s="296">
        <v>354027</v>
      </c>
      <c r="K55" s="296">
        <v>9341162</v>
      </c>
      <c r="L55" s="296">
        <v>14591235</v>
      </c>
      <c r="M55" s="296">
        <v>0</v>
      </c>
      <c r="N55" s="332"/>
      <c r="O55" s="296">
        <v>89601604</v>
      </c>
    </row>
    <row r="56" spans="1:15" s="293" customFormat="1">
      <c r="A56" s="26" t="s">
        <v>61</v>
      </c>
      <c r="B56" s="313">
        <f t="shared" si="1"/>
        <v>9950600</v>
      </c>
      <c r="C56" s="313">
        <v>15</v>
      </c>
      <c r="D56" s="313">
        <v>0</v>
      </c>
      <c r="E56" s="313">
        <v>0</v>
      </c>
      <c r="F56" s="313">
        <v>0</v>
      </c>
      <c r="G56" s="313">
        <v>0</v>
      </c>
      <c r="H56" s="313">
        <v>0</v>
      </c>
      <c r="I56" s="313">
        <v>0</v>
      </c>
      <c r="J56" s="313">
        <v>0</v>
      </c>
      <c r="K56" s="313">
        <v>0</v>
      </c>
      <c r="L56" s="313">
        <v>5805917</v>
      </c>
      <c r="M56" s="313">
        <v>34592</v>
      </c>
      <c r="N56" s="332"/>
      <c r="O56" s="313">
        <v>4110076</v>
      </c>
    </row>
    <row r="57" spans="1:15">
      <c r="A57" s="293"/>
      <c r="B57" s="293"/>
      <c r="C57" s="293"/>
      <c r="D57" s="293"/>
      <c r="E57" s="293"/>
      <c r="F57" s="293"/>
      <c r="G57" s="293"/>
      <c r="H57" s="293"/>
      <c r="I57" s="293"/>
      <c r="J57" s="293"/>
      <c r="K57" s="293"/>
      <c r="L57" s="293"/>
      <c r="M57" s="293"/>
      <c r="N57" s="293"/>
      <c r="O57" s="293"/>
    </row>
  </sheetData>
  <mergeCells count="2">
    <mergeCell ref="A1:O1"/>
    <mergeCell ref="A2:A4"/>
  </mergeCells>
  <pageMargins left="0.7" right="0.7" top="0.75" bottom="0.75" header="0.3" footer="0.3"/>
  <pageSetup scale="52"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5"/>
  <sheetViews>
    <sheetView workbookViewId="0">
      <selection activeCell="H4" sqref="G4:H4"/>
    </sheetView>
  </sheetViews>
  <sheetFormatPr defaultRowHeight="14.4"/>
  <cols>
    <col min="1" max="1" width="21.88671875" customWidth="1"/>
    <col min="2" max="2" width="13.44140625" customWidth="1"/>
    <col min="3" max="3" width="13.5546875" customWidth="1"/>
    <col min="4" max="4" width="13.6640625" customWidth="1"/>
    <col min="5" max="5" width="13.44140625" customWidth="1"/>
    <col min="6" max="6" width="13.6640625" bestFit="1" customWidth="1"/>
    <col min="7" max="7" width="13.44140625" customWidth="1"/>
    <col min="8" max="8" width="13.6640625" bestFit="1" customWidth="1"/>
  </cols>
  <sheetData>
    <row r="1" spans="1:8">
      <c r="A1" s="502" t="s">
        <v>224</v>
      </c>
      <c r="B1" s="499"/>
      <c r="C1" s="499"/>
      <c r="D1" s="499"/>
      <c r="E1" s="499"/>
      <c r="F1" s="499"/>
      <c r="G1" s="499"/>
      <c r="H1" s="500"/>
    </row>
    <row r="2" spans="1:8">
      <c r="A2" s="552" t="s">
        <v>10</v>
      </c>
      <c r="B2" s="553" t="s">
        <v>66</v>
      </c>
      <c r="C2" s="554"/>
      <c r="D2" s="554"/>
      <c r="E2" s="555"/>
      <c r="F2" s="556" t="s">
        <v>64</v>
      </c>
      <c r="G2" s="556"/>
      <c r="H2" s="557"/>
    </row>
    <row r="3" spans="1:8" ht="25.2">
      <c r="A3" s="501"/>
      <c r="B3" s="105" t="s">
        <v>83</v>
      </c>
      <c r="C3" s="105" t="s">
        <v>71</v>
      </c>
      <c r="D3" s="105" t="s">
        <v>72</v>
      </c>
      <c r="E3" s="30" t="s">
        <v>73</v>
      </c>
      <c r="F3" s="29" t="s">
        <v>123</v>
      </c>
      <c r="G3" s="105" t="s">
        <v>70</v>
      </c>
      <c r="H3" s="105" t="s">
        <v>69</v>
      </c>
    </row>
    <row r="4" spans="1:8">
      <c r="A4" s="304" t="s">
        <v>77</v>
      </c>
      <c r="B4" s="332">
        <f>SUM(B5:B55)</f>
        <v>531480817</v>
      </c>
      <c r="C4" s="332">
        <f t="shared" ref="C4:H4" si="0">SUM(C5:C55)</f>
        <v>20728856</v>
      </c>
      <c r="D4" s="332">
        <f t="shared" si="0"/>
        <v>163875452</v>
      </c>
      <c r="E4" s="332">
        <f t="shared" si="0"/>
        <v>346876509</v>
      </c>
      <c r="F4" s="332">
        <f t="shared" si="0"/>
        <v>25265744</v>
      </c>
      <c r="G4" s="332">
        <f t="shared" si="0"/>
        <v>902855</v>
      </c>
      <c r="H4" s="332">
        <f t="shared" si="0"/>
        <v>24362889</v>
      </c>
    </row>
    <row r="5" spans="1:8">
      <c r="A5" s="304" t="s">
        <v>11</v>
      </c>
      <c r="B5" s="313">
        <f>SUM(C5:E5)</f>
        <v>7516219</v>
      </c>
      <c r="C5" s="296">
        <v>0</v>
      </c>
      <c r="D5" s="296">
        <v>0</v>
      </c>
      <c r="E5" s="296">
        <v>7516219</v>
      </c>
      <c r="F5" s="313">
        <f>SUM(G5:H5)</f>
        <v>0</v>
      </c>
      <c r="G5" s="318">
        <v>0</v>
      </c>
      <c r="H5" s="318">
        <v>0</v>
      </c>
    </row>
    <row r="6" spans="1:8">
      <c r="A6" s="304" t="s">
        <v>12</v>
      </c>
      <c r="B6" s="313">
        <f t="shared" ref="B6:B55" si="1">SUM(C6:E6)</f>
        <v>0</v>
      </c>
      <c r="C6" s="296">
        <v>0</v>
      </c>
      <c r="D6" s="296">
        <v>0</v>
      </c>
      <c r="E6" s="296">
        <v>0</v>
      </c>
      <c r="F6" s="313">
        <f t="shared" ref="F6:F55" si="2">SUM(G6:H6)</f>
        <v>0</v>
      </c>
      <c r="G6" s="318">
        <v>0</v>
      </c>
      <c r="H6" s="318">
        <v>0</v>
      </c>
    </row>
    <row r="7" spans="1:8">
      <c r="A7" s="304" t="s">
        <v>13</v>
      </c>
      <c r="B7" s="313">
        <f t="shared" si="1"/>
        <v>898432</v>
      </c>
      <c r="C7" s="296">
        <v>0</v>
      </c>
      <c r="D7" s="296">
        <v>0</v>
      </c>
      <c r="E7" s="296">
        <v>898432</v>
      </c>
      <c r="F7" s="313">
        <f t="shared" si="2"/>
        <v>0</v>
      </c>
      <c r="G7" s="318">
        <v>0</v>
      </c>
      <c r="H7" s="318">
        <v>0</v>
      </c>
    </row>
    <row r="8" spans="1:8">
      <c r="A8" s="304" t="s">
        <v>14</v>
      </c>
      <c r="B8" s="313">
        <f t="shared" si="1"/>
        <v>0</v>
      </c>
      <c r="C8" s="296">
        <v>0</v>
      </c>
      <c r="D8" s="296">
        <v>0</v>
      </c>
      <c r="E8" s="296">
        <v>0</v>
      </c>
      <c r="F8" s="313">
        <f t="shared" si="2"/>
        <v>523200</v>
      </c>
      <c r="G8" s="318">
        <v>0</v>
      </c>
      <c r="H8" s="318">
        <v>523200</v>
      </c>
    </row>
    <row r="9" spans="1:8">
      <c r="A9" s="304" t="s">
        <v>15</v>
      </c>
      <c r="B9" s="313">
        <f t="shared" si="1"/>
        <v>38782618</v>
      </c>
      <c r="C9" s="296">
        <v>8094164</v>
      </c>
      <c r="D9" s="296">
        <v>21534425</v>
      </c>
      <c r="E9" s="296">
        <v>9154029</v>
      </c>
      <c r="F9" s="313">
        <f t="shared" si="2"/>
        <v>6341987</v>
      </c>
      <c r="G9" s="318">
        <v>0</v>
      </c>
      <c r="H9" s="318">
        <v>6341987</v>
      </c>
    </row>
    <row r="10" spans="1:8">
      <c r="A10" s="304" t="s">
        <v>16</v>
      </c>
      <c r="B10" s="313">
        <f t="shared" si="1"/>
        <v>185393</v>
      </c>
      <c r="C10" s="296">
        <v>3540</v>
      </c>
      <c r="D10" s="296">
        <v>158809</v>
      </c>
      <c r="E10" s="296">
        <v>23044</v>
      </c>
      <c r="F10" s="313">
        <f t="shared" si="2"/>
        <v>128517</v>
      </c>
      <c r="G10" s="318">
        <v>0</v>
      </c>
      <c r="H10" s="318">
        <v>128517</v>
      </c>
    </row>
    <row r="11" spans="1:8">
      <c r="A11" s="304" t="s">
        <v>17</v>
      </c>
      <c r="B11" s="313">
        <f t="shared" si="1"/>
        <v>17632675</v>
      </c>
      <c r="C11" s="296">
        <v>0</v>
      </c>
      <c r="D11" s="296">
        <v>0</v>
      </c>
      <c r="E11" s="296">
        <v>17632675</v>
      </c>
      <c r="F11" s="313">
        <f t="shared" si="2"/>
        <v>0</v>
      </c>
      <c r="G11" s="318">
        <v>0</v>
      </c>
      <c r="H11" s="318">
        <v>0</v>
      </c>
    </row>
    <row r="12" spans="1:8">
      <c r="A12" s="304" t="s">
        <v>18</v>
      </c>
      <c r="B12" s="313">
        <f t="shared" si="1"/>
        <v>959000</v>
      </c>
      <c r="C12" s="296">
        <v>0</v>
      </c>
      <c r="D12" s="296">
        <v>0</v>
      </c>
      <c r="E12" s="296">
        <v>959000</v>
      </c>
      <c r="F12" s="313">
        <f t="shared" si="2"/>
        <v>0</v>
      </c>
      <c r="G12" s="318">
        <v>0</v>
      </c>
      <c r="H12" s="318">
        <v>0</v>
      </c>
    </row>
    <row r="13" spans="1:8">
      <c r="A13" s="304" t="s">
        <v>19</v>
      </c>
      <c r="B13" s="313">
        <f t="shared" si="1"/>
        <v>27824191</v>
      </c>
      <c r="C13" s="296">
        <v>8477235</v>
      </c>
      <c r="D13" s="296">
        <v>1800000</v>
      </c>
      <c r="E13" s="296">
        <v>17546956</v>
      </c>
      <c r="F13" s="313">
        <f t="shared" si="2"/>
        <v>0</v>
      </c>
      <c r="G13" s="318">
        <v>0</v>
      </c>
      <c r="H13" s="318">
        <v>0</v>
      </c>
    </row>
    <row r="14" spans="1:8">
      <c r="A14" s="304" t="s">
        <v>20</v>
      </c>
      <c r="B14" s="313">
        <f t="shared" si="1"/>
        <v>0</v>
      </c>
      <c r="C14" s="296">
        <v>0</v>
      </c>
      <c r="D14" s="296">
        <v>0</v>
      </c>
      <c r="E14" s="296">
        <v>0</v>
      </c>
      <c r="F14" s="313">
        <f t="shared" si="2"/>
        <v>0</v>
      </c>
      <c r="G14" s="318">
        <v>0</v>
      </c>
      <c r="H14" s="318">
        <v>0</v>
      </c>
    </row>
    <row r="15" spans="1:8">
      <c r="A15" s="304" t="s">
        <v>21</v>
      </c>
      <c r="B15" s="313">
        <f t="shared" si="1"/>
        <v>54929</v>
      </c>
      <c r="C15" s="296">
        <v>0</v>
      </c>
      <c r="D15" s="296">
        <v>0</v>
      </c>
      <c r="E15" s="296">
        <v>54929</v>
      </c>
      <c r="F15" s="313">
        <f t="shared" si="2"/>
        <v>0</v>
      </c>
      <c r="G15" s="318">
        <v>0</v>
      </c>
      <c r="H15" s="318">
        <v>0</v>
      </c>
    </row>
    <row r="16" spans="1:8">
      <c r="A16" s="304" t="s">
        <v>22</v>
      </c>
      <c r="B16" s="313">
        <f t="shared" si="1"/>
        <v>92336683</v>
      </c>
      <c r="C16" s="296">
        <v>1761343</v>
      </c>
      <c r="D16" s="296">
        <v>45934705</v>
      </c>
      <c r="E16" s="296">
        <v>44640635</v>
      </c>
      <c r="F16" s="313">
        <f t="shared" si="2"/>
        <v>1334797</v>
      </c>
      <c r="G16" s="318">
        <v>0</v>
      </c>
      <c r="H16" s="318">
        <v>1334797</v>
      </c>
    </row>
    <row r="17" spans="1:8">
      <c r="A17" s="304" t="s">
        <v>23</v>
      </c>
      <c r="B17" s="313">
        <f t="shared" si="1"/>
        <v>4554206</v>
      </c>
      <c r="C17" s="296">
        <v>0</v>
      </c>
      <c r="D17" s="296">
        <v>0</v>
      </c>
      <c r="E17" s="296">
        <v>4554206</v>
      </c>
      <c r="F17" s="313">
        <f t="shared" si="2"/>
        <v>135372</v>
      </c>
      <c r="G17" s="318">
        <v>135372</v>
      </c>
      <c r="H17" s="318">
        <v>0</v>
      </c>
    </row>
    <row r="18" spans="1:8">
      <c r="A18" s="304" t="s">
        <v>24</v>
      </c>
      <c r="B18" s="313">
        <f t="shared" si="1"/>
        <v>101516</v>
      </c>
      <c r="C18" s="296">
        <v>0</v>
      </c>
      <c r="D18" s="296">
        <v>0</v>
      </c>
      <c r="E18" s="296">
        <v>101516</v>
      </c>
      <c r="F18" s="313">
        <f t="shared" si="2"/>
        <v>10801</v>
      </c>
      <c r="G18" s="318">
        <v>0</v>
      </c>
      <c r="H18" s="318">
        <v>10801</v>
      </c>
    </row>
    <row r="19" spans="1:8">
      <c r="A19" s="304" t="s">
        <v>25</v>
      </c>
      <c r="B19" s="313">
        <f t="shared" si="1"/>
        <v>0</v>
      </c>
      <c r="C19" s="296">
        <v>0</v>
      </c>
      <c r="D19" s="296">
        <v>0</v>
      </c>
      <c r="E19" s="296">
        <v>0</v>
      </c>
      <c r="F19" s="313">
        <f t="shared" si="2"/>
        <v>0</v>
      </c>
      <c r="G19" s="318">
        <v>0</v>
      </c>
      <c r="H19" s="318">
        <v>0</v>
      </c>
    </row>
    <row r="20" spans="1:8">
      <c r="A20" s="304" t="s">
        <v>26</v>
      </c>
      <c r="B20" s="313">
        <f t="shared" si="1"/>
        <v>7931694</v>
      </c>
      <c r="C20" s="296">
        <v>0</v>
      </c>
      <c r="D20" s="296">
        <v>0</v>
      </c>
      <c r="E20" s="296">
        <v>7931694</v>
      </c>
      <c r="F20" s="313">
        <f t="shared" si="2"/>
        <v>0</v>
      </c>
      <c r="G20" s="318">
        <v>0</v>
      </c>
      <c r="H20" s="318">
        <v>0</v>
      </c>
    </row>
    <row r="21" spans="1:8">
      <c r="A21" s="304" t="s">
        <v>27</v>
      </c>
      <c r="B21" s="313">
        <f t="shared" si="1"/>
        <v>0</v>
      </c>
      <c r="C21" s="296">
        <v>0</v>
      </c>
      <c r="D21" s="296">
        <v>0</v>
      </c>
      <c r="E21" s="296">
        <v>0</v>
      </c>
      <c r="F21" s="313">
        <f t="shared" si="2"/>
        <v>0</v>
      </c>
      <c r="G21" s="318">
        <v>0</v>
      </c>
      <c r="H21" s="318">
        <v>0</v>
      </c>
    </row>
    <row r="22" spans="1:8">
      <c r="A22" s="304" t="s">
        <v>28</v>
      </c>
      <c r="B22" s="313">
        <f t="shared" si="1"/>
        <v>12673</v>
      </c>
      <c r="C22" s="296">
        <v>0</v>
      </c>
      <c r="D22" s="296">
        <v>0</v>
      </c>
      <c r="E22" s="296">
        <v>12673</v>
      </c>
      <c r="F22" s="313">
        <f t="shared" si="2"/>
        <v>593479</v>
      </c>
      <c r="G22" s="318">
        <v>0</v>
      </c>
      <c r="H22" s="318">
        <v>593479</v>
      </c>
    </row>
    <row r="23" spans="1:8">
      <c r="A23" s="304" t="s">
        <v>29</v>
      </c>
      <c r="B23" s="313">
        <f t="shared" si="1"/>
        <v>0</v>
      </c>
      <c r="C23" s="296">
        <v>0</v>
      </c>
      <c r="D23" s="296">
        <v>0</v>
      </c>
      <c r="E23" s="296">
        <v>0</v>
      </c>
      <c r="F23" s="313">
        <f t="shared" si="2"/>
        <v>0</v>
      </c>
      <c r="G23" s="318">
        <v>0</v>
      </c>
      <c r="H23" s="318">
        <v>0</v>
      </c>
    </row>
    <row r="24" spans="1:8">
      <c r="A24" s="304" t="s">
        <v>30</v>
      </c>
      <c r="B24" s="313">
        <f t="shared" si="1"/>
        <v>0</v>
      </c>
      <c r="C24" s="296">
        <v>0</v>
      </c>
      <c r="D24" s="296">
        <v>0</v>
      </c>
      <c r="E24" s="296">
        <v>0</v>
      </c>
      <c r="F24" s="313">
        <f t="shared" si="2"/>
        <v>0</v>
      </c>
      <c r="G24" s="318">
        <v>0</v>
      </c>
      <c r="H24" s="318">
        <v>0</v>
      </c>
    </row>
    <row r="25" spans="1:8">
      <c r="A25" s="304" t="s">
        <v>31</v>
      </c>
      <c r="B25" s="313">
        <f t="shared" si="1"/>
        <v>28316</v>
      </c>
      <c r="C25" s="296">
        <v>0</v>
      </c>
      <c r="D25" s="296">
        <v>0</v>
      </c>
      <c r="E25" s="296">
        <v>28316</v>
      </c>
      <c r="F25" s="313">
        <f t="shared" si="2"/>
        <v>0</v>
      </c>
      <c r="G25" s="318">
        <v>0</v>
      </c>
      <c r="H25" s="318">
        <v>0</v>
      </c>
    </row>
    <row r="26" spans="1:8">
      <c r="A26" s="304" t="s">
        <v>32</v>
      </c>
      <c r="B26" s="313">
        <f t="shared" si="1"/>
        <v>6395047</v>
      </c>
      <c r="C26" s="296">
        <v>1629350</v>
      </c>
      <c r="D26" s="296">
        <v>4765697</v>
      </c>
      <c r="E26" s="296">
        <v>0</v>
      </c>
      <c r="F26" s="313">
        <f t="shared" si="2"/>
        <v>0</v>
      </c>
      <c r="G26" s="318">
        <v>0</v>
      </c>
      <c r="H26" s="318">
        <v>0</v>
      </c>
    </row>
    <row r="27" spans="1:8">
      <c r="A27" s="304" t="s">
        <v>33</v>
      </c>
      <c r="B27" s="313">
        <f t="shared" si="1"/>
        <v>12457159</v>
      </c>
      <c r="C27" s="296">
        <v>77554</v>
      </c>
      <c r="D27" s="296">
        <v>1078931</v>
      </c>
      <c r="E27" s="296">
        <v>11300674</v>
      </c>
      <c r="F27" s="313">
        <f t="shared" si="2"/>
        <v>1025276</v>
      </c>
      <c r="G27" s="318">
        <v>0</v>
      </c>
      <c r="H27" s="318">
        <v>1025276</v>
      </c>
    </row>
    <row r="28" spans="1:8">
      <c r="A28" s="304" t="s">
        <v>34</v>
      </c>
      <c r="B28" s="313">
        <f t="shared" si="1"/>
        <v>1699745</v>
      </c>
      <c r="C28" s="296">
        <v>0</v>
      </c>
      <c r="D28" s="296">
        <v>596349</v>
      </c>
      <c r="E28" s="296">
        <v>1103396</v>
      </c>
      <c r="F28" s="313">
        <f t="shared" si="2"/>
        <v>0</v>
      </c>
      <c r="G28" s="318">
        <v>0</v>
      </c>
      <c r="H28" s="318">
        <v>0</v>
      </c>
    </row>
    <row r="29" spans="1:8">
      <c r="A29" s="304" t="s">
        <v>35</v>
      </c>
      <c r="B29" s="313">
        <f t="shared" si="1"/>
        <v>14387505</v>
      </c>
      <c r="C29" s="296">
        <v>0</v>
      </c>
      <c r="D29" s="296">
        <v>8558917</v>
      </c>
      <c r="E29" s="296">
        <v>5828588</v>
      </c>
      <c r="F29" s="313">
        <f t="shared" si="2"/>
        <v>756150</v>
      </c>
      <c r="G29" s="318">
        <v>756150</v>
      </c>
      <c r="H29" s="318">
        <v>0</v>
      </c>
    </row>
    <row r="30" spans="1:8">
      <c r="A30" s="304" t="s">
        <v>36</v>
      </c>
      <c r="B30" s="313">
        <f t="shared" si="1"/>
        <v>20706258</v>
      </c>
      <c r="C30" s="296">
        <v>0</v>
      </c>
      <c r="D30" s="296">
        <v>0</v>
      </c>
      <c r="E30" s="296">
        <v>20706258</v>
      </c>
      <c r="F30" s="313">
        <f t="shared" si="2"/>
        <v>0</v>
      </c>
      <c r="G30" s="318">
        <v>0</v>
      </c>
      <c r="H30" s="318">
        <v>0</v>
      </c>
    </row>
    <row r="31" spans="1:8">
      <c r="A31" s="304" t="s">
        <v>37</v>
      </c>
      <c r="B31" s="313">
        <f t="shared" si="1"/>
        <v>8321853</v>
      </c>
      <c r="C31" s="296">
        <v>0</v>
      </c>
      <c r="D31" s="296">
        <v>6852003</v>
      </c>
      <c r="E31" s="296">
        <v>1469850</v>
      </c>
      <c r="F31" s="313">
        <f t="shared" si="2"/>
        <v>0</v>
      </c>
      <c r="G31" s="318">
        <v>0</v>
      </c>
      <c r="H31" s="318">
        <v>0</v>
      </c>
    </row>
    <row r="32" spans="1:8">
      <c r="A32" s="304" t="s">
        <v>38</v>
      </c>
      <c r="B32" s="313">
        <f t="shared" si="1"/>
        <v>1701598</v>
      </c>
      <c r="C32" s="296">
        <v>0</v>
      </c>
      <c r="D32" s="296">
        <v>0</v>
      </c>
      <c r="E32" s="296">
        <v>1701598</v>
      </c>
      <c r="F32" s="313">
        <f t="shared" si="2"/>
        <v>0</v>
      </c>
      <c r="G32" s="318">
        <v>0</v>
      </c>
      <c r="H32" s="318">
        <v>0</v>
      </c>
    </row>
    <row r="33" spans="1:8">
      <c r="A33" s="304" t="s">
        <v>39</v>
      </c>
      <c r="B33" s="313">
        <f t="shared" si="1"/>
        <v>1198373</v>
      </c>
      <c r="C33" s="296">
        <v>0</v>
      </c>
      <c r="D33" s="296">
        <v>0</v>
      </c>
      <c r="E33" s="296">
        <v>1198373</v>
      </c>
      <c r="F33" s="313">
        <f t="shared" si="2"/>
        <v>0</v>
      </c>
      <c r="G33" s="318">
        <v>0</v>
      </c>
      <c r="H33" s="318">
        <v>0</v>
      </c>
    </row>
    <row r="34" spans="1:8">
      <c r="A34" s="304" t="s">
        <v>40</v>
      </c>
      <c r="B34" s="313">
        <f t="shared" si="1"/>
        <v>1707484</v>
      </c>
      <c r="C34" s="296">
        <v>0</v>
      </c>
      <c r="D34" s="296">
        <v>82173</v>
      </c>
      <c r="E34" s="296">
        <v>1625311</v>
      </c>
      <c r="F34" s="313">
        <f t="shared" si="2"/>
        <v>288139</v>
      </c>
      <c r="G34" s="318">
        <v>0</v>
      </c>
      <c r="H34" s="318">
        <v>288139</v>
      </c>
    </row>
    <row r="35" spans="1:8">
      <c r="A35" s="304" t="s">
        <v>41</v>
      </c>
      <c r="B35" s="313">
        <f t="shared" si="1"/>
        <v>28697521</v>
      </c>
      <c r="C35" s="296">
        <v>260028</v>
      </c>
      <c r="D35" s="296">
        <v>6018870</v>
      </c>
      <c r="E35" s="296">
        <v>22418623</v>
      </c>
      <c r="F35" s="313">
        <f t="shared" si="2"/>
        <v>0</v>
      </c>
      <c r="G35" s="318">
        <v>0</v>
      </c>
      <c r="H35" s="318">
        <v>0</v>
      </c>
    </row>
    <row r="36" spans="1:8">
      <c r="A36" s="304" t="s">
        <v>42</v>
      </c>
      <c r="B36" s="313">
        <f t="shared" si="1"/>
        <v>0</v>
      </c>
      <c r="C36" s="296">
        <v>0</v>
      </c>
      <c r="D36" s="296">
        <v>0</v>
      </c>
      <c r="E36" s="296">
        <v>0</v>
      </c>
      <c r="F36" s="313">
        <f t="shared" si="2"/>
        <v>0</v>
      </c>
      <c r="G36" s="318">
        <v>0</v>
      </c>
      <c r="H36" s="318">
        <v>0</v>
      </c>
    </row>
    <row r="37" spans="1:8">
      <c r="A37" s="304" t="s">
        <v>43</v>
      </c>
      <c r="B37" s="313">
        <f t="shared" si="1"/>
        <v>967910</v>
      </c>
      <c r="C37" s="296">
        <v>0</v>
      </c>
      <c r="D37" s="296">
        <v>26998</v>
      </c>
      <c r="E37" s="296">
        <v>940912</v>
      </c>
      <c r="F37" s="313">
        <f t="shared" si="2"/>
        <v>139450</v>
      </c>
      <c r="G37" s="318">
        <v>0</v>
      </c>
      <c r="H37" s="318">
        <v>139450</v>
      </c>
    </row>
    <row r="38" spans="1:8">
      <c r="A38" s="304" t="s">
        <v>44</v>
      </c>
      <c r="B38" s="313">
        <f t="shared" si="1"/>
        <v>28857529</v>
      </c>
      <c r="C38" s="296">
        <v>150</v>
      </c>
      <c r="D38" s="296">
        <v>463022</v>
      </c>
      <c r="E38" s="296">
        <v>28394357</v>
      </c>
      <c r="F38" s="313">
        <f t="shared" si="2"/>
        <v>2781501</v>
      </c>
      <c r="G38" s="318">
        <v>0</v>
      </c>
      <c r="H38" s="318">
        <v>2781501</v>
      </c>
    </row>
    <row r="39" spans="1:8">
      <c r="A39" s="304" t="s">
        <v>45</v>
      </c>
      <c r="B39" s="313">
        <f t="shared" si="1"/>
        <v>2329322</v>
      </c>
      <c r="C39" s="296">
        <v>0</v>
      </c>
      <c r="D39" s="296">
        <v>0</v>
      </c>
      <c r="E39" s="296">
        <v>2329322</v>
      </c>
      <c r="F39" s="313">
        <f t="shared" si="2"/>
        <v>0</v>
      </c>
      <c r="G39" s="318">
        <v>0</v>
      </c>
      <c r="H39" s="318">
        <v>0</v>
      </c>
    </row>
    <row r="40" spans="1:8">
      <c r="A40" s="304" t="s">
        <v>46</v>
      </c>
      <c r="B40" s="313">
        <f t="shared" si="1"/>
        <v>9800</v>
      </c>
      <c r="C40" s="296">
        <v>0</v>
      </c>
      <c r="D40" s="296">
        <v>0</v>
      </c>
      <c r="E40" s="296">
        <v>9800</v>
      </c>
      <c r="F40" s="313">
        <f t="shared" si="2"/>
        <v>0</v>
      </c>
      <c r="G40" s="318">
        <v>0</v>
      </c>
      <c r="H40" s="318">
        <v>0</v>
      </c>
    </row>
    <row r="41" spans="1:8">
      <c r="A41" s="304" t="s">
        <v>47</v>
      </c>
      <c r="B41" s="313">
        <f t="shared" si="1"/>
        <v>0</v>
      </c>
      <c r="C41" s="296">
        <v>0</v>
      </c>
      <c r="D41" s="296">
        <v>0</v>
      </c>
      <c r="E41" s="296">
        <v>0</v>
      </c>
      <c r="F41" s="313">
        <f t="shared" si="2"/>
        <v>0</v>
      </c>
      <c r="G41" s="318">
        <v>0</v>
      </c>
      <c r="H41" s="318">
        <v>0</v>
      </c>
    </row>
    <row r="42" spans="1:8">
      <c r="A42" s="304" t="s">
        <v>48</v>
      </c>
      <c r="B42" s="313">
        <f t="shared" si="1"/>
        <v>6490183</v>
      </c>
      <c r="C42" s="296">
        <v>48290</v>
      </c>
      <c r="D42" s="296">
        <v>1163959</v>
      </c>
      <c r="E42" s="296">
        <v>5277934</v>
      </c>
      <c r="F42" s="313">
        <f t="shared" si="2"/>
        <v>49334</v>
      </c>
      <c r="G42" s="318">
        <v>0</v>
      </c>
      <c r="H42" s="318">
        <v>49334</v>
      </c>
    </row>
    <row r="43" spans="1:8">
      <c r="A43" s="304" t="s">
        <v>49</v>
      </c>
      <c r="B43" s="313">
        <f t="shared" si="1"/>
        <v>5189518</v>
      </c>
      <c r="C43" s="296">
        <v>0</v>
      </c>
      <c r="D43" s="296">
        <v>0</v>
      </c>
      <c r="E43" s="296">
        <v>5189518</v>
      </c>
      <c r="F43" s="313">
        <f t="shared" si="2"/>
        <v>600375</v>
      </c>
      <c r="G43" s="318">
        <v>0</v>
      </c>
      <c r="H43" s="318">
        <v>600375</v>
      </c>
    </row>
    <row r="44" spans="1:8">
      <c r="A44" s="304" t="s">
        <v>50</v>
      </c>
      <c r="B44" s="313">
        <f t="shared" si="1"/>
        <v>0</v>
      </c>
      <c r="C44" s="296">
        <v>0</v>
      </c>
      <c r="D44" s="296">
        <v>0</v>
      </c>
      <c r="E44" s="296">
        <v>0</v>
      </c>
      <c r="F44" s="313">
        <f t="shared" si="2"/>
        <v>0</v>
      </c>
      <c r="G44" s="318">
        <v>0</v>
      </c>
      <c r="H44" s="318">
        <v>0</v>
      </c>
    </row>
    <row r="45" spans="1:8">
      <c r="A45" s="304" t="s">
        <v>51</v>
      </c>
      <c r="B45" s="313">
        <f t="shared" si="1"/>
        <v>0</v>
      </c>
      <c r="C45" s="296">
        <v>0</v>
      </c>
      <c r="D45" s="296">
        <v>0</v>
      </c>
      <c r="E45" s="296">
        <v>0</v>
      </c>
      <c r="F45" s="313">
        <f t="shared" si="2"/>
        <v>0</v>
      </c>
      <c r="G45" s="318">
        <v>0</v>
      </c>
      <c r="H45" s="318">
        <v>0</v>
      </c>
    </row>
    <row r="46" spans="1:8">
      <c r="A46" s="304" t="s">
        <v>52</v>
      </c>
      <c r="B46" s="313">
        <f t="shared" si="1"/>
        <v>1388816</v>
      </c>
      <c r="C46" s="296">
        <v>0</v>
      </c>
      <c r="D46" s="296">
        <v>0</v>
      </c>
      <c r="E46" s="296">
        <v>1388816</v>
      </c>
      <c r="F46" s="313">
        <f t="shared" si="2"/>
        <v>47589</v>
      </c>
      <c r="G46" s="318">
        <v>0</v>
      </c>
      <c r="H46" s="318">
        <v>47589</v>
      </c>
    </row>
    <row r="47" spans="1:8">
      <c r="A47" s="304" t="s">
        <v>53</v>
      </c>
      <c r="B47" s="313">
        <f t="shared" si="1"/>
        <v>25548054</v>
      </c>
      <c r="C47" s="296">
        <v>0</v>
      </c>
      <c r="D47" s="296">
        <v>0</v>
      </c>
      <c r="E47" s="296">
        <v>25548054</v>
      </c>
      <c r="F47" s="313">
        <f t="shared" si="2"/>
        <v>0</v>
      </c>
      <c r="G47" s="318">
        <v>0</v>
      </c>
      <c r="H47" s="318">
        <v>0</v>
      </c>
    </row>
    <row r="48" spans="1:8">
      <c r="A48" s="304" t="s">
        <v>54</v>
      </c>
      <c r="B48" s="313">
        <f t="shared" si="1"/>
        <v>7696239</v>
      </c>
      <c r="C48" s="296">
        <v>300072</v>
      </c>
      <c r="D48" s="296">
        <v>87346</v>
      </c>
      <c r="E48" s="296">
        <v>7308821</v>
      </c>
      <c r="F48" s="313">
        <f t="shared" si="2"/>
        <v>319917</v>
      </c>
      <c r="G48" s="318">
        <v>11333</v>
      </c>
      <c r="H48" s="318">
        <v>308584</v>
      </c>
    </row>
    <row r="49" spans="1:9">
      <c r="A49" s="304" t="s">
        <v>55</v>
      </c>
      <c r="B49" s="313">
        <f t="shared" si="1"/>
        <v>8988836</v>
      </c>
      <c r="C49" s="296">
        <v>0</v>
      </c>
      <c r="D49" s="296">
        <v>262762</v>
      </c>
      <c r="E49" s="296">
        <v>8726074</v>
      </c>
      <c r="F49" s="313">
        <f t="shared" si="2"/>
        <v>0</v>
      </c>
      <c r="G49" s="318">
        <v>0</v>
      </c>
      <c r="H49" s="318">
        <v>0</v>
      </c>
      <c r="I49" s="45"/>
    </row>
    <row r="50" spans="1:9">
      <c r="A50" s="304" t="s">
        <v>56</v>
      </c>
      <c r="B50" s="313">
        <f t="shared" si="1"/>
        <v>76597</v>
      </c>
      <c r="C50" s="296">
        <v>0</v>
      </c>
      <c r="D50" s="296">
        <v>0</v>
      </c>
      <c r="E50" s="296">
        <v>76597</v>
      </c>
      <c r="F50" s="313">
        <f t="shared" si="2"/>
        <v>0</v>
      </c>
      <c r="G50" s="318">
        <v>0</v>
      </c>
      <c r="H50" s="318">
        <v>0</v>
      </c>
      <c r="I50" s="45"/>
    </row>
    <row r="51" spans="1:9">
      <c r="A51" s="304" t="s">
        <v>57</v>
      </c>
      <c r="B51" s="313">
        <f t="shared" si="1"/>
        <v>30777812</v>
      </c>
      <c r="C51" s="296">
        <v>0</v>
      </c>
      <c r="D51" s="296">
        <v>1283</v>
      </c>
      <c r="E51" s="296">
        <v>30776529</v>
      </c>
      <c r="F51" s="313">
        <f t="shared" si="2"/>
        <v>6761015</v>
      </c>
      <c r="G51" s="318">
        <v>0</v>
      </c>
      <c r="H51" s="318">
        <v>6761015</v>
      </c>
      <c r="I51" s="45"/>
    </row>
    <row r="52" spans="1:9">
      <c r="A52" s="304" t="s">
        <v>58</v>
      </c>
      <c r="B52" s="313">
        <f t="shared" si="1"/>
        <v>88296008</v>
      </c>
      <c r="C52" s="296">
        <v>70160</v>
      </c>
      <c r="D52" s="296">
        <v>63672077</v>
      </c>
      <c r="E52" s="296">
        <v>24553771</v>
      </c>
      <c r="F52" s="313">
        <f t="shared" si="2"/>
        <v>9513</v>
      </c>
      <c r="G52" s="318">
        <v>0</v>
      </c>
      <c r="H52" s="318">
        <v>9513</v>
      </c>
      <c r="I52" s="45"/>
    </row>
    <row r="53" spans="1:9">
      <c r="A53" s="304" t="s">
        <v>59</v>
      </c>
      <c r="B53" s="313">
        <f t="shared" si="1"/>
        <v>0</v>
      </c>
      <c r="C53" s="296">
        <v>0</v>
      </c>
      <c r="D53" s="296">
        <v>0</v>
      </c>
      <c r="E53" s="296">
        <v>0</v>
      </c>
      <c r="F53" s="313">
        <f t="shared" si="2"/>
        <v>0</v>
      </c>
      <c r="G53" s="318">
        <v>0</v>
      </c>
      <c r="H53" s="318">
        <v>0</v>
      </c>
      <c r="I53" s="45"/>
    </row>
    <row r="54" spans="1:9">
      <c r="A54" s="304" t="s">
        <v>60</v>
      </c>
      <c r="B54" s="313">
        <f t="shared" si="1"/>
        <v>28773090</v>
      </c>
      <c r="C54" s="296">
        <v>6955</v>
      </c>
      <c r="D54" s="296">
        <v>817126</v>
      </c>
      <c r="E54" s="296">
        <v>27949009</v>
      </c>
      <c r="F54" s="313">
        <f t="shared" si="2"/>
        <v>3419332</v>
      </c>
      <c r="G54" s="318">
        <v>0</v>
      </c>
      <c r="H54" s="318">
        <v>3419332</v>
      </c>
      <c r="I54" s="45"/>
    </row>
    <row r="55" spans="1:9" s="293" customFormat="1">
      <c r="A55" s="304" t="s">
        <v>61</v>
      </c>
      <c r="B55" s="313">
        <f t="shared" si="1"/>
        <v>15</v>
      </c>
      <c r="C55" s="313">
        <v>15</v>
      </c>
      <c r="D55" s="313">
        <v>0</v>
      </c>
      <c r="E55" s="313">
        <v>0</v>
      </c>
      <c r="F55" s="313">
        <f t="shared" si="2"/>
        <v>0</v>
      </c>
      <c r="G55" s="313">
        <v>0</v>
      </c>
      <c r="H55" s="313">
        <v>0</v>
      </c>
    </row>
  </sheetData>
  <mergeCells count="4">
    <mergeCell ref="A1:H1"/>
    <mergeCell ref="A2:A3"/>
    <mergeCell ref="B2:E2"/>
    <mergeCell ref="F2:H2"/>
  </mergeCells>
  <pageMargins left="0.7" right="0.7" top="0.75" bottom="0.75" header="0.3" footer="0.3"/>
  <pageSetup scale="1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FF00"/>
    <pageSetUpPr fitToPage="1"/>
  </sheetPr>
  <dimension ref="A1"/>
  <sheetViews>
    <sheetView workbookViewId="0">
      <selection activeCell="D11" sqref="D11"/>
    </sheetView>
  </sheetViews>
  <sheetFormatPr defaultRowHeight="14.4"/>
  <sheetData/>
  <pageMargins left="0.7" right="0.7" top="0.75" bottom="0.75" header="0.3" footer="0.3"/>
  <pageSetup orientation="landscape"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pageSetUpPr fitToPage="1"/>
  </sheetPr>
  <dimension ref="A1"/>
  <sheetViews>
    <sheetView workbookViewId="0">
      <selection activeCell="G2" sqref="G2"/>
    </sheetView>
  </sheetViews>
  <sheetFormatPr defaultRowHeight="14.4"/>
  <sheetData/>
  <pageMargins left="0.7" right="0.7" top="0.75" bottom="0.75" header="0.3" footer="0.3"/>
  <pageSetup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A1:E60"/>
  <sheetViews>
    <sheetView topLeftCell="A47" workbookViewId="0">
      <selection activeCell="D56" sqref="A5:D56"/>
    </sheetView>
  </sheetViews>
  <sheetFormatPr defaultColWidth="8.88671875" defaultRowHeight="13.8"/>
  <cols>
    <col min="1" max="1" width="21.88671875" style="4" customWidth="1"/>
    <col min="2" max="2" width="18.44140625" style="42" customWidth="1"/>
    <col min="3" max="3" width="19.5546875" style="4" customWidth="1"/>
    <col min="4" max="4" width="20.44140625" style="4" customWidth="1"/>
    <col min="5" max="16384" width="8.88671875" style="4"/>
  </cols>
  <sheetData>
    <row r="1" spans="1:5" ht="14.4">
      <c r="A1" s="512" t="s">
        <v>225</v>
      </c>
      <c r="B1" s="493"/>
      <c r="C1" s="513"/>
      <c r="D1" s="513"/>
    </row>
    <row r="2" spans="1:5" ht="14.4">
      <c r="A2" s="1"/>
      <c r="B2" s="565" t="s">
        <v>9</v>
      </c>
      <c r="C2" s="554"/>
      <c r="D2" s="554"/>
      <c r="E2" s="76"/>
    </row>
    <row r="3" spans="1:5" ht="16.8">
      <c r="A3" s="9" t="s">
        <v>10</v>
      </c>
      <c r="B3" s="40" t="s">
        <v>1</v>
      </c>
      <c r="C3" s="38" t="s">
        <v>121</v>
      </c>
      <c r="D3" s="38" t="s">
        <v>124</v>
      </c>
    </row>
    <row r="4" spans="1:5">
      <c r="A4" s="9"/>
      <c r="B4" s="41"/>
      <c r="C4" s="39"/>
      <c r="D4" s="36"/>
    </row>
    <row r="5" spans="1:5">
      <c r="A5" s="11" t="s">
        <v>77</v>
      </c>
      <c r="B5" s="339">
        <f>IF(SUM(B6:B56)='MOE SSP Assistance'!B5+'MOE SSP Non-Assistance'!B5,SUM(B6:B56),"ERROR")</f>
        <v>1243217352</v>
      </c>
      <c r="C5" s="340">
        <f>SUM(C6:C56)</f>
        <v>168405304</v>
      </c>
      <c r="D5" s="339">
        <f>SUM(D6:D56)</f>
        <v>1074812048</v>
      </c>
    </row>
    <row r="6" spans="1:5">
      <c r="A6" s="314" t="s">
        <v>11</v>
      </c>
      <c r="B6" s="341">
        <f>SUM(C6+D6)</f>
        <v>64931507</v>
      </c>
      <c r="C6" s="342">
        <f>'MOE SSP Assistance'!B6</f>
        <v>0</v>
      </c>
      <c r="D6" s="342">
        <f>'MOE SSP Non-Assistance'!B6</f>
        <v>64931507</v>
      </c>
    </row>
    <row r="7" spans="1:5">
      <c r="A7" s="314" t="s">
        <v>12</v>
      </c>
      <c r="B7" s="341">
        <f t="shared" ref="B7:B56" si="0">SUM(C7+D7)</f>
        <v>0</v>
      </c>
      <c r="C7" s="342">
        <f>'MOE SSP Assistance'!B7</f>
        <v>0</v>
      </c>
      <c r="D7" s="342">
        <f>'MOE SSP Non-Assistance'!B7</f>
        <v>0</v>
      </c>
    </row>
    <row r="8" spans="1:5">
      <c r="A8" s="314" t="s">
        <v>13</v>
      </c>
      <c r="B8" s="341">
        <f t="shared" si="0"/>
        <v>0</v>
      </c>
      <c r="C8" s="342">
        <f>'MOE SSP Assistance'!B8</f>
        <v>0</v>
      </c>
      <c r="D8" s="342">
        <f>'MOE SSP Non-Assistance'!B8</f>
        <v>0</v>
      </c>
    </row>
    <row r="9" spans="1:5">
      <c r="A9" s="314" t="s">
        <v>14</v>
      </c>
      <c r="B9" s="341">
        <f t="shared" si="0"/>
        <v>0</v>
      </c>
      <c r="C9" s="342">
        <f>'MOE SSP Assistance'!B9</f>
        <v>0</v>
      </c>
      <c r="D9" s="342">
        <f>'MOE SSP Non-Assistance'!B9</f>
        <v>0</v>
      </c>
    </row>
    <row r="10" spans="1:5">
      <c r="A10" s="314" t="s">
        <v>15</v>
      </c>
      <c r="B10" s="341">
        <f t="shared" si="0"/>
        <v>63602903</v>
      </c>
      <c r="C10" s="342">
        <f>'MOE SSP Assistance'!B10</f>
        <v>23958418</v>
      </c>
      <c r="D10" s="342">
        <f>'MOE SSP Non-Assistance'!B10</f>
        <v>39644485</v>
      </c>
    </row>
    <row r="11" spans="1:5">
      <c r="A11" s="314" t="s">
        <v>16</v>
      </c>
      <c r="B11" s="341">
        <f t="shared" si="0"/>
        <v>0</v>
      </c>
      <c r="C11" s="342">
        <f>'MOE SSP Assistance'!B11</f>
        <v>0</v>
      </c>
      <c r="D11" s="342">
        <f>'MOE SSP Non-Assistance'!B11</f>
        <v>0</v>
      </c>
    </row>
    <row r="12" spans="1:5">
      <c r="A12" s="314" t="s">
        <v>17</v>
      </c>
      <c r="B12" s="341">
        <f t="shared" si="0"/>
        <v>114324102</v>
      </c>
      <c r="C12" s="342">
        <f>'MOE SSP Assistance'!B12</f>
        <v>0</v>
      </c>
      <c r="D12" s="342">
        <f>'MOE SSP Non-Assistance'!B12</f>
        <v>114324102</v>
      </c>
    </row>
    <row r="13" spans="1:5">
      <c r="A13" s="314" t="s">
        <v>18</v>
      </c>
      <c r="B13" s="341">
        <f t="shared" si="0"/>
        <v>506721</v>
      </c>
      <c r="C13" s="342">
        <f>'MOE SSP Assistance'!B13</f>
        <v>506721</v>
      </c>
      <c r="D13" s="342">
        <f>'MOE SSP Non-Assistance'!B13</f>
        <v>0</v>
      </c>
    </row>
    <row r="14" spans="1:5">
      <c r="A14" s="314" t="s">
        <v>19</v>
      </c>
      <c r="B14" s="341">
        <f t="shared" si="0"/>
        <v>0</v>
      </c>
      <c r="C14" s="342">
        <f>'MOE SSP Assistance'!B14</f>
        <v>0</v>
      </c>
      <c r="D14" s="342">
        <f>'MOE SSP Non-Assistance'!B14</f>
        <v>0</v>
      </c>
    </row>
    <row r="15" spans="1:5">
      <c r="A15" s="314" t="s">
        <v>20</v>
      </c>
      <c r="B15" s="341">
        <f t="shared" si="0"/>
        <v>0</v>
      </c>
      <c r="C15" s="342">
        <f>'MOE SSP Assistance'!B15</f>
        <v>0</v>
      </c>
      <c r="D15" s="342">
        <f>'MOE SSP Non-Assistance'!B15</f>
        <v>0</v>
      </c>
    </row>
    <row r="16" spans="1:5">
      <c r="A16" s="314" t="s">
        <v>21</v>
      </c>
      <c r="B16" s="341">
        <f t="shared" si="0"/>
        <v>7308663</v>
      </c>
      <c r="C16" s="342">
        <f>'MOE SSP Assistance'!B16</f>
        <v>0</v>
      </c>
      <c r="D16" s="342">
        <f>'MOE SSP Non-Assistance'!B16</f>
        <v>7308663</v>
      </c>
    </row>
    <row r="17" spans="1:4">
      <c r="A17" s="314" t="s">
        <v>22</v>
      </c>
      <c r="B17" s="341">
        <f t="shared" si="0"/>
        <v>0</v>
      </c>
      <c r="C17" s="342">
        <f>'MOE SSP Assistance'!B17</f>
        <v>0</v>
      </c>
      <c r="D17" s="342">
        <f>'MOE SSP Non-Assistance'!B17</f>
        <v>0</v>
      </c>
    </row>
    <row r="18" spans="1:4">
      <c r="A18" s="314" t="s">
        <v>23</v>
      </c>
      <c r="B18" s="341">
        <f t="shared" si="0"/>
        <v>0</v>
      </c>
      <c r="C18" s="342">
        <f>'MOE SSP Assistance'!B18</f>
        <v>0</v>
      </c>
      <c r="D18" s="342">
        <f>'MOE SSP Non-Assistance'!B18</f>
        <v>0</v>
      </c>
    </row>
    <row r="19" spans="1:4">
      <c r="A19" s="314" t="s">
        <v>24</v>
      </c>
      <c r="B19" s="341">
        <f t="shared" si="0"/>
        <v>0</v>
      </c>
      <c r="C19" s="342">
        <f>'MOE SSP Assistance'!B19</f>
        <v>0</v>
      </c>
      <c r="D19" s="342">
        <f>'MOE SSP Non-Assistance'!B19</f>
        <v>0</v>
      </c>
    </row>
    <row r="20" spans="1:4">
      <c r="A20" s="314" t="s">
        <v>25</v>
      </c>
      <c r="B20" s="341">
        <f t="shared" si="0"/>
        <v>85460441</v>
      </c>
      <c r="C20" s="342">
        <f>'MOE SSP Assistance'!B20</f>
        <v>0</v>
      </c>
      <c r="D20" s="342">
        <f>'MOE SSP Non-Assistance'!B20</f>
        <v>85460441</v>
      </c>
    </row>
    <row r="21" spans="1:4">
      <c r="A21" s="314" t="s">
        <v>26</v>
      </c>
      <c r="B21" s="341">
        <f t="shared" si="0"/>
        <v>44251357</v>
      </c>
      <c r="C21" s="342">
        <f>'MOE SSP Assistance'!B21</f>
        <v>10948604</v>
      </c>
      <c r="D21" s="342">
        <f>'MOE SSP Non-Assistance'!B21</f>
        <v>33302753</v>
      </c>
    </row>
    <row r="22" spans="1:4">
      <c r="A22" s="314" t="s">
        <v>27</v>
      </c>
      <c r="B22" s="341">
        <f t="shared" si="0"/>
        <v>0</v>
      </c>
      <c r="C22" s="342">
        <f>'MOE SSP Assistance'!B22</f>
        <v>0</v>
      </c>
      <c r="D22" s="342">
        <f>'MOE SSP Non-Assistance'!B22</f>
        <v>0</v>
      </c>
    </row>
    <row r="23" spans="1:4">
      <c r="A23" s="314" t="s">
        <v>28</v>
      </c>
      <c r="B23" s="341">
        <f t="shared" si="0"/>
        <v>6094039</v>
      </c>
      <c r="C23" s="342">
        <f>'MOE SSP Assistance'!B23</f>
        <v>1841138</v>
      </c>
      <c r="D23" s="342">
        <f>'MOE SSP Non-Assistance'!B23</f>
        <v>4252901</v>
      </c>
    </row>
    <row r="24" spans="1:4">
      <c r="A24" s="314" t="s">
        <v>29</v>
      </c>
      <c r="B24" s="341">
        <f t="shared" si="0"/>
        <v>0</v>
      </c>
      <c r="C24" s="342">
        <f>'MOE SSP Assistance'!B24</f>
        <v>0</v>
      </c>
      <c r="D24" s="342">
        <f>'MOE SSP Non-Assistance'!B24</f>
        <v>0</v>
      </c>
    </row>
    <row r="25" spans="1:4">
      <c r="A25" s="314" t="s">
        <v>30</v>
      </c>
      <c r="B25" s="341">
        <f t="shared" si="0"/>
        <v>20665080</v>
      </c>
      <c r="C25" s="342">
        <f>'MOE SSP Assistance'!B25</f>
        <v>16542162</v>
      </c>
      <c r="D25" s="342">
        <f>'MOE SSP Non-Assistance'!B25</f>
        <v>4122918</v>
      </c>
    </row>
    <row r="26" spans="1:4">
      <c r="A26" s="314" t="s">
        <v>31</v>
      </c>
      <c r="B26" s="341">
        <f t="shared" si="0"/>
        <v>37691</v>
      </c>
      <c r="C26" s="342">
        <f>'MOE SSP Assistance'!B26</f>
        <v>37691</v>
      </c>
      <c r="D26" s="342">
        <f>'MOE SSP Non-Assistance'!B26</f>
        <v>0</v>
      </c>
    </row>
    <row r="27" spans="1:4">
      <c r="A27" s="314" t="s">
        <v>32</v>
      </c>
      <c r="B27" s="341">
        <f t="shared" si="0"/>
        <v>1048808</v>
      </c>
      <c r="C27" s="342">
        <f>'MOE SSP Assistance'!B27</f>
        <v>1048808</v>
      </c>
      <c r="D27" s="342">
        <f>'MOE SSP Non-Assistance'!B27</f>
        <v>0</v>
      </c>
    </row>
    <row r="28" spans="1:4">
      <c r="A28" s="314" t="s">
        <v>33</v>
      </c>
      <c r="B28" s="341">
        <f t="shared" si="0"/>
        <v>0</v>
      </c>
      <c r="C28" s="342">
        <f>'MOE SSP Assistance'!B28</f>
        <v>0</v>
      </c>
      <c r="D28" s="342">
        <f>'MOE SSP Non-Assistance'!B28</f>
        <v>0</v>
      </c>
    </row>
    <row r="29" spans="1:4">
      <c r="A29" s="314" t="s">
        <v>34</v>
      </c>
      <c r="B29" s="341">
        <f t="shared" si="0"/>
        <v>0</v>
      </c>
      <c r="C29" s="342">
        <f>'MOE SSP Assistance'!B29</f>
        <v>0</v>
      </c>
      <c r="D29" s="342">
        <f>'MOE SSP Non-Assistance'!B29</f>
        <v>0</v>
      </c>
    </row>
    <row r="30" spans="1:4">
      <c r="A30" s="314" t="s">
        <v>35</v>
      </c>
      <c r="B30" s="341">
        <f t="shared" si="0"/>
        <v>0</v>
      </c>
      <c r="C30" s="342">
        <f>'MOE SSP Assistance'!B30</f>
        <v>0</v>
      </c>
      <c r="D30" s="342">
        <f>'MOE SSP Non-Assistance'!B30</f>
        <v>0</v>
      </c>
    </row>
    <row r="31" spans="1:4">
      <c r="A31" s="314" t="s">
        <v>36</v>
      </c>
      <c r="B31" s="341">
        <f t="shared" si="0"/>
        <v>0</v>
      </c>
      <c r="C31" s="342">
        <f>'MOE SSP Assistance'!B31</f>
        <v>0</v>
      </c>
      <c r="D31" s="342">
        <f>'MOE SSP Non-Assistance'!B31</f>
        <v>0</v>
      </c>
    </row>
    <row r="32" spans="1:4">
      <c r="A32" s="314" t="s">
        <v>37</v>
      </c>
      <c r="B32" s="341">
        <f t="shared" si="0"/>
        <v>0</v>
      </c>
      <c r="C32" s="342">
        <f>'MOE SSP Assistance'!B32</f>
        <v>0</v>
      </c>
      <c r="D32" s="342">
        <f>'MOE SSP Non-Assistance'!B32</f>
        <v>0</v>
      </c>
    </row>
    <row r="33" spans="1:4">
      <c r="A33" s="314" t="s">
        <v>38</v>
      </c>
      <c r="B33" s="341">
        <f t="shared" si="0"/>
        <v>40827447</v>
      </c>
      <c r="C33" s="342">
        <f>'MOE SSP Assistance'!B33</f>
        <v>3127972</v>
      </c>
      <c r="D33" s="342">
        <f>'MOE SSP Non-Assistance'!B33</f>
        <v>37699475</v>
      </c>
    </row>
    <row r="34" spans="1:4">
      <c r="A34" s="314" t="s">
        <v>39</v>
      </c>
      <c r="B34" s="341">
        <f t="shared" si="0"/>
        <v>0</v>
      </c>
      <c r="C34" s="342">
        <f>'MOE SSP Assistance'!B34</f>
        <v>0</v>
      </c>
      <c r="D34" s="342">
        <f>'MOE SSP Non-Assistance'!B34</f>
        <v>0</v>
      </c>
    </row>
    <row r="35" spans="1:4">
      <c r="A35" s="314" t="s">
        <v>40</v>
      </c>
      <c r="B35" s="341">
        <f t="shared" si="0"/>
        <v>9093560</v>
      </c>
      <c r="C35" s="342">
        <f>'MOE SSP Assistance'!B35</f>
        <v>2881194</v>
      </c>
      <c r="D35" s="342">
        <f>'MOE SSP Non-Assistance'!B35</f>
        <v>6212366</v>
      </c>
    </row>
    <row r="36" spans="1:4">
      <c r="A36" s="314" t="s">
        <v>41</v>
      </c>
      <c r="B36" s="341">
        <f t="shared" si="0"/>
        <v>543297991</v>
      </c>
      <c r="C36" s="342">
        <f>'MOE SSP Assistance'!B36</f>
        <v>0</v>
      </c>
      <c r="D36" s="342">
        <f>'MOE SSP Non-Assistance'!B36</f>
        <v>543297991</v>
      </c>
    </row>
    <row r="37" spans="1:4">
      <c r="A37" s="314" t="s">
        <v>42</v>
      </c>
      <c r="B37" s="341">
        <f t="shared" si="0"/>
        <v>0</v>
      </c>
      <c r="C37" s="342">
        <f>'MOE SSP Assistance'!B37</f>
        <v>0</v>
      </c>
      <c r="D37" s="342">
        <f>'MOE SSP Non-Assistance'!B37</f>
        <v>0</v>
      </c>
    </row>
    <row r="38" spans="1:4">
      <c r="A38" s="314" t="s">
        <v>43</v>
      </c>
      <c r="B38" s="341">
        <f t="shared" si="0"/>
        <v>101983998</v>
      </c>
      <c r="C38" s="342">
        <f>'MOE SSP Assistance'!B38</f>
        <v>101983998</v>
      </c>
      <c r="D38" s="342">
        <f>'MOE SSP Non-Assistance'!B38</f>
        <v>0</v>
      </c>
    </row>
    <row r="39" spans="1:4">
      <c r="A39" s="314" t="s">
        <v>44</v>
      </c>
      <c r="B39" s="341">
        <f t="shared" si="0"/>
        <v>0</v>
      </c>
      <c r="C39" s="342">
        <f>'MOE SSP Assistance'!B39</f>
        <v>0</v>
      </c>
      <c r="D39" s="342">
        <f>'MOE SSP Non-Assistance'!B39</f>
        <v>0</v>
      </c>
    </row>
    <row r="40" spans="1:4">
      <c r="A40" s="314" t="s">
        <v>45</v>
      </c>
      <c r="B40" s="341">
        <f t="shared" si="0"/>
        <v>0</v>
      </c>
      <c r="C40" s="342">
        <f>'MOE SSP Assistance'!B40</f>
        <v>0</v>
      </c>
      <c r="D40" s="342">
        <f>'MOE SSP Non-Assistance'!B40</f>
        <v>0</v>
      </c>
    </row>
    <row r="41" spans="1:4">
      <c r="A41" s="314" t="s">
        <v>46</v>
      </c>
      <c r="B41" s="341">
        <f t="shared" si="0"/>
        <v>69253955</v>
      </c>
      <c r="C41" s="342">
        <f>'MOE SSP Assistance'!B41</f>
        <v>1562080</v>
      </c>
      <c r="D41" s="342">
        <f>'MOE SSP Non-Assistance'!B41</f>
        <v>67691875</v>
      </c>
    </row>
    <row r="42" spans="1:4">
      <c r="A42" s="314" t="s">
        <v>47</v>
      </c>
      <c r="B42" s="341">
        <f t="shared" si="0"/>
        <v>0</v>
      </c>
      <c r="C42" s="342">
        <f>'MOE SSP Assistance'!B42</f>
        <v>0</v>
      </c>
      <c r="D42" s="342">
        <f>'MOE SSP Non-Assistance'!B42</f>
        <v>0</v>
      </c>
    </row>
    <row r="43" spans="1:4">
      <c r="A43" s="314" t="s">
        <v>48</v>
      </c>
      <c r="B43" s="341">
        <f t="shared" si="0"/>
        <v>6058183</v>
      </c>
      <c r="C43" s="342">
        <f>'MOE SSP Assistance'!B43</f>
        <v>2733656</v>
      </c>
      <c r="D43" s="342">
        <f>'MOE SSP Non-Assistance'!B43</f>
        <v>3324527</v>
      </c>
    </row>
    <row r="44" spans="1:4">
      <c r="A44" s="314" t="s">
        <v>49</v>
      </c>
      <c r="B44" s="341">
        <f t="shared" si="0"/>
        <v>0</v>
      </c>
      <c r="C44" s="342">
        <f>'MOE SSP Assistance'!B44</f>
        <v>0</v>
      </c>
      <c r="D44" s="342">
        <f>'MOE SSP Non-Assistance'!B44</f>
        <v>0</v>
      </c>
    </row>
    <row r="45" spans="1:4">
      <c r="A45" s="314" t="s">
        <v>50</v>
      </c>
      <c r="B45" s="341">
        <f t="shared" si="0"/>
        <v>46327750</v>
      </c>
      <c r="C45" s="342">
        <f>'MOE SSP Assistance'!B45</f>
        <v>0</v>
      </c>
      <c r="D45" s="342">
        <f>'MOE SSP Non-Assistance'!B45</f>
        <v>46327750</v>
      </c>
    </row>
    <row r="46" spans="1:4">
      <c r="A46" s="314" t="s">
        <v>51</v>
      </c>
      <c r="B46" s="341">
        <f t="shared" si="0"/>
        <v>0</v>
      </c>
      <c r="C46" s="342">
        <f>'MOE SSP Assistance'!B46</f>
        <v>0</v>
      </c>
      <c r="D46" s="342">
        <f>'MOE SSP Non-Assistance'!B46</f>
        <v>0</v>
      </c>
    </row>
    <row r="47" spans="1:4">
      <c r="A47" s="314" t="s">
        <v>52</v>
      </c>
      <c r="B47" s="341">
        <f t="shared" si="0"/>
        <v>0</v>
      </c>
      <c r="C47" s="342">
        <f>'MOE SSP Assistance'!B47</f>
        <v>0</v>
      </c>
      <c r="D47" s="342">
        <f>'MOE SSP Non-Assistance'!B47</f>
        <v>0</v>
      </c>
    </row>
    <row r="48" spans="1:4">
      <c r="A48" s="314" t="s">
        <v>53</v>
      </c>
      <c r="B48" s="341">
        <f t="shared" si="0"/>
        <v>0</v>
      </c>
      <c r="C48" s="342">
        <f>'MOE SSP Assistance'!B48</f>
        <v>0</v>
      </c>
      <c r="D48" s="342">
        <f>'MOE SSP Non-Assistance'!B48</f>
        <v>0</v>
      </c>
    </row>
    <row r="49" spans="1:4">
      <c r="A49" s="314" t="s">
        <v>54</v>
      </c>
      <c r="B49" s="341">
        <f t="shared" si="0"/>
        <v>0</v>
      </c>
      <c r="C49" s="342">
        <f>'MOE SSP Assistance'!B49</f>
        <v>0</v>
      </c>
      <c r="D49" s="342">
        <f>'MOE SSP Non-Assistance'!B49</f>
        <v>0</v>
      </c>
    </row>
    <row r="50" spans="1:4">
      <c r="A50" s="314" t="s">
        <v>55</v>
      </c>
      <c r="B50" s="341">
        <f t="shared" si="0"/>
        <v>0</v>
      </c>
      <c r="C50" s="342">
        <f>'MOE SSP Assistance'!B50</f>
        <v>0</v>
      </c>
      <c r="D50" s="342">
        <f>'MOE SSP Non-Assistance'!B50</f>
        <v>0</v>
      </c>
    </row>
    <row r="51" spans="1:4">
      <c r="A51" s="314" t="s">
        <v>56</v>
      </c>
      <c r="B51" s="341">
        <f t="shared" si="0"/>
        <v>18143156</v>
      </c>
      <c r="C51" s="342">
        <f>'MOE SSP Assistance'!B51</f>
        <v>1232862</v>
      </c>
      <c r="D51" s="342">
        <f>'MOE SSP Non-Assistance'!B51</f>
        <v>16910294</v>
      </c>
    </row>
    <row r="52" spans="1:4">
      <c r="A52" s="314" t="s">
        <v>57</v>
      </c>
      <c r="B52" s="341">
        <f t="shared" si="0"/>
        <v>0</v>
      </c>
      <c r="C52" s="342">
        <f>'MOE SSP Assistance'!B52</f>
        <v>0</v>
      </c>
      <c r="D52" s="342">
        <f>'MOE SSP Non-Assistance'!B52</f>
        <v>0</v>
      </c>
    </row>
    <row r="53" spans="1:4">
      <c r="A53" s="314" t="s">
        <v>58</v>
      </c>
      <c r="B53" s="341">
        <f t="shared" si="0"/>
        <v>0</v>
      </c>
      <c r="C53" s="342">
        <f>'MOE SSP Assistance'!B53</f>
        <v>0</v>
      </c>
      <c r="D53" s="342">
        <f>'MOE SSP Non-Assistance'!B53</f>
        <v>0</v>
      </c>
    </row>
    <row r="54" spans="1:4">
      <c r="A54" s="314" t="s">
        <v>59</v>
      </c>
      <c r="B54" s="341">
        <f t="shared" si="0"/>
        <v>0</v>
      </c>
      <c r="C54" s="342">
        <f>'MOE SSP Assistance'!B54</f>
        <v>0</v>
      </c>
      <c r="D54" s="342">
        <f>'MOE SSP Non-Assistance'!B54</f>
        <v>0</v>
      </c>
    </row>
    <row r="55" spans="1:4">
      <c r="A55" s="314" t="s">
        <v>60</v>
      </c>
      <c r="B55" s="341">
        <f t="shared" si="0"/>
        <v>0</v>
      </c>
      <c r="C55" s="342">
        <f>'MOE SSP Assistance'!B55</f>
        <v>0</v>
      </c>
      <c r="D55" s="342">
        <f>'MOE SSP Non-Assistance'!B55</f>
        <v>0</v>
      </c>
    </row>
    <row r="56" spans="1:4" s="6" customFormat="1">
      <c r="A56" s="314" t="s">
        <v>61</v>
      </c>
      <c r="B56" s="341">
        <f t="shared" si="0"/>
        <v>0</v>
      </c>
      <c r="C56" s="342">
        <f>'MOE SSP Assistance'!B56</f>
        <v>0</v>
      </c>
      <c r="D56" s="342">
        <f>'MOE SSP Non-Assistance'!B56</f>
        <v>0</v>
      </c>
    </row>
    <row r="58" spans="1:4">
      <c r="A58" s="10"/>
      <c r="B58" s="10"/>
    </row>
    <row r="59" spans="1:4">
      <c r="A59" s="10"/>
      <c r="B59" s="10"/>
    </row>
    <row r="60" spans="1:4">
      <c r="A60" s="10"/>
      <c r="B60" s="10"/>
    </row>
  </sheetData>
  <mergeCells count="2">
    <mergeCell ref="A1:D1"/>
    <mergeCell ref="B2:D2"/>
  </mergeCells>
  <phoneticPr fontId="11" type="noConversion"/>
  <pageMargins left="0.7" right="0.7" top="0.75" bottom="0.75" header="0.3" footer="0.3"/>
  <pageSetup scale="87" orientation="portrait" r:id="rId1"/>
  <extLst>
    <ext xmlns:mx="http://schemas.microsoft.com/office/mac/excel/2008/main" uri="http://schemas.microsoft.com/office/mac/excel/2008/main">
      <mx:PLV Mode="0" OnePage="0" WScale="0"/>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J58"/>
  <sheetViews>
    <sheetView topLeftCell="A47" workbookViewId="0">
      <selection activeCell="B56" sqref="B5:E56"/>
    </sheetView>
  </sheetViews>
  <sheetFormatPr defaultColWidth="8.88671875" defaultRowHeight="13.8"/>
  <cols>
    <col min="1" max="1" width="21.109375" style="13" customWidth="1"/>
    <col min="2" max="2" width="15.44140625" style="4" bestFit="1" customWidth="1"/>
    <col min="3" max="3" width="13.44140625" style="4" customWidth="1"/>
    <col min="4" max="4" width="15.88671875" style="4" customWidth="1"/>
    <col min="5" max="5" width="16.109375" style="4" customWidth="1"/>
    <col min="6" max="6" width="11.44140625" style="4" customWidth="1"/>
    <col min="7" max="16384" width="8.88671875" style="4"/>
  </cols>
  <sheetData>
    <row r="1" spans="1:10">
      <c r="A1" s="525" t="s">
        <v>226</v>
      </c>
      <c r="B1" s="526"/>
      <c r="C1" s="526"/>
      <c r="D1" s="526"/>
      <c r="E1" s="526"/>
      <c r="F1" s="509"/>
    </row>
    <row r="2" spans="1:10">
      <c r="A2" s="515" t="s">
        <v>10</v>
      </c>
      <c r="B2" s="8"/>
      <c r="C2" s="8"/>
      <c r="D2" s="8"/>
      <c r="E2" s="8"/>
      <c r="F2" s="32"/>
    </row>
    <row r="3" spans="1:10" ht="25.2">
      <c r="A3" s="515"/>
      <c r="B3" s="8" t="s">
        <v>74</v>
      </c>
      <c r="C3" s="8" t="s">
        <v>62</v>
      </c>
      <c r="D3" s="8" t="s">
        <v>63</v>
      </c>
      <c r="E3" s="8" t="s">
        <v>75</v>
      </c>
      <c r="F3" s="32" t="s">
        <v>76</v>
      </c>
    </row>
    <row r="4" spans="1:10">
      <c r="A4" s="515"/>
      <c r="B4" s="8"/>
      <c r="C4" s="8"/>
      <c r="D4" s="8"/>
      <c r="E4" s="8"/>
      <c r="F4" s="32"/>
    </row>
    <row r="5" spans="1:10" s="6" customFormat="1">
      <c r="A5" s="25" t="s">
        <v>77</v>
      </c>
      <c r="B5" s="343">
        <f>SUM(B6:B56)</f>
        <v>168405304</v>
      </c>
      <c r="C5" s="343">
        <f>SUM(C6:C56)</f>
        <v>47188218</v>
      </c>
      <c r="D5" s="343">
        <f>SUM(D6:D56)</f>
        <v>115361939</v>
      </c>
      <c r="E5" s="343">
        <f>SUM(E6:E56)</f>
        <v>5855147</v>
      </c>
      <c r="F5" s="315"/>
    </row>
    <row r="6" spans="1:10">
      <c r="A6" s="28" t="s">
        <v>11</v>
      </c>
      <c r="B6" s="344">
        <f>SUM(C6:E6)</f>
        <v>0</v>
      </c>
      <c r="C6" s="296">
        <v>0</v>
      </c>
      <c r="D6" s="296">
        <v>0</v>
      </c>
      <c r="E6" s="296">
        <v>0</v>
      </c>
      <c r="F6" s="315"/>
      <c r="G6" s="312"/>
      <c r="H6" s="312"/>
      <c r="I6" s="312"/>
      <c r="J6" s="312"/>
    </row>
    <row r="7" spans="1:10">
      <c r="A7" s="26" t="s">
        <v>12</v>
      </c>
      <c r="B7" s="344">
        <f t="shared" ref="B7:B56" si="0">SUM(C7:E7)</f>
        <v>0</v>
      </c>
      <c r="C7" s="296">
        <v>0</v>
      </c>
      <c r="D7" s="296">
        <v>0</v>
      </c>
      <c r="E7" s="296">
        <v>0</v>
      </c>
      <c r="F7" s="315"/>
      <c r="G7" s="312"/>
      <c r="H7" s="312"/>
      <c r="I7" s="312"/>
      <c r="J7" s="312"/>
    </row>
    <row r="8" spans="1:10">
      <c r="A8" s="26" t="s">
        <v>13</v>
      </c>
      <c r="B8" s="344">
        <f t="shared" si="0"/>
        <v>0</v>
      </c>
      <c r="C8" s="296">
        <v>0</v>
      </c>
      <c r="D8" s="296">
        <v>0</v>
      </c>
      <c r="E8" s="296">
        <v>0</v>
      </c>
      <c r="F8" s="315"/>
      <c r="G8" s="312"/>
      <c r="H8" s="312"/>
      <c r="I8" s="312"/>
      <c r="J8" s="312"/>
    </row>
    <row r="9" spans="1:10">
      <c r="A9" s="26" t="s">
        <v>14</v>
      </c>
      <c r="B9" s="344">
        <f t="shared" si="0"/>
        <v>0</v>
      </c>
      <c r="C9" s="296">
        <v>0</v>
      </c>
      <c r="D9" s="296">
        <v>0</v>
      </c>
      <c r="E9" s="296">
        <v>0</v>
      </c>
      <c r="F9" s="315"/>
      <c r="G9" s="312"/>
      <c r="H9" s="312"/>
      <c r="I9" s="312"/>
      <c r="J9" s="312"/>
    </row>
    <row r="10" spans="1:10">
      <c r="A10" s="26" t="s">
        <v>15</v>
      </c>
      <c r="B10" s="344">
        <f t="shared" si="0"/>
        <v>23958418</v>
      </c>
      <c r="C10" s="296">
        <v>20547765</v>
      </c>
      <c r="D10" s="296">
        <v>1101568</v>
      </c>
      <c r="E10" s="296">
        <v>2309085</v>
      </c>
      <c r="F10" s="315"/>
      <c r="G10" s="312"/>
      <c r="H10" s="312"/>
      <c r="I10" s="312"/>
      <c r="J10" s="312"/>
    </row>
    <row r="11" spans="1:10">
      <c r="A11" s="26" t="s">
        <v>16</v>
      </c>
      <c r="B11" s="344">
        <f t="shared" si="0"/>
        <v>0</v>
      </c>
      <c r="C11" s="296">
        <v>0</v>
      </c>
      <c r="D11" s="296">
        <v>0</v>
      </c>
      <c r="E11" s="296">
        <v>0</v>
      </c>
      <c r="F11" s="315"/>
    </row>
    <row r="12" spans="1:10">
      <c r="A12" s="26" t="s">
        <v>17</v>
      </c>
      <c r="B12" s="344">
        <f t="shared" si="0"/>
        <v>0</v>
      </c>
      <c r="C12" s="296">
        <v>0</v>
      </c>
      <c r="D12" s="296">
        <v>0</v>
      </c>
      <c r="E12" s="296">
        <v>0</v>
      </c>
      <c r="F12" s="315"/>
    </row>
    <row r="13" spans="1:10">
      <c r="A13" s="26" t="s">
        <v>18</v>
      </c>
      <c r="B13" s="344">
        <f t="shared" si="0"/>
        <v>506721</v>
      </c>
      <c r="C13" s="296">
        <v>506721</v>
      </c>
      <c r="D13" s="296">
        <v>0</v>
      </c>
      <c r="E13" s="296">
        <v>0</v>
      </c>
      <c r="F13" s="315"/>
    </row>
    <row r="14" spans="1:10">
      <c r="A14" s="26" t="s">
        <v>19</v>
      </c>
      <c r="B14" s="344">
        <f t="shared" si="0"/>
        <v>0</v>
      </c>
      <c r="C14" s="296">
        <v>0</v>
      </c>
      <c r="D14" s="296">
        <v>0</v>
      </c>
      <c r="E14" s="296">
        <v>0</v>
      </c>
      <c r="F14" s="315"/>
    </row>
    <row r="15" spans="1:10">
      <c r="A15" s="26" t="s">
        <v>20</v>
      </c>
      <c r="B15" s="344">
        <f t="shared" si="0"/>
        <v>0</v>
      </c>
      <c r="C15" s="296">
        <v>0</v>
      </c>
      <c r="D15" s="296">
        <v>0</v>
      </c>
      <c r="E15" s="296">
        <v>0</v>
      </c>
      <c r="F15" s="315"/>
    </row>
    <row r="16" spans="1:10">
      <c r="A16" s="26" t="s">
        <v>21</v>
      </c>
      <c r="B16" s="344">
        <f t="shared" si="0"/>
        <v>0</v>
      </c>
      <c r="C16" s="296">
        <v>0</v>
      </c>
      <c r="D16" s="296">
        <v>0</v>
      </c>
      <c r="E16" s="296">
        <v>0</v>
      </c>
      <c r="F16" s="315"/>
    </row>
    <row r="17" spans="1:6">
      <c r="A17" s="26" t="s">
        <v>22</v>
      </c>
      <c r="B17" s="344">
        <f t="shared" si="0"/>
        <v>0</v>
      </c>
      <c r="C17" s="296">
        <v>0</v>
      </c>
      <c r="D17" s="296">
        <v>0</v>
      </c>
      <c r="E17" s="296">
        <v>0</v>
      </c>
      <c r="F17" s="315"/>
    </row>
    <row r="18" spans="1:6">
      <c r="A18" s="26" t="s">
        <v>23</v>
      </c>
      <c r="B18" s="344">
        <f t="shared" si="0"/>
        <v>0</v>
      </c>
      <c r="C18" s="296">
        <v>0</v>
      </c>
      <c r="D18" s="296">
        <v>0</v>
      </c>
      <c r="E18" s="296">
        <v>0</v>
      </c>
      <c r="F18" s="315"/>
    </row>
    <row r="19" spans="1:6">
      <c r="A19" s="26" t="s">
        <v>24</v>
      </c>
      <c r="B19" s="344">
        <f t="shared" si="0"/>
        <v>0</v>
      </c>
      <c r="C19" s="296">
        <v>0</v>
      </c>
      <c r="D19" s="296">
        <v>0</v>
      </c>
      <c r="E19" s="296">
        <v>0</v>
      </c>
      <c r="F19" s="315"/>
    </row>
    <row r="20" spans="1:6">
      <c r="A20" s="26" t="s">
        <v>25</v>
      </c>
      <c r="B20" s="344">
        <f t="shared" si="0"/>
        <v>0</v>
      </c>
      <c r="C20" s="296">
        <v>0</v>
      </c>
      <c r="D20" s="296">
        <v>0</v>
      </c>
      <c r="E20" s="296">
        <v>0</v>
      </c>
      <c r="F20" s="315"/>
    </row>
    <row r="21" spans="1:6">
      <c r="A21" s="26" t="s">
        <v>26</v>
      </c>
      <c r="B21" s="344">
        <f t="shared" si="0"/>
        <v>10948604</v>
      </c>
      <c r="C21" s="296">
        <v>0</v>
      </c>
      <c r="D21" s="296">
        <v>8834582</v>
      </c>
      <c r="E21" s="296">
        <v>2114022</v>
      </c>
      <c r="F21" s="315"/>
    </row>
    <row r="22" spans="1:6">
      <c r="A22" s="26" t="s">
        <v>27</v>
      </c>
      <c r="B22" s="344">
        <f t="shared" si="0"/>
        <v>0</v>
      </c>
      <c r="C22" s="296">
        <v>0</v>
      </c>
      <c r="D22" s="296">
        <v>0</v>
      </c>
      <c r="E22" s="296">
        <v>0</v>
      </c>
      <c r="F22" s="315"/>
    </row>
    <row r="23" spans="1:6">
      <c r="A23" s="26" t="s">
        <v>28</v>
      </c>
      <c r="B23" s="344">
        <f t="shared" si="0"/>
        <v>1841138</v>
      </c>
      <c r="C23" s="296">
        <v>0</v>
      </c>
      <c r="D23" s="296">
        <v>1841138</v>
      </c>
      <c r="E23" s="296">
        <v>0</v>
      </c>
      <c r="F23" s="315"/>
    </row>
    <row r="24" spans="1:6">
      <c r="A24" s="26" t="s">
        <v>29</v>
      </c>
      <c r="B24" s="344">
        <f t="shared" si="0"/>
        <v>0</v>
      </c>
      <c r="C24" s="296">
        <v>0</v>
      </c>
      <c r="D24" s="296">
        <v>0</v>
      </c>
      <c r="E24" s="296">
        <v>0</v>
      </c>
      <c r="F24" s="315"/>
    </row>
    <row r="25" spans="1:6">
      <c r="A25" s="26" t="s">
        <v>30</v>
      </c>
      <c r="B25" s="344">
        <f t="shared" si="0"/>
        <v>16542162</v>
      </c>
      <c r="C25" s="296">
        <v>13509469</v>
      </c>
      <c r="D25" s="296">
        <v>1600653</v>
      </c>
      <c r="E25" s="296">
        <v>1432040</v>
      </c>
      <c r="F25" s="315"/>
    </row>
    <row r="26" spans="1:6">
      <c r="A26" s="26" t="s">
        <v>31</v>
      </c>
      <c r="B26" s="344">
        <f t="shared" si="0"/>
        <v>37691</v>
      </c>
      <c r="C26" s="296">
        <v>37691</v>
      </c>
      <c r="D26" s="296">
        <v>0</v>
      </c>
      <c r="E26" s="296">
        <v>0</v>
      </c>
      <c r="F26" s="315"/>
    </row>
    <row r="27" spans="1:6">
      <c r="A27" s="26" t="s">
        <v>32</v>
      </c>
      <c r="B27" s="344">
        <f t="shared" si="0"/>
        <v>1048808</v>
      </c>
      <c r="C27" s="296">
        <v>1048808</v>
      </c>
      <c r="D27" s="296">
        <v>0</v>
      </c>
      <c r="E27" s="296">
        <v>0</v>
      </c>
      <c r="F27" s="315"/>
    </row>
    <row r="28" spans="1:6">
      <c r="A28" s="26" t="s">
        <v>33</v>
      </c>
      <c r="B28" s="344">
        <f t="shared" si="0"/>
        <v>0</v>
      </c>
      <c r="C28" s="296">
        <v>0</v>
      </c>
      <c r="D28" s="296">
        <v>0</v>
      </c>
      <c r="E28" s="296">
        <v>0</v>
      </c>
      <c r="F28" s="315"/>
    </row>
    <row r="29" spans="1:6">
      <c r="A29" s="26" t="s">
        <v>34</v>
      </c>
      <c r="B29" s="344">
        <f t="shared" si="0"/>
        <v>0</v>
      </c>
      <c r="C29" s="296">
        <v>0</v>
      </c>
      <c r="D29" s="296">
        <v>0</v>
      </c>
      <c r="E29" s="296">
        <v>0</v>
      </c>
      <c r="F29" s="315"/>
    </row>
    <row r="30" spans="1:6">
      <c r="A30" s="26" t="s">
        <v>35</v>
      </c>
      <c r="B30" s="344">
        <f t="shared" si="0"/>
        <v>0</v>
      </c>
      <c r="C30" s="296">
        <v>0</v>
      </c>
      <c r="D30" s="296">
        <v>0</v>
      </c>
      <c r="E30" s="296">
        <v>0</v>
      </c>
      <c r="F30" s="315"/>
    </row>
    <row r="31" spans="1:6">
      <c r="A31" s="26" t="s">
        <v>36</v>
      </c>
      <c r="B31" s="344">
        <f t="shared" si="0"/>
        <v>0</v>
      </c>
      <c r="C31" s="296">
        <v>0</v>
      </c>
      <c r="D31" s="296">
        <v>0</v>
      </c>
      <c r="E31" s="296">
        <v>0</v>
      </c>
      <c r="F31" s="315"/>
    </row>
    <row r="32" spans="1:6">
      <c r="A32" s="26" t="s">
        <v>37</v>
      </c>
      <c r="B32" s="344">
        <f t="shared" si="0"/>
        <v>0</v>
      </c>
      <c r="C32" s="296">
        <v>0</v>
      </c>
      <c r="D32" s="296">
        <v>0</v>
      </c>
      <c r="E32" s="296">
        <v>0</v>
      </c>
      <c r="F32" s="315"/>
    </row>
    <row r="33" spans="1:6">
      <c r="A33" s="26" t="s">
        <v>38</v>
      </c>
      <c r="B33" s="344">
        <f t="shared" si="0"/>
        <v>3127972</v>
      </c>
      <c r="C33" s="296">
        <v>3127972</v>
      </c>
      <c r="D33" s="296">
        <v>0</v>
      </c>
      <c r="E33" s="296">
        <v>0</v>
      </c>
      <c r="F33" s="315"/>
    </row>
    <row r="34" spans="1:6">
      <c r="A34" s="26" t="s">
        <v>39</v>
      </c>
      <c r="B34" s="344">
        <f t="shared" si="0"/>
        <v>0</v>
      </c>
      <c r="C34" s="296">
        <v>0</v>
      </c>
      <c r="D34" s="296">
        <v>0</v>
      </c>
      <c r="E34" s="296">
        <v>0</v>
      </c>
      <c r="F34" s="315"/>
    </row>
    <row r="35" spans="1:6">
      <c r="A35" s="26" t="s">
        <v>40</v>
      </c>
      <c r="B35" s="344">
        <f t="shared" si="0"/>
        <v>2881194</v>
      </c>
      <c r="C35" s="296">
        <v>2881194</v>
      </c>
      <c r="D35" s="296">
        <v>0</v>
      </c>
      <c r="E35" s="296">
        <v>0</v>
      </c>
      <c r="F35" s="315"/>
    </row>
    <row r="36" spans="1:6">
      <c r="A36" s="26" t="s">
        <v>41</v>
      </c>
      <c r="B36" s="344">
        <f t="shared" si="0"/>
        <v>0</v>
      </c>
      <c r="C36" s="296">
        <v>0</v>
      </c>
      <c r="D36" s="296">
        <v>0</v>
      </c>
      <c r="E36" s="296">
        <v>0</v>
      </c>
      <c r="F36" s="315"/>
    </row>
    <row r="37" spans="1:6">
      <c r="A37" s="26" t="s">
        <v>42</v>
      </c>
      <c r="B37" s="344">
        <f t="shared" si="0"/>
        <v>0</v>
      </c>
      <c r="C37" s="296">
        <v>0</v>
      </c>
      <c r="D37" s="296">
        <v>0</v>
      </c>
      <c r="E37" s="296">
        <v>0</v>
      </c>
      <c r="F37" s="315"/>
    </row>
    <row r="38" spans="1:6">
      <c r="A38" s="26" t="s">
        <v>43</v>
      </c>
      <c r="B38" s="344">
        <f t="shared" si="0"/>
        <v>101983998</v>
      </c>
      <c r="C38" s="296">
        <v>0</v>
      </c>
      <c r="D38" s="296">
        <v>101983998</v>
      </c>
      <c r="E38" s="296">
        <v>0</v>
      </c>
      <c r="F38" s="315"/>
    </row>
    <row r="39" spans="1:6">
      <c r="A39" s="26" t="s">
        <v>44</v>
      </c>
      <c r="B39" s="344">
        <f t="shared" si="0"/>
        <v>0</v>
      </c>
      <c r="C39" s="296">
        <v>0</v>
      </c>
      <c r="D39" s="296">
        <v>0</v>
      </c>
      <c r="E39" s="296">
        <v>0</v>
      </c>
      <c r="F39" s="315"/>
    </row>
    <row r="40" spans="1:6">
      <c r="A40" s="26" t="s">
        <v>45</v>
      </c>
      <c r="B40" s="344">
        <f t="shared" si="0"/>
        <v>0</v>
      </c>
      <c r="C40" s="296">
        <v>0</v>
      </c>
      <c r="D40" s="296">
        <v>0</v>
      </c>
      <c r="E40" s="296">
        <v>0</v>
      </c>
      <c r="F40" s="315"/>
    </row>
    <row r="41" spans="1:6">
      <c r="A41" s="26" t="s">
        <v>46</v>
      </c>
      <c r="B41" s="344">
        <f t="shared" si="0"/>
        <v>1562080</v>
      </c>
      <c r="C41" s="296">
        <v>1562080</v>
      </c>
      <c r="D41" s="296">
        <v>0</v>
      </c>
      <c r="E41" s="296">
        <v>0</v>
      </c>
      <c r="F41" s="315"/>
    </row>
    <row r="42" spans="1:6">
      <c r="A42" s="26" t="s">
        <v>47</v>
      </c>
      <c r="B42" s="344">
        <f t="shared" si="0"/>
        <v>0</v>
      </c>
      <c r="C42" s="296">
        <v>0</v>
      </c>
      <c r="D42" s="296">
        <v>0</v>
      </c>
      <c r="E42" s="296">
        <v>0</v>
      </c>
      <c r="F42" s="315"/>
    </row>
    <row r="43" spans="1:6">
      <c r="A43" s="26" t="s">
        <v>48</v>
      </c>
      <c r="B43" s="344">
        <f t="shared" si="0"/>
        <v>2733656</v>
      </c>
      <c r="C43" s="296">
        <v>2733656</v>
      </c>
      <c r="D43" s="296">
        <v>0</v>
      </c>
      <c r="E43" s="296">
        <v>0</v>
      </c>
      <c r="F43" s="315"/>
    </row>
    <row r="44" spans="1:6">
      <c r="A44" s="26" t="s">
        <v>49</v>
      </c>
      <c r="B44" s="344">
        <f t="shared" si="0"/>
        <v>0</v>
      </c>
      <c r="C44" s="296">
        <v>0</v>
      </c>
      <c r="D44" s="296">
        <v>0</v>
      </c>
      <c r="E44" s="296">
        <v>0</v>
      </c>
      <c r="F44" s="315"/>
    </row>
    <row r="45" spans="1:6">
      <c r="A45" s="26" t="s">
        <v>50</v>
      </c>
      <c r="B45" s="344">
        <f t="shared" si="0"/>
        <v>0</v>
      </c>
      <c r="C45" s="296">
        <v>0</v>
      </c>
      <c r="D45" s="296">
        <v>0</v>
      </c>
      <c r="E45" s="296">
        <v>0</v>
      </c>
      <c r="F45" s="315"/>
    </row>
    <row r="46" spans="1:6">
      <c r="A46" s="26" t="s">
        <v>51</v>
      </c>
      <c r="B46" s="344">
        <f t="shared" si="0"/>
        <v>0</v>
      </c>
      <c r="C46" s="296">
        <v>0</v>
      </c>
      <c r="D46" s="296">
        <v>0</v>
      </c>
      <c r="E46" s="296">
        <v>0</v>
      </c>
      <c r="F46" s="315"/>
    </row>
    <row r="47" spans="1:6">
      <c r="A47" s="26" t="s">
        <v>52</v>
      </c>
      <c r="B47" s="344">
        <f t="shared" si="0"/>
        <v>0</v>
      </c>
      <c r="C47" s="296">
        <v>0</v>
      </c>
      <c r="D47" s="296">
        <v>0</v>
      </c>
      <c r="E47" s="296">
        <v>0</v>
      </c>
      <c r="F47" s="315"/>
    </row>
    <row r="48" spans="1:6">
      <c r="A48" s="26" t="s">
        <v>53</v>
      </c>
      <c r="B48" s="344">
        <f t="shared" si="0"/>
        <v>0</v>
      </c>
      <c r="C48" s="296">
        <v>0</v>
      </c>
      <c r="D48" s="296">
        <v>0</v>
      </c>
      <c r="E48" s="296">
        <v>0</v>
      </c>
      <c r="F48" s="315"/>
    </row>
    <row r="49" spans="1:6">
      <c r="A49" s="26" t="s">
        <v>54</v>
      </c>
      <c r="B49" s="344">
        <f t="shared" si="0"/>
        <v>0</v>
      </c>
      <c r="C49" s="296">
        <v>0</v>
      </c>
      <c r="D49" s="296">
        <v>0</v>
      </c>
      <c r="E49" s="296">
        <v>0</v>
      </c>
      <c r="F49" s="315"/>
    </row>
    <row r="50" spans="1:6">
      <c r="A50" s="26" t="s">
        <v>55</v>
      </c>
      <c r="B50" s="344">
        <f t="shared" si="0"/>
        <v>0</v>
      </c>
      <c r="C50" s="296">
        <v>0</v>
      </c>
      <c r="D50" s="296">
        <v>0</v>
      </c>
      <c r="E50" s="296">
        <v>0</v>
      </c>
      <c r="F50" s="315"/>
    </row>
    <row r="51" spans="1:6">
      <c r="A51" s="26" t="s">
        <v>56</v>
      </c>
      <c r="B51" s="344">
        <f t="shared" si="0"/>
        <v>1232862</v>
      </c>
      <c r="C51" s="296">
        <v>1232862</v>
      </c>
      <c r="D51" s="296">
        <v>0</v>
      </c>
      <c r="E51" s="296">
        <v>0</v>
      </c>
      <c r="F51" s="315"/>
    </row>
    <row r="52" spans="1:6">
      <c r="A52" s="26" t="s">
        <v>57</v>
      </c>
      <c r="B52" s="344">
        <f t="shared" si="0"/>
        <v>0</v>
      </c>
      <c r="C52" s="296">
        <v>0</v>
      </c>
      <c r="D52" s="296">
        <v>0</v>
      </c>
      <c r="E52" s="296">
        <v>0</v>
      </c>
      <c r="F52" s="315"/>
    </row>
    <row r="53" spans="1:6">
      <c r="A53" s="26" t="s">
        <v>58</v>
      </c>
      <c r="B53" s="344">
        <f t="shared" si="0"/>
        <v>0</v>
      </c>
      <c r="C53" s="296">
        <v>0</v>
      </c>
      <c r="D53" s="296">
        <v>0</v>
      </c>
      <c r="E53" s="296">
        <v>0</v>
      </c>
      <c r="F53" s="315"/>
    </row>
    <row r="54" spans="1:6">
      <c r="A54" s="26" t="s">
        <v>59</v>
      </c>
      <c r="B54" s="344">
        <f t="shared" si="0"/>
        <v>0</v>
      </c>
      <c r="C54" s="296">
        <v>0</v>
      </c>
      <c r="D54" s="296">
        <v>0</v>
      </c>
      <c r="E54" s="296">
        <v>0</v>
      </c>
      <c r="F54" s="315"/>
    </row>
    <row r="55" spans="1:6">
      <c r="A55" s="26" t="s">
        <v>60</v>
      </c>
      <c r="B55" s="344">
        <f t="shared" si="0"/>
        <v>0</v>
      </c>
      <c r="C55" s="296">
        <v>0</v>
      </c>
      <c r="D55" s="296">
        <v>0</v>
      </c>
      <c r="E55" s="296">
        <v>0</v>
      </c>
      <c r="F55" s="315"/>
    </row>
    <row r="56" spans="1:6">
      <c r="A56" s="26" t="s">
        <v>61</v>
      </c>
      <c r="B56" s="344">
        <f t="shared" si="0"/>
        <v>0</v>
      </c>
      <c r="C56" s="296">
        <v>0</v>
      </c>
      <c r="D56" s="296">
        <v>0</v>
      </c>
      <c r="E56" s="296">
        <v>0</v>
      </c>
      <c r="F56" s="315"/>
    </row>
    <row r="57" spans="1:6">
      <c r="A57" s="14"/>
    </row>
    <row r="58" spans="1:6" s="17" customFormat="1" ht="11.4">
      <c r="A58" s="18"/>
      <c r="B58" s="16"/>
      <c r="C58" s="16"/>
      <c r="D58" s="16"/>
      <c r="E58" s="16"/>
      <c r="F58" s="16"/>
    </row>
  </sheetData>
  <mergeCells count="2">
    <mergeCell ref="A2:A4"/>
    <mergeCell ref="A1:F1"/>
  </mergeCells>
  <phoneticPr fontId="11" type="noConversion"/>
  <conditionalFormatting sqref="B5:E56">
    <cfRule type="cellIs" dxfId="2" priority="1" operator="lessThan">
      <formula>0</formula>
    </cfRule>
  </conditionalFormatting>
  <pageMargins left="0.7" right="0.7" top="0.75" bottom="0.75" header="0.3" footer="0.3"/>
  <pageSetup scale="84"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pageSetUpPr fitToPage="1"/>
  </sheetPr>
  <dimension ref="A1:P56"/>
  <sheetViews>
    <sheetView workbookViewId="0">
      <selection activeCell="B5" sqref="B5:O56"/>
    </sheetView>
  </sheetViews>
  <sheetFormatPr defaultColWidth="13.109375" defaultRowHeight="13.8"/>
  <cols>
    <col min="1" max="1" width="20.33203125" style="13" customWidth="1"/>
    <col min="2" max="2" width="15.44140625" style="4" customWidth="1"/>
    <col min="3" max="3" width="13.6640625" style="4" bestFit="1" customWidth="1"/>
    <col min="4" max="4" width="13.44140625" style="4" bestFit="1" customWidth="1"/>
    <col min="5" max="5" width="16.44140625" style="4" customWidth="1"/>
    <col min="6" max="9" width="13.44140625" style="4" bestFit="1" customWidth="1"/>
    <col min="10" max="10" width="13.88671875" style="4" bestFit="1" customWidth="1"/>
    <col min="11" max="11" width="13.6640625" style="4" bestFit="1" customWidth="1"/>
    <col min="12" max="12" width="14.5546875" style="4" customWidth="1"/>
    <col min="13" max="13" width="13.44140625" style="4" bestFit="1" customWidth="1"/>
    <col min="14" max="14" width="13.33203125" style="4" bestFit="1" customWidth="1"/>
    <col min="15" max="15" width="13.88671875" style="4" bestFit="1" customWidth="1"/>
    <col min="16" max="16384" width="13.109375" style="4"/>
  </cols>
  <sheetData>
    <row r="1" spans="1:16">
      <c r="A1" s="525" t="s">
        <v>227</v>
      </c>
      <c r="B1" s="526"/>
      <c r="C1" s="526"/>
      <c r="D1" s="526"/>
      <c r="E1" s="526"/>
      <c r="F1" s="526"/>
      <c r="G1" s="526"/>
      <c r="H1" s="526"/>
      <c r="I1" s="526"/>
      <c r="J1" s="526"/>
      <c r="K1" s="526"/>
      <c r="L1" s="526"/>
      <c r="M1" s="526"/>
      <c r="N1" s="526"/>
      <c r="O1" s="509"/>
    </row>
    <row r="2" spans="1:16">
      <c r="A2" s="566" t="s">
        <v>10</v>
      </c>
      <c r="B2" s="8"/>
      <c r="C2" s="8"/>
      <c r="D2" s="8"/>
      <c r="E2" s="8"/>
      <c r="F2" s="8"/>
      <c r="G2" s="8"/>
      <c r="H2" s="8"/>
      <c r="I2" s="8"/>
      <c r="J2" s="8"/>
      <c r="K2" s="8"/>
      <c r="L2" s="8"/>
      <c r="M2" s="8"/>
      <c r="N2" s="33"/>
      <c r="O2" s="8"/>
    </row>
    <row r="3" spans="1:16" ht="33.6">
      <c r="A3" s="566"/>
      <c r="B3" s="8" t="s">
        <v>65</v>
      </c>
      <c r="C3" s="8" t="s">
        <v>78</v>
      </c>
      <c r="D3" s="8" t="s">
        <v>63</v>
      </c>
      <c r="E3" s="8" t="s">
        <v>64</v>
      </c>
      <c r="F3" s="8" t="s">
        <v>79</v>
      </c>
      <c r="G3" s="8" t="s">
        <v>67</v>
      </c>
      <c r="H3" s="8" t="s">
        <v>80</v>
      </c>
      <c r="I3" s="8" t="s">
        <v>81</v>
      </c>
      <c r="J3" s="8" t="s">
        <v>82</v>
      </c>
      <c r="K3" s="46" t="s">
        <v>89</v>
      </c>
      <c r="L3" s="46" t="s">
        <v>88</v>
      </c>
      <c r="M3" s="8" t="s">
        <v>68</v>
      </c>
      <c r="N3" s="32" t="s">
        <v>87</v>
      </c>
      <c r="O3" s="8" t="s">
        <v>69</v>
      </c>
    </row>
    <row r="4" spans="1:16">
      <c r="A4" s="566"/>
      <c r="B4" s="3"/>
      <c r="C4" s="3"/>
      <c r="D4" s="3"/>
      <c r="E4" s="3"/>
      <c r="F4" s="3"/>
      <c r="G4" s="3"/>
      <c r="H4" s="3"/>
      <c r="I4" s="8"/>
      <c r="J4" s="3"/>
      <c r="K4" s="3"/>
      <c r="L4" s="3"/>
      <c r="M4" s="3"/>
      <c r="N4" s="34"/>
      <c r="O4" s="3"/>
    </row>
    <row r="5" spans="1:16" s="6" customFormat="1">
      <c r="A5" s="305" t="s">
        <v>77</v>
      </c>
      <c r="B5" s="324">
        <f>SUM(B6:B56)</f>
        <v>1074812048</v>
      </c>
      <c r="C5" s="324">
        <f t="shared" ref="C5:O5" si="0">SUM(C6:C56)</f>
        <v>15443821</v>
      </c>
      <c r="D5" s="324">
        <f t="shared" si="0"/>
        <v>62279975</v>
      </c>
      <c r="E5" s="324">
        <f t="shared" si="0"/>
        <v>2927394</v>
      </c>
      <c r="F5" s="324">
        <f t="shared" si="0"/>
        <v>0</v>
      </c>
      <c r="G5" s="324">
        <f t="shared" si="0"/>
        <v>93511783</v>
      </c>
      <c r="H5" s="324">
        <f t="shared" si="0"/>
        <v>11700825</v>
      </c>
      <c r="I5" s="324">
        <f t="shared" si="0"/>
        <v>70592512</v>
      </c>
      <c r="J5" s="324">
        <f t="shared" si="0"/>
        <v>568700961</v>
      </c>
      <c r="K5" s="324">
        <f t="shared" si="0"/>
        <v>2387966</v>
      </c>
      <c r="L5" s="324">
        <f t="shared" si="0"/>
        <v>18244735</v>
      </c>
      <c r="M5" s="324">
        <f t="shared" si="0"/>
        <v>1629063</v>
      </c>
      <c r="N5" s="345">
        <f>SUM(N6:N56)</f>
        <v>0</v>
      </c>
      <c r="O5" s="324">
        <f t="shared" si="0"/>
        <v>227393013</v>
      </c>
      <c r="P5" s="5"/>
    </row>
    <row r="6" spans="1:16" s="6" customFormat="1">
      <c r="A6" s="28" t="s">
        <v>11</v>
      </c>
      <c r="B6" s="346">
        <f>SUM(C6:O6)</f>
        <v>64931507</v>
      </c>
      <c r="C6" s="296">
        <v>0</v>
      </c>
      <c r="D6" s="296">
        <v>0</v>
      </c>
      <c r="E6" s="296">
        <v>0</v>
      </c>
      <c r="F6" s="296">
        <v>0</v>
      </c>
      <c r="G6" s="296">
        <v>0</v>
      </c>
      <c r="H6" s="296">
        <v>0</v>
      </c>
      <c r="I6" s="296">
        <v>28248278</v>
      </c>
      <c r="J6" s="296">
        <v>508210</v>
      </c>
      <c r="K6" s="296">
        <v>65575</v>
      </c>
      <c r="L6" s="296">
        <v>6675603</v>
      </c>
      <c r="M6" s="296">
        <v>0</v>
      </c>
      <c r="N6" s="296">
        <v>0</v>
      </c>
      <c r="O6" s="296">
        <v>29433841</v>
      </c>
    </row>
    <row r="7" spans="1:16" s="6" customFormat="1">
      <c r="A7" s="26" t="s">
        <v>12</v>
      </c>
      <c r="B7" s="346">
        <f t="shared" ref="B7:B56" si="1">SUM(C7:O7)</f>
        <v>0</v>
      </c>
      <c r="C7" s="296">
        <v>0</v>
      </c>
      <c r="D7" s="296">
        <v>0</v>
      </c>
      <c r="E7" s="296">
        <v>0</v>
      </c>
      <c r="F7" s="296">
        <v>0</v>
      </c>
      <c r="G7" s="296">
        <v>0</v>
      </c>
      <c r="H7" s="296">
        <v>0</v>
      </c>
      <c r="I7" s="296">
        <v>0</v>
      </c>
      <c r="J7" s="296">
        <v>0</v>
      </c>
      <c r="K7" s="296">
        <v>0</v>
      </c>
      <c r="L7" s="296">
        <v>0</v>
      </c>
      <c r="M7" s="296">
        <v>0</v>
      </c>
      <c r="N7" s="296">
        <v>0</v>
      </c>
      <c r="O7" s="296">
        <v>0</v>
      </c>
    </row>
    <row r="8" spans="1:16" s="6" customFormat="1">
      <c r="A8" s="26" t="s">
        <v>13</v>
      </c>
      <c r="B8" s="346">
        <f t="shared" si="1"/>
        <v>0</v>
      </c>
      <c r="C8" s="296">
        <v>0</v>
      </c>
      <c r="D8" s="296">
        <v>0</v>
      </c>
      <c r="E8" s="296">
        <v>0</v>
      </c>
      <c r="F8" s="296">
        <v>0</v>
      </c>
      <c r="G8" s="296">
        <v>0</v>
      </c>
      <c r="H8" s="296">
        <v>0</v>
      </c>
      <c r="I8" s="296">
        <v>0</v>
      </c>
      <c r="J8" s="296">
        <v>0</v>
      </c>
      <c r="K8" s="296">
        <v>0</v>
      </c>
      <c r="L8" s="296">
        <v>0</v>
      </c>
      <c r="M8" s="296">
        <v>0</v>
      </c>
      <c r="N8" s="296">
        <v>0</v>
      </c>
      <c r="O8" s="296">
        <v>0</v>
      </c>
    </row>
    <row r="9" spans="1:16" s="6" customFormat="1">
      <c r="A9" s="26" t="s">
        <v>14</v>
      </c>
      <c r="B9" s="346">
        <f t="shared" si="1"/>
        <v>0</v>
      </c>
      <c r="C9" s="296">
        <v>0</v>
      </c>
      <c r="D9" s="296">
        <v>0</v>
      </c>
      <c r="E9" s="296">
        <v>0</v>
      </c>
      <c r="F9" s="296">
        <v>0</v>
      </c>
      <c r="G9" s="296">
        <v>0</v>
      </c>
      <c r="H9" s="296">
        <v>0</v>
      </c>
      <c r="I9" s="296">
        <v>0</v>
      </c>
      <c r="J9" s="296">
        <v>0</v>
      </c>
      <c r="K9" s="296">
        <v>0</v>
      </c>
      <c r="L9" s="296">
        <v>0</v>
      </c>
      <c r="M9" s="296">
        <v>0</v>
      </c>
      <c r="N9" s="296">
        <v>0</v>
      </c>
      <c r="O9" s="296">
        <v>0</v>
      </c>
    </row>
    <row r="10" spans="1:16" s="6" customFormat="1">
      <c r="A10" s="26" t="s">
        <v>15</v>
      </c>
      <c r="B10" s="346">
        <f t="shared" si="1"/>
        <v>39644485</v>
      </c>
      <c r="C10" s="296">
        <v>3120724</v>
      </c>
      <c r="D10" s="296">
        <v>453158</v>
      </c>
      <c r="E10" s="296">
        <v>214214</v>
      </c>
      <c r="F10" s="296">
        <v>0</v>
      </c>
      <c r="G10" s="296">
        <v>0</v>
      </c>
      <c r="H10" s="296">
        <v>0</v>
      </c>
      <c r="I10" s="296">
        <v>353685</v>
      </c>
      <c r="J10" s="296">
        <v>1305064</v>
      </c>
      <c r="K10" s="296">
        <v>759287</v>
      </c>
      <c r="L10" s="296">
        <v>10725103</v>
      </c>
      <c r="M10" s="296">
        <v>1488871</v>
      </c>
      <c r="N10" s="296">
        <v>0</v>
      </c>
      <c r="O10" s="296">
        <v>21224379</v>
      </c>
    </row>
    <row r="11" spans="1:16" s="6" customFormat="1">
      <c r="A11" s="26" t="s">
        <v>16</v>
      </c>
      <c r="B11" s="346">
        <f t="shared" si="1"/>
        <v>0</v>
      </c>
      <c r="C11" s="296">
        <v>0</v>
      </c>
      <c r="D11" s="296">
        <v>0</v>
      </c>
      <c r="E11" s="296">
        <v>0</v>
      </c>
      <c r="F11" s="296">
        <v>0</v>
      </c>
      <c r="G11" s="296">
        <v>0</v>
      </c>
      <c r="H11" s="296">
        <v>0</v>
      </c>
      <c r="I11" s="296">
        <v>0</v>
      </c>
      <c r="J11" s="296">
        <v>0</v>
      </c>
      <c r="K11" s="296">
        <v>0</v>
      </c>
      <c r="L11" s="296">
        <v>0</v>
      </c>
      <c r="M11" s="296">
        <v>0</v>
      </c>
      <c r="N11" s="296">
        <v>0</v>
      </c>
      <c r="O11" s="296">
        <v>0</v>
      </c>
    </row>
    <row r="12" spans="1:16" s="6" customFormat="1">
      <c r="A12" s="26" t="s">
        <v>17</v>
      </c>
      <c r="B12" s="346">
        <f t="shared" si="1"/>
        <v>114324102</v>
      </c>
      <c r="C12" s="296">
        <v>58367</v>
      </c>
      <c r="D12" s="296">
        <v>36387933</v>
      </c>
      <c r="E12" s="296">
        <v>2043049</v>
      </c>
      <c r="F12" s="296">
        <v>0</v>
      </c>
      <c r="G12" s="296">
        <v>0</v>
      </c>
      <c r="H12" s="296">
        <v>0</v>
      </c>
      <c r="I12" s="296">
        <v>0</v>
      </c>
      <c r="J12" s="296">
        <v>0</v>
      </c>
      <c r="K12" s="296">
        <v>0</v>
      </c>
      <c r="L12" s="296">
        <v>0</v>
      </c>
      <c r="M12" s="296">
        <v>0</v>
      </c>
      <c r="N12" s="296">
        <v>0</v>
      </c>
      <c r="O12" s="296">
        <v>75834753</v>
      </c>
    </row>
    <row r="13" spans="1:16" s="6" customFormat="1">
      <c r="A13" s="26" t="s">
        <v>18</v>
      </c>
      <c r="B13" s="346">
        <f t="shared" si="1"/>
        <v>0</v>
      </c>
      <c r="C13" s="296">
        <v>0</v>
      </c>
      <c r="D13" s="296">
        <v>0</v>
      </c>
      <c r="E13" s="296">
        <v>0</v>
      </c>
      <c r="F13" s="296">
        <v>0</v>
      </c>
      <c r="G13" s="296">
        <v>0</v>
      </c>
      <c r="H13" s="296">
        <v>0</v>
      </c>
      <c r="I13" s="296">
        <v>0</v>
      </c>
      <c r="J13" s="296">
        <v>0</v>
      </c>
      <c r="K13" s="296">
        <v>0</v>
      </c>
      <c r="L13" s="296">
        <v>0</v>
      </c>
      <c r="M13" s="296">
        <v>0</v>
      </c>
      <c r="N13" s="296">
        <v>0</v>
      </c>
      <c r="O13" s="296">
        <v>0</v>
      </c>
    </row>
    <row r="14" spans="1:16" s="6" customFormat="1">
      <c r="A14" s="26" t="s">
        <v>19</v>
      </c>
      <c r="B14" s="346">
        <f t="shared" si="1"/>
        <v>0</v>
      </c>
      <c r="C14" s="296">
        <v>0</v>
      </c>
      <c r="D14" s="296">
        <v>0</v>
      </c>
      <c r="E14" s="296">
        <v>0</v>
      </c>
      <c r="F14" s="296">
        <v>0</v>
      </c>
      <c r="G14" s="296">
        <v>0</v>
      </c>
      <c r="H14" s="296">
        <v>0</v>
      </c>
      <c r="I14" s="296">
        <v>0</v>
      </c>
      <c r="J14" s="296">
        <v>0</v>
      </c>
      <c r="K14" s="296">
        <v>0</v>
      </c>
      <c r="L14" s="296">
        <v>0</v>
      </c>
      <c r="M14" s="296">
        <v>0</v>
      </c>
      <c r="N14" s="296">
        <v>0</v>
      </c>
      <c r="O14" s="296">
        <v>0</v>
      </c>
    </row>
    <row r="15" spans="1:16" s="6" customFormat="1">
      <c r="A15" s="26" t="s">
        <v>20</v>
      </c>
      <c r="B15" s="346">
        <f t="shared" si="1"/>
        <v>0</v>
      </c>
      <c r="C15" s="296">
        <v>0</v>
      </c>
      <c r="D15" s="296">
        <v>0</v>
      </c>
      <c r="E15" s="296">
        <v>0</v>
      </c>
      <c r="F15" s="296">
        <v>0</v>
      </c>
      <c r="G15" s="296">
        <v>0</v>
      </c>
      <c r="H15" s="296">
        <v>0</v>
      </c>
      <c r="I15" s="296">
        <v>0</v>
      </c>
      <c r="J15" s="296">
        <v>0</v>
      </c>
      <c r="K15" s="296">
        <v>0</v>
      </c>
      <c r="L15" s="296">
        <v>0</v>
      </c>
      <c r="M15" s="296">
        <v>0</v>
      </c>
      <c r="N15" s="296">
        <v>0</v>
      </c>
      <c r="O15" s="296">
        <v>0</v>
      </c>
    </row>
    <row r="16" spans="1:16" s="6" customFormat="1">
      <c r="A16" s="26" t="s">
        <v>21</v>
      </c>
      <c r="B16" s="346">
        <f t="shared" si="1"/>
        <v>7308663</v>
      </c>
      <c r="C16" s="296">
        <v>0</v>
      </c>
      <c r="D16" s="296">
        <v>0</v>
      </c>
      <c r="E16" s="296">
        <v>0</v>
      </c>
      <c r="F16" s="296">
        <v>0</v>
      </c>
      <c r="G16" s="296">
        <v>0</v>
      </c>
      <c r="H16" s="296">
        <v>0</v>
      </c>
      <c r="I16" s="296">
        <v>0</v>
      </c>
      <c r="J16" s="296">
        <v>0</v>
      </c>
      <c r="K16" s="296">
        <v>0</v>
      </c>
      <c r="L16" s="296">
        <v>0</v>
      </c>
      <c r="M16" s="296">
        <v>0</v>
      </c>
      <c r="N16" s="296">
        <v>0</v>
      </c>
      <c r="O16" s="296">
        <v>7308663</v>
      </c>
    </row>
    <row r="17" spans="1:15" s="6" customFormat="1">
      <c r="A17" s="26" t="s">
        <v>22</v>
      </c>
      <c r="B17" s="346">
        <f t="shared" si="1"/>
        <v>0</v>
      </c>
      <c r="C17" s="296">
        <v>0</v>
      </c>
      <c r="D17" s="296">
        <v>0</v>
      </c>
      <c r="E17" s="296">
        <v>0</v>
      </c>
      <c r="F17" s="296">
        <v>0</v>
      </c>
      <c r="G17" s="296">
        <v>0</v>
      </c>
      <c r="H17" s="296">
        <v>0</v>
      </c>
      <c r="I17" s="296">
        <v>0</v>
      </c>
      <c r="J17" s="296">
        <v>0</v>
      </c>
      <c r="K17" s="296">
        <v>0</v>
      </c>
      <c r="L17" s="296">
        <v>0</v>
      </c>
      <c r="M17" s="296">
        <v>0</v>
      </c>
      <c r="N17" s="296">
        <v>0</v>
      </c>
      <c r="O17" s="296">
        <v>0</v>
      </c>
    </row>
    <row r="18" spans="1:15" s="6" customFormat="1">
      <c r="A18" s="26" t="s">
        <v>23</v>
      </c>
      <c r="B18" s="346">
        <f t="shared" si="1"/>
        <v>0</v>
      </c>
      <c r="C18" s="296">
        <v>0</v>
      </c>
      <c r="D18" s="296">
        <v>0</v>
      </c>
      <c r="E18" s="296">
        <v>0</v>
      </c>
      <c r="F18" s="296">
        <v>0</v>
      </c>
      <c r="G18" s="296">
        <v>0</v>
      </c>
      <c r="H18" s="296">
        <v>0</v>
      </c>
      <c r="I18" s="296">
        <v>0</v>
      </c>
      <c r="J18" s="296">
        <v>0</v>
      </c>
      <c r="K18" s="296">
        <v>0</v>
      </c>
      <c r="L18" s="296">
        <v>0</v>
      </c>
      <c r="M18" s="296">
        <v>0</v>
      </c>
      <c r="N18" s="296">
        <v>0</v>
      </c>
      <c r="O18" s="296">
        <v>0</v>
      </c>
    </row>
    <row r="19" spans="1:15" s="6" customFormat="1">
      <c r="A19" s="26" t="s">
        <v>24</v>
      </c>
      <c r="B19" s="346">
        <f t="shared" si="1"/>
        <v>0</v>
      </c>
      <c r="C19" s="296">
        <v>0</v>
      </c>
      <c r="D19" s="296">
        <v>0</v>
      </c>
      <c r="E19" s="296">
        <v>0</v>
      </c>
      <c r="F19" s="296">
        <v>0</v>
      </c>
      <c r="G19" s="296">
        <v>0</v>
      </c>
      <c r="H19" s="296">
        <v>0</v>
      </c>
      <c r="I19" s="296">
        <v>0</v>
      </c>
      <c r="J19" s="296">
        <v>0</v>
      </c>
      <c r="K19" s="296">
        <v>0</v>
      </c>
      <c r="L19" s="296">
        <v>0</v>
      </c>
      <c r="M19" s="296">
        <v>0</v>
      </c>
      <c r="N19" s="296">
        <v>0</v>
      </c>
      <c r="O19" s="296">
        <v>0</v>
      </c>
    </row>
    <row r="20" spans="1:15" s="6" customFormat="1">
      <c r="A20" s="26" t="s">
        <v>25</v>
      </c>
      <c r="B20" s="346">
        <f t="shared" si="1"/>
        <v>85460441</v>
      </c>
      <c r="C20" s="296">
        <v>4208924</v>
      </c>
      <c r="D20" s="296">
        <v>0</v>
      </c>
      <c r="E20" s="296">
        <v>0</v>
      </c>
      <c r="F20" s="296">
        <v>0</v>
      </c>
      <c r="G20" s="296">
        <v>32523897</v>
      </c>
      <c r="H20" s="296">
        <v>0</v>
      </c>
      <c r="I20" s="296">
        <v>0</v>
      </c>
      <c r="J20" s="296">
        <v>0</v>
      </c>
      <c r="K20" s="296">
        <v>0</v>
      </c>
      <c r="L20" s="296">
        <v>0</v>
      </c>
      <c r="M20" s="296">
        <v>0</v>
      </c>
      <c r="N20" s="296">
        <v>0</v>
      </c>
      <c r="O20" s="296">
        <v>48727620</v>
      </c>
    </row>
    <row r="21" spans="1:15" s="6" customFormat="1">
      <c r="A21" s="26" t="s">
        <v>26</v>
      </c>
      <c r="B21" s="346">
        <f t="shared" si="1"/>
        <v>33302753</v>
      </c>
      <c r="C21" s="296">
        <v>181581</v>
      </c>
      <c r="D21" s="296">
        <v>8564342</v>
      </c>
      <c r="E21" s="296">
        <v>307145</v>
      </c>
      <c r="F21" s="296">
        <v>0</v>
      </c>
      <c r="G21" s="296">
        <v>24249685</v>
      </c>
      <c r="H21" s="296">
        <v>0</v>
      </c>
      <c r="I21" s="296">
        <v>0</v>
      </c>
      <c r="J21" s="296">
        <v>0</v>
      </c>
      <c r="K21" s="296">
        <v>0</v>
      </c>
      <c r="L21" s="296">
        <v>0</v>
      </c>
      <c r="M21" s="296">
        <v>0</v>
      </c>
      <c r="N21" s="296">
        <v>0</v>
      </c>
      <c r="O21" s="296">
        <v>0</v>
      </c>
    </row>
    <row r="22" spans="1:15" s="6" customFormat="1">
      <c r="A22" s="26" t="s">
        <v>27</v>
      </c>
      <c r="B22" s="346">
        <f t="shared" si="1"/>
        <v>0</v>
      </c>
      <c r="C22" s="296">
        <v>0</v>
      </c>
      <c r="D22" s="296">
        <v>0</v>
      </c>
      <c r="E22" s="296">
        <v>0</v>
      </c>
      <c r="F22" s="296">
        <v>0</v>
      </c>
      <c r="G22" s="296">
        <v>0</v>
      </c>
      <c r="H22" s="296">
        <v>0</v>
      </c>
      <c r="I22" s="296">
        <v>0</v>
      </c>
      <c r="J22" s="296">
        <v>0</v>
      </c>
      <c r="K22" s="296">
        <v>0</v>
      </c>
      <c r="L22" s="296">
        <v>0</v>
      </c>
      <c r="M22" s="296">
        <v>0</v>
      </c>
      <c r="N22" s="296">
        <v>0</v>
      </c>
      <c r="O22" s="296">
        <v>0</v>
      </c>
    </row>
    <row r="23" spans="1:15" s="6" customFormat="1">
      <c r="A23" s="26" t="s">
        <v>28</v>
      </c>
      <c r="B23" s="346">
        <f t="shared" si="1"/>
        <v>4252901</v>
      </c>
      <c r="C23" s="296">
        <v>3858515</v>
      </c>
      <c r="D23" s="296">
        <v>0</v>
      </c>
      <c r="E23" s="296">
        <v>0</v>
      </c>
      <c r="F23" s="296">
        <v>0</v>
      </c>
      <c r="G23" s="296">
        <v>0</v>
      </c>
      <c r="H23" s="296">
        <v>0</v>
      </c>
      <c r="I23" s="296">
        <v>0</v>
      </c>
      <c r="J23" s="296">
        <v>0</v>
      </c>
      <c r="K23" s="296">
        <v>0</v>
      </c>
      <c r="L23" s="296">
        <v>96118</v>
      </c>
      <c r="M23" s="296">
        <v>140192</v>
      </c>
      <c r="N23" s="296">
        <v>0</v>
      </c>
      <c r="O23" s="296">
        <v>158076</v>
      </c>
    </row>
    <row r="24" spans="1:15" s="6" customFormat="1">
      <c r="A24" s="26" t="s">
        <v>29</v>
      </c>
      <c r="B24" s="346">
        <f t="shared" si="1"/>
        <v>0</v>
      </c>
      <c r="C24" s="296">
        <v>0</v>
      </c>
      <c r="D24" s="296">
        <v>0</v>
      </c>
      <c r="E24" s="296">
        <v>0</v>
      </c>
      <c r="F24" s="296">
        <v>0</v>
      </c>
      <c r="G24" s="296">
        <v>0</v>
      </c>
      <c r="H24" s="296">
        <v>0</v>
      </c>
      <c r="I24" s="296">
        <v>0</v>
      </c>
      <c r="J24" s="296">
        <v>0</v>
      </c>
      <c r="K24" s="296">
        <v>0</v>
      </c>
      <c r="L24" s="296">
        <v>0</v>
      </c>
      <c r="M24" s="296">
        <v>0</v>
      </c>
      <c r="N24" s="296">
        <v>0</v>
      </c>
      <c r="O24" s="296">
        <v>0</v>
      </c>
    </row>
    <row r="25" spans="1:15" s="6" customFormat="1">
      <c r="A25" s="26" t="s">
        <v>30</v>
      </c>
      <c r="B25" s="346">
        <f t="shared" si="1"/>
        <v>4122918</v>
      </c>
      <c r="C25" s="296">
        <v>181690</v>
      </c>
      <c r="D25" s="296">
        <v>1672869</v>
      </c>
      <c r="E25" s="296">
        <v>362986</v>
      </c>
      <c r="F25" s="296">
        <v>0</v>
      </c>
      <c r="G25" s="296">
        <v>0</v>
      </c>
      <c r="H25" s="296">
        <v>1507012</v>
      </c>
      <c r="I25" s="296">
        <v>398361</v>
      </c>
      <c r="J25" s="296">
        <v>0</v>
      </c>
      <c r="K25" s="296">
        <v>0</v>
      </c>
      <c r="L25" s="296">
        <v>0</v>
      </c>
      <c r="M25" s="296">
        <v>0</v>
      </c>
      <c r="N25" s="296">
        <v>0</v>
      </c>
      <c r="O25" s="296">
        <v>0</v>
      </c>
    </row>
    <row r="26" spans="1:15" s="6" customFormat="1">
      <c r="A26" s="26" t="s">
        <v>31</v>
      </c>
      <c r="B26" s="346">
        <f t="shared" si="1"/>
        <v>0</v>
      </c>
      <c r="C26" s="296">
        <v>0</v>
      </c>
      <c r="D26" s="296">
        <v>0</v>
      </c>
      <c r="E26" s="296">
        <v>0</v>
      </c>
      <c r="F26" s="296">
        <v>0</v>
      </c>
      <c r="G26" s="296">
        <v>0</v>
      </c>
      <c r="H26" s="296">
        <v>0</v>
      </c>
      <c r="I26" s="296">
        <v>0</v>
      </c>
      <c r="J26" s="296">
        <v>0</v>
      </c>
      <c r="K26" s="296">
        <v>0</v>
      </c>
      <c r="L26" s="296">
        <v>0</v>
      </c>
      <c r="M26" s="296">
        <v>0</v>
      </c>
      <c r="N26" s="296">
        <v>0</v>
      </c>
      <c r="O26" s="296">
        <v>0</v>
      </c>
    </row>
    <row r="27" spans="1:15" s="6" customFormat="1">
      <c r="A27" s="26" t="s">
        <v>32</v>
      </c>
      <c r="B27" s="346">
        <f t="shared" si="1"/>
        <v>0</v>
      </c>
      <c r="C27" s="296">
        <v>0</v>
      </c>
      <c r="D27" s="296">
        <v>0</v>
      </c>
      <c r="E27" s="296">
        <v>0</v>
      </c>
      <c r="F27" s="296">
        <v>0</v>
      </c>
      <c r="G27" s="296">
        <v>0</v>
      </c>
      <c r="H27" s="296">
        <v>0</v>
      </c>
      <c r="I27" s="296">
        <v>0</v>
      </c>
      <c r="J27" s="296">
        <v>0</v>
      </c>
      <c r="K27" s="296">
        <v>0</v>
      </c>
      <c r="L27" s="296">
        <v>0</v>
      </c>
      <c r="M27" s="296">
        <v>0</v>
      </c>
      <c r="N27" s="296">
        <v>0</v>
      </c>
      <c r="O27" s="296">
        <v>0</v>
      </c>
    </row>
    <row r="28" spans="1:15" s="6" customFormat="1">
      <c r="A28" s="26" t="s">
        <v>33</v>
      </c>
      <c r="B28" s="346">
        <f t="shared" si="1"/>
        <v>0</v>
      </c>
      <c r="C28" s="296">
        <v>0</v>
      </c>
      <c r="D28" s="296">
        <v>0</v>
      </c>
      <c r="E28" s="296">
        <v>0</v>
      </c>
      <c r="F28" s="296">
        <v>0</v>
      </c>
      <c r="G28" s="296">
        <v>0</v>
      </c>
      <c r="H28" s="296">
        <v>0</v>
      </c>
      <c r="I28" s="296">
        <v>0</v>
      </c>
      <c r="J28" s="296">
        <v>0</v>
      </c>
      <c r="K28" s="296">
        <v>0</v>
      </c>
      <c r="L28" s="296">
        <v>0</v>
      </c>
      <c r="M28" s="296">
        <v>0</v>
      </c>
      <c r="N28" s="296">
        <v>0</v>
      </c>
      <c r="O28" s="296">
        <v>0</v>
      </c>
    </row>
    <row r="29" spans="1:15" s="6" customFormat="1">
      <c r="A29" s="26" t="s">
        <v>34</v>
      </c>
      <c r="B29" s="346">
        <f t="shared" si="1"/>
        <v>0</v>
      </c>
      <c r="C29" s="296">
        <v>0</v>
      </c>
      <c r="D29" s="296">
        <v>0</v>
      </c>
      <c r="E29" s="296">
        <v>0</v>
      </c>
      <c r="F29" s="296">
        <v>0</v>
      </c>
      <c r="G29" s="296">
        <v>0</v>
      </c>
      <c r="H29" s="296">
        <v>0</v>
      </c>
      <c r="I29" s="296">
        <v>0</v>
      </c>
      <c r="J29" s="296">
        <v>0</v>
      </c>
      <c r="K29" s="296">
        <v>0</v>
      </c>
      <c r="L29" s="296">
        <v>0</v>
      </c>
      <c r="M29" s="296">
        <v>0</v>
      </c>
      <c r="N29" s="296">
        <v>0</v>
      </c>
      <c r="O29" s="296">
        <v>0</v>
      </c>
    </row>
    <row r="30" spans="1:15" s="6" customFormat="1">
      <c r="A30" s="26" t="s">
        <v>35</v>
      </c>
      <c r="B30" s="346">
        <f t="shared" si="1"/>
        <v>0</v>
      </c>
      <c r="C30" s="296">
        <v>0</v>
      </c>
      <c r="D30" s="296">
        <v>0</v>
      </c>
      <c r="E30" s="296">
        <v>0</v>
      </c>
      <c r="F30" s="296">
        <v>0</v>
      </c>
      <c r="G30" s="296">
        <v>0</v>
      </c>
      <c r="H30" s="296">
        <v>0</v>
      </c>
      <c r="I30" s="296">
        <v>0</v>
      </c>
      <c r="J30" s="296">
        <v>0</v>
      </c>
      <c r="K30" s="296">
        <v>0</v>
      </c>
      <c r="L30" s="296">
        <v>0</v>
      </c>
      <c r="M30" s="296">
        <v>0</v>
      </c>
      <c r="N30" s="296">
        <v>0</v>
      </c>
      <c r="O30" s="296">
        <v>0</v>
      </c>
    </row>
    <row r="31" spans="1:15" s="6" customFormat="1">
      <c r="A31" s="26" t="s">
        <v>36</v>
      </c>
      <c r="B31" s="346">
        <f t="shared" si="1"/>
        <v>0</v>
      </c>
      <c r="C31" s="296">
        <v>0</v>
      </c>
      <c r="D31" s="296">
        <v>0</v>
      </c>
      <c r="E31" s="296">
        <v>0</v>
      </c>
      <c r="F31" s="296">
        <v>0</v>
      </c>
      <c r="G31" s="296">
        <v>0</v>
      </c>
      <c r="H31" s="296">
        <v>0</v>
      </c>
      <c r="I31" s="296">
        <v>0</v>
      </c>
      <c r="J31" s="296">
        <v>0</v>
      </c>
      <c r="K31" s="296">
        <v>0</v>
      </c>
      <c r="L31" s="296">
        <v>0</v>
      </c>
      <c r="M31" s="296">
        <v>0</v>
      </c>
      <c r="N31" s="296">
        <v>0</v>
      </c>
      <c r="O31" s="296">
        <v>0</v>
      </c>
    </row>
    <row r="32" spans="1:15" s="6" customFormat="1">
      <c r="A32" s="26" t="s">
        <v>37</v>
      </c>
      <c r="B32" s="346">
        <f t="shared" si="1"/>
        <v>0</v>
      </c>
      <c r="C32" s="296">
        <v>0</v>
      </c>
      <c r="D32" s="296">
        <v>0</v>
      </c>
      <c r="E32" s="296">
        <v>0</v>
      </c>
      <c r="F32" s="296">
        <v>0</v>
      </c>
      <c r="G32" s="296">
        <v>0</v>
      </c>
      <c r="H32" s="296">
        <v>0</v>
      </c>
      <c r="I32" s="296">
        <v>0</v>
      </c>
      <c r="J32" s="296">
        <v>0</v>
      </c>
      <c r="K32" s="296">
        <v>0</v>
      </c>
      <c r="L32" s="296">
        <v>0</v>
      </c>
      <c r="M32" s="296">
        <v>0</v>
      </c>
      <c r="N32" s="296">
        <v>0</v>
      </c>
      <c r="O32" s="296">
        <v>0</v>
      </c>
    </row>
    <row r="33" spans="1:15" s="6" customFormat="1">
      <c r="A33" s="26" t="s">
        <v>38</v>
      </c>
      <c r="B33" s="346">
        <f t="shared" si="1"/>
        <v>37699475</v>
      </c>
      <c r="C33" s="296">
        <v>47861</v>
      </c>
      <c r="D33" s="296">
        <v>0</v>
      </c>
      <c r="E33" s="296">
        <v>0</v>
      </c>
      <c r="F33" s="296">
        <v>0</v>
      </c>
      <c r="G33" s="296">
        <v>30609564</v>
      </c>
      <c r="H33" s="296">
        <v>6766211</v>
      </c>
      <c r="I33" s="296">
        <v>0</v>
      </c>
      <c r="J33" s="296">
        <v>0</v>
      </c>
      <c r="K33" s="296">
        <v>0</v>
      </c>
      <c r="L33" s="296">
        <v>0</v>
      </c>
      <c r="M33" s="296">
        <v>0</v>
      </c>
      <c r="N33" s="296">
        <v>0</v>
      </c>
      <c r="O33" s="296">
        <v>275839</v>
      </c>
    </row>
    <row r="34" spans="1:15" s="6" customFormat="1">
      <c r="A34" s="26" t="s">
        <v>39</v>
      </c>
      <c r="B34" s="346">
        <f t="shared" si="1"/>
        <v>0</v>
      </c>
      <c r="C34" s="296">
        <v>0</v>
      </c>
      <c r="D34" s="296">
        <v>0</v>
      </c>
      <c r="E34" s="296">
        <v>0</v>
      </c>
      <c r="F34" s="296">
        <v>0</v>
      </c>
      <c r="G34" s="296">
        <v>0</v>
      </c>
      <c r="H34" s="296">
        <v>0</v>
      </c>
      <c r="I34" s="296">
        <v>0</v>
      </c>
      <c r="J34" s="296">
        <v>0</v>
      </c>
      <c r="K34" s="296">
        <v>0</v>
      </c>
      <c r="L34" s="296">
        <v>0</v>
      </c>
      <c r="M34" s="296">
        <v>0</v>
      </c>
      <c r="N34" s="296">
        <v>0</v>
      </c>
      <c r="O34" s="296">
        <v>0</v>
      </c>
    </row>
    <row r="35" spans="1:15" s="6" customFormat="1">
      <c r="A35" s="26" t="s">
        <v>40</v>
      </c>
      <c r="B35" s="346">
        <f t="shared" si="1"/>
        <v>6212366</v>
      </c>
      <c r="C35" s="296">
        <v>0</v>
      </c>
      <c r="D35" s="296">
        <v>0</v>
      </c>
      <c r="E35" s="296">
        <v>0</v>
      </c>
      <c r="F35" s="296">
        <v>0</v>
      </c>
      <c r="G35" s="296">
        <v>0</v>
      </c>
      <c r="H35" s="296">
        <v>0</v>
      </c>
      <c r="I35" s="296">
        <v>2278323</v>
      </c>
      <c r="J35" s="296">
        <v>1754127</v>
      </c>
      <c r="K35" s="296">
        <v>1563104</v>
      </c>
      <c r="L35" s="296">
        <v>616812</v>
      </c>
      <c r="M35" s="296">
        <v>0</v>
      </c>
      <c r="N35" s="296">
        <v>0</v>
      </c>
      <c r="O35" s="296">
        <v>0</v>
      </c>
    </row>
    <row r="36" spans="1:15" s="6" customFormat="1">
      <c r="A36" s="26" t="s">
        <v>41</v>
      </c>
      <c r="B36" s="346">
        <f t="shared" si="1"/>
        <v>543297991</v>
      </c>
      <c r="C36" s="296">
        <v>526592</v>
      </c>
      <c r="D36" s="296">
        <v>0</v>
      </c>
      <c r="E36" s="296">
        <v>0</v>
      </c>
      <c r="F36" s="296">
        <v>0</v>
      </c>
      <c r="G36" s="296">
        <v>0</v>
      </c>
      <c r="H36" s="296">
        <v>0</v>
      </c>
      <c r="I36" s="296">
        <v>0</v>
      </c>
      <c r="J36" s="296">
        <v>536755550</v>
      </c>
      <c r="K36" s="296">
        <v>0</v>
      </c>
      <c r="L36" s="296">
        <v>66139</v>
      </c>
      <c r="M36" s="296">
        <v>0</v>
      </c>
      <c r="N36" s="296">
        <v>0</v>
      </c>
      <c r="O36" s="296">
        <v>5949710</v>
      </c>
    </row>
    <row r="37" spans="1:15" s="6" customFormat="1">
      <c r="A37" s="26" t="s">
        <v>42</v>
      </c>
      <c r="B37" s="346">
        <f t="shared" si="1"/>
        <v>0</v>
      </c>
      <c r="C37" s="296">
        <v>0</v>
      </c>
      <c r="D37" s="296">
        <v>0</v>
      </c>
      <c r="E37" s="296">
        <v>0</v>
      </c>
      <c r="F37" s="296">
        <v>0</v>
      </c>
      <c r="G37" s="296">
        <v>0</v>
      </c>
      <c r="H37" s="296">
        <v>0</v>
      </c>
      <c r="I37" s="296">
        <v>0</v>
      </c>
      <c r="J37" s="296">
        <v>0</v>
      </c>
      <c r="K37" s="296">
        <v>0</v>
      </c>
      <c r="L37" s="296">
        <v>0</v>
      </c>
      <c r="M37" s="296">
        <v>0</v>
      </c>
      <c r="N37" s="296">
        <v>0</v>
      </c>
      <c r="O37" s="296">
        <v>0</v>
      </c>
    </row>
    <row r="38" spans="1:15" s="6" customFormat="1">
      <c r="A38" s="26" t="s">
        <v>43</v>
      </c>
      <c r="B38" s="346">
        <f t="shared" si="1"/>
        <v>0</v>
      </c>
      <c r="C38" s="296">
        <v>0</v>
      </c>
      <c r="D38" s="296">
        <v>0</v>
      </c>
      <c r="E38" s="296">
        <v>0</v>
      </c>
      <c r="F38" s="296">
        <v>0</v>
      </c>
      <c r="G38" s="296">
        <v>0</v>
      </c>
      <c r="H38" s="296">
        <v>0</v>
      </c>
      <c r="I38" s="296">
        <v>0</v>
      </c>
      <c r="J38" s="296">
        <v>0</v>
      </c>
      <c r="K38" s="296">
        <v>0</v>
      </c>
      <c r="L38" s="296">
        <v>0</v>
      </c>
      <c r="M38" s="296">
        <v>0</v>
      </c>
      <c r="N38" s="296">
        <v>0</v>
      </c>
      <c r="O38" s="296">
        <v>0</v>
      </c>
    </row>
    <row r="39" spans="1:15" s="6" customFormat="1">
      <c r="A39" s="26" t="s">
        <v>44</v>
      </c>
      <c r="B39" s="346">
        <f t="shared" si="1"/>
        <v>0</v>
      </c>
      <c r="C39" s="296">
        <v>0</v>
      </c>
      <c r="D39" s="296">
        <v>0</v>
      </c>
      <c r="E39" s="296">
        <v>0</v>
      </c>
      <c r="F39" s="296">
        <v>0</v>
      </c>
      <c r="G39" s="296">
        <v>0</v>
      </c>
      <c r="H39" s="296">
        <v>0</v>
      </c>
      <c r="I39" s="296">
        <v>0</v>
      </c>
      <c r="J39" s="296">
        <v>0</v>
      </c>
      <c r="K39" s="296">
        <v>0</v>
      </c>
      <c r="L39" s="296">
        <v>0</v>
      </c>
      <c r="M39" s="296">
        <v>0</v>
      </c>
      <c r="N39" s="296">
        <v>0</v>
      </c>
      <c r="O39" s="296">
        <v>0</v>
      </c>
    </row>
    <row r="40" spans="1:15" s="6" customFormat="1">
      <c r="A40" s="26" t="s">
        <v>45</v>
      </c>
      <c r="B40" s="346">
        <f t="shared" si="1"/>
        <v>0</v>
      </c>
      <c r="C40" s="296">
        <v>0</v>
      </c>
      <c r="D40" s="296">
        <v>0</v>
      </c>
      <c r="E40" s="296">
        <v>0</v>
      </c>
      <c r="F40" s="296">
        <v>0</v>
      </c>
      <c r="G40" s="296">
        <v>0</v>
      </c>
      <c r="H40" s="296">
        <v>0</v>
      </c>
      <c r="I40" s="296">
        <v>0</v>
      </c>
      <c r="J40" s="296">
        <v>0</v>
      </c>
      <c r="K40" s="296">
        <v>0</v>
      </c>
      <c r="L40" s="296">
        <v>0</v>
      </c>
      <c r="M40" s="296">
        <v>0</v>
      </c>
      <c r="N40" s="296">
        <v>0</v>
      </c>
      <c r="O40" s="296">
        <v>0</v>
      </c>
    </row>
    <row r="41" spans="1:15" s="6" customFormat="1">
      <c r="A41" s="26" t="s">
        <v>46</v>
      </c>
      <c r="B41" s="346">
        <f t="shared" si="1"/>
        <v>67691875</v>
      </c>
      <c r="C41" s="296">
        <v>0</v>
      </c>
      <c r="D41" s="296">
        <v>0</v>
      </c>
      <c r="E41" s="296">
        <v>0</v>
      </c>
      <c r="F41" s="296">
        <v>0</v>
      </c>
      <c r="G41" s="296">
        <v>0</v>
      </c>
      <c r="H41" s="296">
        <v>0</v>
      </c>
      <c r="I41" s="296">
        <v>39313865</v>
      </c>
      <c r="J41" s="296">
        <v>28378010</v>
      </c>
      <c r="K41" s="296">
        <v>0</v>
      </c>
      <c r="L41" s="296">
        <v>0</v>
      </c>
      <c r="M41" s="296">
        <v>0</v>
      </c>
      <c r="N41" s="296">
        <v>0</v>
      </c>
      <c r="O41" s="296">
        <v>0</v>
      </c>
    </row>
    <row r="42" spans="1:15" s="6" customFormat="1">
      <c r="A42" s="26" t="s">
        <v>47</v>
      </c>
      <c r="B42" s="346">
        <f t="shared" si="1"/>
        <v>0</v>
      </c>
      <c r="C42" s="296">
        <v>0</v>
      </c>
      <c r="D42" s="296">
        <v>0</v>
      </c>
      <c r="E42" s="296">
        <v>0</v>
      </c>
      <c r="F42" s="296">
        <v>0</v>
      </c>
      <c r="G42" s="296">
        <v>0</v>
      </c>
      <c r="H42" s="296">
        <v>0</v>
      </c>
      <c r="I42" s="296">
        <v>0</v>
      </c>
      <c r="J42" s="296">
        <v>0</v>
      </c>
      <c r="K42" s="296">
        <v>0</v>
      </c>
      <c r="L42" s="296">
        <v>0</v>
      </c>
      <c r="M42" s="296">
        <v>0</v>
      </c>
      <c r="N42" s="296">
        <v>0</v>
      </c>
      <c r="O42" s="296">
        <v>0</v>
      </c>
    </row>
    <row r="43" spans="1:15" s="6" customFormat="1">
      <c r="A43" s="26" t="s">
        <v>48</v>
      </c>
      <c r="B43" s="346">
        <f t="shared" si="1"/>
        <v>3324527</v>
      </c>
      <c r="C43" s="296">
        <v>3259567</v>
      </c>
      <c r="D43" s="296">
        <v>0</v>
      </c>
      <c r="E43" s="296">
        <v>0</v>
      </c>
      <c r="F43" s="296">
        <v>0</v>
      </c>
      <c r="G43" s="296">
        <v>0</v>
      </c>
      <c r="H43" s="296">
        <v>0</v>
      </c>
      <c r="I43" s="296">
        <v>0</v>
      </c>
      <c r="J43" s="296">
        <v>0</v>
      </c>
      <c r="K43" s="296">
        <v>0</v>
      </c>
      <c r="L43" s="296">
        <v>64960</v>
      </c>
      <c r="M43" s="296">
        <v>0</v>
      </c>
      <c r="N43" s="296">
        <v>0</v>
      </c>
      <c r="O43" s="296">
        <v>0</v>
      </c>
    </row>
    <row r="44" spans="1:15" s="6" customFormat="1">
      <c r="A44" s="26" t="s">
        <v>49</v>
      </c>
      <c r="B44" s="346">
        <f t="shared" si="1"/>
        <v>0</v>
      </c>
      <c r="C44" s="296">
        <v>0</v>
      </c>
      <c r="D44" s="296">
        <v>0</v>
      </c>
      <c r="E44" s="296">
        <v>0</v>
      </c>
      <c r="F44" s="296">
        <v>0</v>
      </c>
      <c r="G44" s="296">
        <v>0</v>
      </c>
      <c r="H44" s="296">
        <v>0</v>
      </c>
      <c r="I44" s="296">
        <v>0</v>
      </c>
      <c r="J44" s="296">
        <v>0</v>
      </c>
      <c r="K44" s="296">
        <v>0</v>
      </c>
      <c r="L44" s="296">
        <v>0</v>
      </c>
      <c r="M44" s="296">
        <v>0</v>
      </c>
      <c r="N44" s="296">
        <v>0</v>
      </c>
      <c r="O44" s="296">
        <v>0</v>
      </c>
    </row>
    <row r="45" spans="1:15" s="6" customFormat="1">
      <c r="A45" s="26" t="s">
        <v>50</v>
      </c>
      <c r="B45" s="346">
        <f t="shared" si="1"/>
        <v>46327750</v>
      </c>
      <c r="C45" s="296">
        <v>0</v>
      </c>
      <c r="D45" s="296">
        <v>0</v>
      </c>
      <c r="E45" s="296">
        <v>0</v>
      </c>
      <c r="F45" s="296">
        <v>0</v>
      </c>
      <c r="G45" s="296">
        <v>6128637</v>
      </c>
      <c r="H45" s="296">
        <v>3427602</v>
      </c>
      <c r="I45" s="296">
        <v>0</v>
      </c>
      <c r="J45" s="296">
        <v>0</v>
      </c>
      <c r="K45" s="296">
        <v>0</v>
      </c>
      <c r="L45" s="296">
        <v>0</v>
      </c>
      <c r="M45" s="296">
        <v>0</v>
      </c>
      <c r="N45" s="296">
        <v>0</v>
      </c>
      <c r="O45" s="296">
        <v>36771511</v>
      </c>
    </row>
    <row r="46" spans="1:15" s="6" customFormat="1">
      <c r="A46" s="26" t="s">
        <v>51</v>
      </c>
      <c r="B46" s="346">
        <f t="shared" si="1"/>
        <v>0</v>
      </c>
      <c r="C46" s="296">
        <v>0</v>
      </c>
      <c r="D46" s="296">
        <v>0</v>
      </c>
      <c r="E46" s="296">
        <v>0</v>
      </c>
      <c r="F46" s="296">
        <v>0</v>
      </c>
      <c r="G46" s="296">
        <v>0</v>
      </c>
      <c r="H46" s="296">
        <v>0</v>
      </c>
      <c r="I46" s="296">
        <v>0</v>
      </c>
      <c r="J46" s="296">
        <v>0</v>
      </c>
      <c r="K46" s="296">
        <v>0</v>
      </c>
      <c r="L46" s="296">
        <v>0</v>
      </c>
      <c r="M46" s="296">
        <v>0</v>
      </c>
      <c r="N46" s="296">
        <v>0</v>
      </c>
      <c r="O46" s="296">
        <v>0</v>
      </c>
    </row>
    <row r="47" spans="1:15" s="6" customFormat="1">
      <c r="A47" s="26" t="s">
        <v>52</v>
      </c>
      <c r="B47" s="346">
        <f t="shared" si="1"/>
        <v>0</v>
      </c>
      <c r="C47" s="296">
        <v>0</v>
      </c>
      <c r="D47" s="296">
        <v>0</v>
      </c>
      <c r="E47" s="296">
        <v>0</v>
      </c>
      <c r="F47" s="296">
        <v>0</v>
      </c>
      <c r="G47" s="296">
        <v>0</v>
      </c>
      <c r="H47" s="296">
        <v>0</v>
      </c>
      <c r="I47" s="296">
        <v>0</v>
      </c>
      <c r="J47" s="296">
        <v>0</v>
      </c>
      <c r="K47" s="296">
        <v>0</v>
      </c>
      <c r="L47" s="296">
        <v>0</v>
      </c>
      <c r="M47" s="296">
        <v>0</v>
      </c>
      <c r="N47" s="296">
        <v>0</v>
      </c>
      <c r="O47" s="296">
        <v>0</v>
      </c>
    </row>
    <row r="48" spans="1:15" s="6" customFormat="1">
      <c r="A48" s="26" t="s">
        <v>53</v>
      </c>
      <c r="B48" s="346">
        <f t="shared" si="1"/>
        <v>0</v>
      </c>
      <c r="C48" s="296">
        <v>0</v>
      </c>
      <c r="D48" s="296">
        <v>0</v>
      </c>
      <c r="E48" s="296">
        <v>0</v>
      </c>
      <c r="F48" s="296">
        <v>0</v>
      </c>
      <c r="G48" s="296">
        <v>0</v>
      </c>
      <c r="H48" s="296">
        <v>0</v>
      </c>
      <c r="I48" s="296">
        <v>0</v>
      </c>
      <c r="J48" s="296">
        <v>0</v>
      </c>
      <c r="K48" s="296">
        <v>0</v>
      </c>
      <c r="L48" s="296">
        <v>0</v>
      </c>
      <c r="M48" s="296">
        <v>0</v>
      </c>
      <c r="N48" s="296">
        <v>0</v>
      </c>
      <c r="O48" s="296">
        <v>0</v>
      </c>
    </row>
    <row r="49" spans="1:15" s="6" customFormat="1">
      <c r="A49" s="26" t="s">
        <v>54</v>
      </c>
      <c r="B49" s="346">
        <f t="shared" si="1"/>
        <v>0</v>
      </c>
      <c r="C49" s="296">
        <v>0</v>
      </c>
      <c r="D49" s="296">
        <v>0</v>
      </c>
      <c r="E49" s="296">
        <v>0</v>
      </c>
      <c r="F49" s="296">
        <v>0</v>
      </c>
      <c r="G49" s="296">
        <v>0</v>
      </c>
      <c r="H49" s="296">
        <v>0</v>
      </c>
      <c r="I49" s="296">
        <v>0</v>
      </c>
      <c r="J49" s="296">
        <v>0</v>
      </c>
      <c r="K49" s="296">
        <v>0</v>
      </c>
      <c r="L49" s="296">
        <v>0</v>
      </c>
      <c r="M49" s="296">
        <v>0</v>
      </c>
      <c r="N49" s="296">
        <v>0</v>
      </c>
      <c r="O49" s="296">
        <v>0</v>
      </c>
    </row>
    <row r="50" spans="1:15" s="6" customFormat="1">
      <c r="A50" s="26" t="s">
        <v>55</v>
      </c>
      <c r="B50" s="346">
        <f t="shared" si="1"/>
        <v>0</v>
      </c>
      <c r="C50" s="296">
        <v>0</v>
      </c>
      <c r="D50" s="296">
        <v>0</v>
      </c>
      <c r="E50" s="296">
        <v>0</v>
      </c>
      <c r="F50" s="296">
        <v>0</v>
      </c>
      <c r="G50" s="296">
        <v>0</v>
      </c>
      <c r="H50" s="296">
        <v>0</v>
      </c>
      <c r="I50" s="296">
        <v>0</v>
      </c>
      <c r="J50" s="296">
        <v>0</v>
      </c>
      <c r="K50" s="296">
        <v>0</v>
      </c>
      <c r="L50" s="296">
        <v>0</v>
      </c>
      <c r="M50" s="296">
        <v>0</v>
      </c>
      <c r="N50" s="296">
        <v>0</v>
      </c>
      <c r="O50" s="296">
        <v>0</v>
      </c>
    </row>
    <row r="51" spans="1:15" s="6" customFormat="1">
      <c r="A51" s="26" t="s">
        <v>56</v>
      </c>
      <c r="B51" s="346">
        <f t="shared" si="1"/>
        <v>16910294</v>
      </c>
      <c r="C51" s="296">
        <v>0</v>
      </c>
      <c r="D51" s="296">
        <v>15201673</v>
      </c>
      <c r="E51" s="296">
        <v>0</v>
      </c>
      <c r="F51" s="296">
        <v>0</v>
      </c>
      <c r="G51" s="296">
        <v>0</v>
      </c>
      <c r="H51" s="296">
        <v>0</v>
      </c>
      <c r="I51" s="296">
        <v>0</v>
      </c>
      <c r="J51" s="296">
        <v>0</v>
      </c>
      <c r="K51" s="296">
        <v>0</v>
      </c>
      <c r="L51" s="296">
        <v>0</v>
      </c>
      <c r="M51" s="296">
        <v>0</v>
      </c>
      <c r="N51" s="296">
        <v>0</v>
      </c>
      <c r="O51" s="296">
        <v>1708621</v>
      </c>
    </row>
    <row r="52" spans="1:15" s="6" customFormat="1">
      <c r="A52" s="26" t="s">
        <v>57</v>
      </c>
      <c r="B52" s="346">
        <f t="shared" si="1"/>
        <v>0</v>
      </c>
      <c r="C52" s="296">
        <v>0</v>
      </c>
      <c r="D52" s="296">
        <v>0</v>
      </c>
      <c r="E52" s="296">
        <v>0</v>
      </c>
      <c r="F52" s="296">
        <v>0</v>
      </c>
      <c r="G52" s="296">
        <v>0</v>
      </c>
      <c r="H52" s="296">
        <v>0</v>
      </c>
      <c r="I52" s="296">
        <v>0</v>
      </c>
      <c r="J52" s="296">
        <v>0</v>
      </c>
      <c r="K52" s="296">
        <v>0</v>
      </c>
      <c r="L52" s="296">
        <v>0</v>
      </c>
      <c r="M52" s="296">
        <v>0</v>
      </c>
      <c r="N52" s="296">
        <v>0</v>
      </c>
      <c r="O52" s="296">
        <v>0</v>
      </c>
    </row>
    <row r="53" spans="1:15" s="6" customFormat="1">
      <c r="A53" s="26" t="s">
        <v>58</v>
      </c>
      <c r="B53" s="346">
        <f t="shared" si="1"/>
        <v>0</v>
      </c>
      <c r="C53" s="296">
        <v>0</v>
      </c>
      <c r="D53" s="296">
        <v>0</v>
      </c>
      <c r="E53" s="296">
        <v>0</v>
      </c>
      <c r="F53" s="296">
        <v>0</v>
      </c>
      <c r="G53" s="296">
        <v>0</v>
      </c>
      <c r="H53" s="296">
        <v>0</v>
      </c>
      <c r="I53" s="296">
        <v>0</v>
      </c>
      <c r="J53" s="296">
        <v>0</v>
      </c>
      <c r="K53" s="296">
        <v>0</v>
      </c>
      <c r="L53" s="296">
        <v>0</v>
      </c>
      <c r="M53" s="296">
        <v>0</v>
      </c>
      <c r="N53" s="296">
        <v>0</v>
      </c>
      <c r="O53" s="296">
        <v>0</v>
      </c>
    </row>
    <row r="54" spans="1:15" s="6" customFormat="1">
      <c r="A54" s="26" t="s">
        <v>59</v>
      </c>
      <c r="B54" s="346">
        <f t="shared" si="1"/>
        <v>0</v>
      </c>
      <c r="C54" s="296">
        <v>0</v>
      </c>
      <c r="D54" s="296">
        <v>0</v>
      </c>
      <c r="E54" s="296">
        <v>0</v>
      </c>
      <c r="F54" s="296">
        <v>0</v>
      </c>
      <c r="G54" s="296">
        <v>0</v>
      </c>
      <c r="H54" s="296">
        <v>0</v>
      </c>
      <c r="I54" s="296">
        <v>0</v>
      </c>
      <c r="J54" s="296">
        <v>0</v>
      </c>
      <c r="K54" s="296">
        <v>0</v>
      </c>
      <c r="L54" s="296">
        <v>0</v>
      </c>
      <c r="M54" s="296">
        <v>0</v>
      </c>
      <c r="N54" s="296">
        <v>0</v>
      </c>
      <c r="O54" s="296">
        <v>0</v>
      </c>
    </row>
    <row r="55" spans="1:15" s="6" customFormat="1">
      <c r="A55" s="26" t="s">
        <v>60</v>
      </c>
      <c r="B55" s="346">
        <f t="shared" si="1"/>
        <v>0</v>
      </c>
      <c r="C55" s="296">
        <v>0</v>
      </c>
      <c r="D55" s="296">
        <v>0</v>
      </c>
      <c r="E55" s="296">
        <v>0</v>
      </c>
      <c r="F55" s="296">
        <v>0</v>
      </c>
      <c r="G55" s="296">
        <v>0</v>
      </c>
      <c r="H55" s="296">
        <v>0</v>
      </c>
      <c r="I55" s="296">
        <v>0</v>
      </c>
      <c r="J55" s="296">
        <v>0</v>
      </c>
      <c r="K55" s="296">
        <v>0</v>
      </c>
      <c r="L55" s="296">
        <v>0</v>
      </c>
      <c r="M55" s="296">
        <v>0</v>
      </c>
      <c r="N55" s="296">
        <v>0</v>
      </c>
      <c r="O55" s="296">
        <v>0</v>
      </c>
    </row>
    <row r="56" spans="1:15" s="6" customFormat="1">
      <c r="A56" s="26" t="s">
        <v>61</v>
      </c>
      <c r="B56" s="346">
        <f t="shared" si="1"/>
        <v>0</v>
      </c>
      <c r="C56" s="296">
        <v>0</v>
      </c>
      <c r="D56" s="296">
        <v>0</v>
      </c>
      <c r="E56" s="296">
        <v>0</v>
      </c>
      <c r="F56" s="296">
        <v>0</v>
      </c>
      <c r="G56" s="296">
        <v>0</v>
      </c>
      <c r="H56" s="296">
        <v>0</v>
      </c>
      <c r="I56" s="296">
        <v>0</v>
      </c>
      <c r="J56" s="296">
        <v>0</v>
      </c>
      <c r="K56" s="296">
        <v>0</v>
      </c>
      <c r="L56" s="296">
        <v>0</v>
      </c>
      <c r="M56" s="296">
        <v>0</v>
      </c>
      <c r="N56" s="296">
        <v>0</v>
      </c>
      <c r="O56" s="296">
        <v>0</v>
      </c>
    </row>
  </sheetData>
  <mergeCells count="2">
    <mergeCell ref="A2:A4"/>
    <mergeCell ref="A1:O1"/>
  </mergeCells>
  <phoneticPr fontId="11" type="noConversion"/>
  <conditionalFormatting sqref="B5:M56 O5:O56">
    <cfRule type="cellIs" dxfId="1" priority="1" operator="lessThan">
      <formula>0</formula>
    </cfRule>
  </conditionalFormatting>
  <pageMargins left="0.7" right="0.7" top="0.75" bottom="0.75" header="0.3" footer="0.3"/>
  <pageSetup scale="10" orientation="landscape" r:id="rId1"/>
  <extLst>
    <ext xmlns:mx="http://schemas.microsoft.com/office/mac/excel/2008/main" uri="http://schemas.microsoft.com/office/mac/excel/2008/main">
      <mx:PLV Mode="0" OnePage="0" WScale="0"/>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pageSetUpPr fitToPage="1"/>
  </sheetPr>
  <dimension ref="A1:H55"/>
  <sheetViews>
    <sheetView workbookViewId="0">
      <selection activeCell="B4" sqref="B4:H55"/>
    </sheetView>
  </sheetViews>
  <sheetFormatPr defaultColWidth="8.88671875" defaultRowHeight="14.4"/>
  <cols>
    <col min="1" max="2" width="17.88671875" customWidth="1"/>
    <col min="3" max="3" width="12.44140625" bestFit="1" customWidth="1"/>
    <col min="4" max="4" width="11.33203125" bestFit="1" customWidth="1"/>
    <col min="5" max="5" width="12.44140625" bestFit="1" customWidth="1"/>
    <col min="6" max="6" width="16.88671875" customWidth="1"/>
    <col min="7" max="7" width="11.33203125" bestFit="1" customWidth="1"/>
    <col min="8" max="8" width="12.44140625" bestFit="1" customWidth="1"/>
  </cols>
  <sheetData>
    <row r="1" spans="1:8">
      <c r="A1" s="493" t="s">
        <v>228</v>
      </c>
      <c r="B1" s="511"/>
      <c r="C1" s="511"/>
      <c r="D1" s="511"/>
      <c r="E1" s="511"/>
      <c r="F1" s="511"/>
      <c r="G1" s="511"/>
      <c r="H1" s="511"/>
    </row>
    <row r="2" spans="1:8">
      <c r="A2" s="524" t="s">
        <v>10</v>
      </c>
      <c r="B2" s="567" t="s">
        <v>66</v>
      </c>
      <c r="C2" s="554"/>
      <c r="D2" s="554"/>
      <c r="E2" s="555"/>
      <c r="F2" s="556" t="s">
        <v>64</v>
      </c>
      <c r="G2" s="556"/>
      <c r="H2" s="557"/>
    </row>
    <row r="3" spans="1:8" ht="25.2">
      <c r="A3" s="520"/>
      <c r="B3" s="7" t="s">
        <v>83</v>
      </c>
      <c r="C3" s="7" t="s">
        <v>71</v>
      </c>
      <c r="D3" s="7" t="s">
        <v>72</v>
      </c>
      <c r="E3" s="30" t="s">
        <v>73</v>
      </c>
      <c r="F3" s="29" t="s">
        <v>83</v>
      </c>
      <c r="G3" s="7" t="s">
        <v>70</v>
      </c>
      <c r="H3" s="75" t="s">
        <v>69</v>
      </c>
    </row>
    <row r="4" spans="1:8">
      <c r="A4" s="62" t="s">
        <v>77</v>
      </c>
      <c r="B4" s="330">
        <f>SUM(B5:B55)</f>
        <v>15443821</v>
      </c>
      <c r="C4" s="330">
        <f t="shared" ref="C4:H4" si="0">SUM(C5:C55)</f>
        <v>7400858</v>
      </c>
      <c r="D4" s="330">
        <f t="shared" si="0"/>
        <v>6897545</v>
      </c>
      <c r="E4" s="330">
        <f t="shared" si="0"/>
        <v>1145418</v>
      </c>
      <c r="F4" s="330">
        <f t="shared" si="0"/>
        <v>2927394</v>
      </c>
      <c r="G4" s="330">
        <f t="shared" si="0"/>
        <v>2096912</v>
      </c>
      <c r="H4" s="330">
        <f t="shared" si="0"/>
        <v>830482</v>
      </c>
    </row>
    <row r="5" spans="1:8" s="4" customFormat="1" ht="13.8">
      <c r="A5" s="63" t="s">
        <v>11</v>
      </c>
      <c r="B5" s="346">
        <f>SUM(C5:E5)</f>
        <v>0</v>
      </c>
      <c r="C5" s="347">
        <v>0</v>
      </c>
      <c r="D5" s="347">
        <v>0</v>
      </c>
      <c r="E5" s="347">
        <v>0</v>
      </c>
      <c r="F5" s="346">
        <f>SUM(G5:H5)</f>
        <v>0</v>
      </c>
      <c r="G5" s="347">
        <v>0</v>
      </c>
      <c r="H5" s="347">
        <v>0</v>
      </c>
    </row>
    <row r="6" spans="1:8" s="4" customFormat="1" ht="13.8">
      <c r="A6" s="63" t="s">
        <v>12</v>
      </c>
      <c r="B6" s="346">
        <f t="shared" ref="B6:B55" si="1">SUM(C6:E6)</f>
        <v>0</v>
      </c>
      <c r="C6" s="347">
        <v>0</v>
      </c>
      <c r="D6" s="347">
        <v>0</v>
      </c>
      <c r="E6" s="347">
        <v>0</v>
      </c>
      <c r="F6" s="346">
        <f t="shared" ref="F6:F55" si="2">SUM(G6:H6)</f>
        <v>0</v>
      </c>
      <c r="G6" s="347">
        <v>0</v>
      </c>
      <c r="H6" s="347">
        <v>0</v>
      </c>
    </row>
    <row r="7" spans="1:8" s="4" customFormat="1" ht="13.8">
      <c r="A7" s="63" t="s">
        <v>13</v>
      </c>
      <c r="B7" s="346">
        <f t="shared" si="1"/>
        <v>0</v>
      </c>
      <c r="C7" s="347">
        <v>0</v>
      </c>
      <c r="D7" s="347">
        <v>0</v>
      </c>
      <c r="E7" s="347">
        <v>0</v>
      </c>
      <c r="F7" s="346">
        <f t="shared" si="2"/>
        <v>0</v>
      </c>
      <c r="G7" s="347">
        <v>0</v>
      </c>
      <c r="H7" s="347">
        <v>0</v>
      </c>
    </row>
    <row r="8" spans="1:8" s="4" customFormat="1" ht="13.8">
      <c r="A8" s="63" t="s">
        <v>14</v>
      </c>
      <c r="B8" s="346">
        <f t="shared" si="1"/>
        <v>0</v>
      </c>
      <c r="C8" s="347">
        <v>0</v>
      </c>
      <c r="D8" s="347">
        <v>0</v>
      </c>
      <c r="E8" s="347">
        <v>0</v>
      </c>
      <c r="F8" s="346">
        <f t="shared" si="2"/>
        <v>0</v>
      </c>
      <c r="G8" s="347">
        <v>0</v>
      </c>
      <c r="H8" s="347">
        <v>0</v>
      </c>
    </row>
    <row r="9" spans="1:8" s="4" customFormat="1" ht="13.8">
      <c r="A9" s="63" t="s">
        <v>15</v>
      </c>
      <c r="B9" s="346">
        <f t="shared" si="1"/>
        <v>3120724</v>
      </c>
      <c r="C9" s="347">
        <v>282776</v>
      </c>
      <c r="D9" s="347">
        <v>1916082</v>
      </c>
      <c r="E9" s="347">
        <v>921866</v>
      </c>
      <c r="F9" s="346">
        <f t="shared" si="2"/>
        <v>214214</v>
      </c>
      <c r="G9" s="347">
        <v>53863</v>
      </c>
      <c r="H9" s="347">
        <v>160351</v>
      </c>
    </row>
    <row r="10" spans="1:8" s="4" customFormat="1" ht="13.8">
      <c r="A10" s="63" t="s">
        <v>16</v>
      </c>
      <c r="B10" s="346">
        <f t="shared" si="1"/>
        <v>0</v>
      </c>
      <c r="C10" s="347">
        <v>0</v>
      </c>
      <c r="D10" s="347">
        <v>0</v>
      </c>
      <c r="E10" s="347">
        <v>0</v>
      </c>
      <c r="F10" s="346">
        <f t="shared" si="2"/>
        <v>0</v>
      </c>
      <c r="G10" s="347">
        <v>0</v>
      </c>
      <c r="H10" s="347">
        <v>0</v>
      </c>
    </row>
    <row r="11" spans="1:8" s="4" customFormat="1" ht="13.8">
      <c r="A11" s="63" t="s">
        <v>17</v>
      </c>
      <c r="B11" s="346">
        <f t="shared" si="1"/>
        <v>58367</v>
      </c>
      <c r="C11" s="347">
        <v>0</v>
      </c>
      <c r="D11" s="347">
        <v>34305</v>
      </c>
      <c r="E11" s="347">
        <v>24062</v>
      </c>
      <c r="F11" s="346">
        <f t="shared" si="2"/>
        <v>2043049</v>
      </c>
      <c r="G11" s="347">
        <v>2043049</v>
      </c>
      <c r="H11" s="347">
        <v>0</v>
      </c>
    </row>
    <row r="12" spans="1:8" s="4" customFormat="1" ht="13.8">
      <c r="A12" s="63" t="s">
        <v>18</v>
      </c>
      <c r="B12" s="346">
        <f t="shared" si="1"/>
        <v>0</v>
      </c>
      <c r="C12" s="347">
        <v>0</v>
      </c>
      <c r="D12" s="347">
        <v>0</v>
      </c>
      <c r="E12" s="347">
        <v>0</v>
      </c>
      <c r="F12" s="346">
        <f t="shared" si="2"/>
        <v>0</v>
      </c>
      <c r="G12" s="347">
        <v>0</v>
      </c>
      <c r="H12" s="347">
        <v>0</v>
      </c>
    </row>
    <row r="13" spans="1:8" s="4" customFormat="1" ht="13.8">
      <c r="A13" s="63" t="s">
        <v>19</v>
      </c>
      <c r="B13" s="346">
        <f t="shared" si="1"/>
        <v>0</v>
      </c>
      <c r="C13" s="347">
        <v>0</v>
      </c>
      <c r="D13" s="347">
        <v>0</v>
      </c>
      <c r="E13" s="347">
        <v>0</v>
      </c>
      <c r="F13" s="346">
        <f t="shared" si="2"/>
        <v>0</v>
      </c>
      <c r="G13" s="347">
        <v>0</v>
      </c>
      <c r="H13" s="347">
        <v>0</v>
      </c>
    </row>
    <row r="14" spans="1:8" s="4" customFormat="1" ht="13.8">
      <c r="A14" s="63" t="s">
        <v>20</v>
      </c>
      <c r="B14" s="346">
        <f t="shared" si="1"/>
        <v>0</v>
      </c>
      <c r="C14" s="347">
        <v>0</v>
      </c>
      <c r="D14" s="347">
        <v>0</v>
      </c>
      <c r="E14" s="347">
        <v>0</v>
      </c>
      <c r="F14" s="346">
        <f t="shared" si="2"/>
        <v>0</v>
      </c>
      <c r="G14" s="347">
        <v>0</v>
      </c>
      <c r="H14" s="347">
        <v>0</v>
      </c>
    </row>
    <row r="15" spans="1:8" s="4" customFormat="1" ht="13.8">
      <c r="A15" s="63" t="s">
        <v>21</v>
      </c>
      <c r="B15" s="346">
        <f t="shared" si="1"/>
        <v>0</v>
      </c>
      <c r="C15" s="347">
        <v>0</v>
      </c>
      <c r="D15" s="347">
        <v>0</v>
      </c>
      <c r="E15" s="347">
        <v>0</v>
      </c>
      <c r="F15" s="346">
        <f t="shared" si="2"/>
        <v>0</v>
      </c>
      <c r="G15" s="347">
        <v>0</v>
      </c>
      <c r="H15" s="347">
        <v>0</v>
      </c>
    </row>
    <row r="16" spans="1:8" s="4" customFormat="1" ht="13.8">
      <c r="A16" s="63" t="s">
        <v>22</v>
      </c>
      <c r="B16" s="346">
        <f t="shared" si="1"/>
        <v>0</v>
      </c>
      <c r="C16" s="347">
        <v>0</v>
      </c>
      <c r="D16" s="347">
        <v>0</v>
      </c>
      <c r="E16" s="347">
        <v>0</v>
      </c>
      <c r="F16" s="346">
        <f t="shared" si="2"/>
        <v>0</v>
      </c>
      <c r="G16" s="347">
        <v>0</v>
      </c>
      <c r="H16" s="347">
        <v>0</v>
      </c>
    </row>
    <row r="17" spans="1:8" s="4" customFormat="1" ht="13.8">
      <c r="A17" s="63" t="s">
        <v>23</v>
      </c>
      <c r="B17" s="346">
        <f t="shared" si="1"/>
        <v>0</v>
      </c>
      <c r="C17" s="347">
        <v>0</v>
      </c>
      <c r="D17" s="347">
        <v>0</v>
      </c>
      <c r="E17" s="347">
        <v>0</v>
      </c>
      <c r="F17" s="346">
        <f t="shared" si="2"/>
        <v>0</v>
      </c>
      <c r="G17" s="347">
        <v>0</v>
      </c>
      <c r="H17" s="347">
        <v>0</v>
      </c>
    </row>
    <row r="18" spans="1:8" s="4" customFormat="1" ht="13.8">
      <c r="A18" s="63" t="s">
        <v>24</v>
      </c>
      <c r="B18" s="346">
        <f t="shared" si="1"/>
        <v>0</v>
      </c>
      <c r="C18" s="347">
        <v>0</v>
      </c>
      <c r="D18" s="347">
        <v>0</v>
      </c>
      <c r="E18" s="347">
        <v>0</v>
      </c>
      <c r="F18" s="346">
        <f t="shared" si="2"/>
        <v>0</v>
      </c>
      <c r="G18" s="347">
        <v>0</v>
      </c>
      <c r="H18" s="347">
        <v>0</v>
      </c>
    </row>
    <row r="19" spans="1:8" s="4" customFormat="1" ht="13.8">
      <c r="A19" s="63" t="s">
        <v>25</v>
      </c>
      <c r="B19" s="346">
        <f t="shared" si="1"/>
        <v>4208924</v>
      </c>
      <c r="C19" s="347">
        <v>0</v>
      </c>
      <c r="D19" s="347">
        <v>4208924</v>
      </c>
      <c r="E19" s="347">
        <v>0</v>
      </c>
      <c r="F19" s="346">
        <f t="shared" si="2"/>
        <v>0</v>
      </c>
      <c r="G19" s="347">
        <v>0</v>
      </c>
      <c r="H19" s="347">
        <v>0</v>
      </c>
    </row>
    <row r="20" spans="1:8" s="4" customFormat="1" ht="13.8">
      <c r="A20" s="63" t="s">
        <v>26</v>
      </c>
      <c r="B20" s="346">
        <f t="shared" si="1"/>
        <v>181581</v>
      </c>
      <c r="C20" s="347">
        <v>0</v>
      </c>
      <c r="D20" s="347">
        <v>29952</v>
      </c>
      <c r="E20" s="347">
        <v>151629</v>
      </c>
      <c r="F20" s="346">
        <f t="shared" si="2"/>
        <v>307145</v>
      </c>
      <c r="G20" s="347">
        <v>0</v>
      </c>
      <c r="H20" s="347">
        <v>307145</v>
      </c>
    </row>
    <row r="21" spans="1:8" s="4" customFormat="1" ht="13.8">
      <c r="A21" s="63" t="s">
        <v>27</v>
      </c>
      <c r="B21" s="346">
        <f t="shared" si="1"/>
        <v>0</v>
      </c>
      <c r="C21" s="347">
        <v>0</v>
      </c>
      <c r="D21" s="347">
        <v>0</v>
      </c>
      <c r="E21" s="347">
        <v>0</v>
      </c>
      <c r="F21" s="346">
        <f t="shared" si="2"/>
        <v>0</v>
      </c>
      <c r="G21" s="347">
        <v>0</v>
      </c>
      <c r="H21" s="347">
        <v>0</v>
      </c>
    </row>
    <row r="22" spans="1:8" s="4" customFormat="1" ht="13.8">
      <c r="A22" s="63" t="s">
        <v>28</v>
      </c>
      <c r="B22" s="346">
        <f t="shared" si="1"/>
        <v>3858515</v>
      </c>
      <c r="C22" s="347">
        <v>3858515</v>
      </c>
      <c r="D22" s="347">
        <v>0</v>
      </c>
      <c r="E22" s="347">
        <v>0</v>
      </c>
      <c r="F22" s="346">
        <f t="shared" si="2"/>
        <v>0</v>
      </c>
      <c r="G22" s="347">
        <v>0</v>
      </c>
      <c r="H22" s="347">
        <v>0</v>
      </c>
    </row>
    <row r="23" spans="1:8" s="4" customFormat="1" ht="13.8">
      <c r="A23" s="63" t="s">
        <v>29</v>
      </c>
      <c r="B23" s="346">
        <f t="shared" si="1"/>
        <v>0</v>
      </c>
      <c r="C23" s="347">
        <v>0</v>
      </c>
      <c r="D23" s="347">
        <v>0</v>
      </c>
      <c r="E23" s="347">
        <v>0</v>
      </c>
      <c r="F23" s="346">
        <f t="shared" si="2"/>
        <v>0</v>
      </c>
      <c r="G23" s="347">
        <v>0</v>
      </c>
      <c r="H23" s="347">
        <v>0</v>
      </c>
    </row>
    <row r="24" spans="1:8" s="4" customFormat="1" ht="13.8">
      <c r="A24" s="63" t="s">
        <v>30</v>
      </c>
      <c r="B24" s="346">
        <f t="shared" si="1"/>
        <v>181690</v>
      </c>
      <c r="C24" s="347">
        <v>0</v>
      </c>
      <c r="D24" s="347">
        <v>181690</v>
      </c>
      <c r="E24" s="347">
        <v>0</v>
      </c>
      <c r="F24" s="346">
        <f t="shared" si="2"/>
        <v>362986</v>
      </c>
      <c r="G24" s="347">
        <v>0</v>
      </c>
      <c r="H24" s="347">
        <v>362986</v>
      </c>
    </row>
    <row r="25" spans="1:8" s="4" customFormat="1" ht="13.8">
      <c r="A25" s="63" t="s">
        <v>31</v>
      </c>
      <c r="B25" s="346">
        <f t="shared" si="1"/>
        <v>0</v>
      </c>
      <c r="C25" s="347">
        <v>0</v>
      </c>
      <c r="D25" s="347">
        <v>0</v>
      </c>
      <c r="E25" s="347">
        <v>0</v>
      </c>
      <c r="F25" s="346">
        <f t="shared" si="2"/>
        <v>0</v>
      </c>
      <c r="G25" s="347">
        <v>0</v>
      </c>
      <c r="H25" s="347">
        <v>0</v>
      </c>
    </row>
    <row r="26" spans="1:8" s="4" customFormat="1" ht="13.8">
      <c r="A26" s="63" t="s">
        <v>32</v>
      </c>
      <c r="B26" s="346">
        <f t="shared" si="1"/>
        <v>0</v>
      </c>
      <c r="C26" s="347">
        <v>0</v>
      </c>
      <c r="D26" s="347">
        <v>0</v>
      </c>
      <c r="E26" s="347">
        <v>0</v>
      </c>
      <c r="F26" s="346">
        <f t="shared" si="2"/>
        <v>0</v>
      </c>
      <c r="G26" s="347">
        <v>0</v>
      </c>
      <c r="H26" s="347">
        <v>0</v>
      </c>
    </row>
    <row r="27" spans="1:8" s="4" customFormat="1" ht="13.8">
      <c r="A27" s="63" t="s">
        <v>33</v>
      </c>
      <c r="B27" s="346">
        <f t="shared" si="1"/>
        <v>0</v>
      </c>
      <c r="C27" s="347">
        <v>0</v>
      </c>
      <c r="D27" s="347">
        <v>0</v>
      </c>
      <c r="E27" s="347">
        <v>0</v>
      </c>
      <c r="F27" s="346">
        <f t="shared" si="2"/>
        <v>0</v>
      </c>
      <c r="G27" s="347">
        <v>0</v>
      </c>
      <c r="H27" s="347">
        <v>0</v>
      </c>
    </row>
    <row r="28" spans="1:8" s="4" customFormat="1" ht="13.8">
      <c r="A28" s="63" t="s">
        <v>34</v>
      </c>
      <c r="B28" s="346">
        <f t="shared" si="1"/>
        <v>0</v>
      </c>
      <c r="C28" s="347">
        <v>0</v>
      </c>
      <c r="D28" s="347">
        <v>0</v>
      </c>
      <c r="E28" s="347">
        <v>0</v>
      </c>
      <c r="F28" s="346">
        <f t="shared" si="2"/>
        <v>0</v>
      </c>
      <c r="G28" s="347">
        <v>0</v>
      </c>
      <c r="H28" s="347">
        <v>0</v>
      </c>
    </row>
    <row r="29" spans="1:8" s="4" customFormat="1" ht="13.8">
      <c r="A29" s="63" t="s">
        <v>35</v>
      </c>
      <c r="B29" s="346">
        <f t="shared" si="1"/>
        <v>0</v>
      </c>
      <c r="C29" s="347">
        <v>0</v>
      </c>
      <c r="D29" s="347">
        <v>0</v>
      </c>
      <c r="E29" s="347">
        <v>0</v>
      </c>
      <c r="F29" s="346">
        <f t="shared" si="2"/>
        <v>0</v>
      </c>
      <c r="G29" s="347">
        <v>0</v>
      </c>
      <c r="H29" s="347">
        <v>0</v>
      </c>
    </row>
    <row r="30" spans="1:8" s="4" customFormat="1" ht="13.8">
      <c r="A30" s="63" t="s">
        <v>36</v>
      </c>
      <c r="B30" s="346">
        <f t="shared" si="1"/>
        <v>0</v>
      </c>
      <c r="C30" s="347">
        <v>0</v>
      </c>
      <c r="D30" s="347">
        <v>0</v>
      </c>
      <c r="E30" s="347">
        <v>0</v>
      </c>
      <c r="F30" s="346">
        <f t="shared" si="2"/>
        <v>0</v>
      </c>
      <c r="G30" s="347">
        <v>0</v>
      </c>
      <c r="H30" s="347">
        <v>0</v>
      </c>
    </row>
    <row r="31" spans="1:8" s="4" customFormat="1" ht="13.8">
      <c r="A31" s="63" t="s">
        <v>37</v>
      </c>
      <c r="B31" s="346">
        <f t="shared" si="1"/>
        <v>0</v>
      </c>
      <c r="C31" s="347">
        <v>0</v>
      </c>
      <c r="D31" s="347">
        <v>0</v>
      </c>
      <c r="E31" s="347">
        <v>0</v>
      </c>
      <c r="F31" s="346">
        <f t="shared" si="2"/>
        <v>0</v>
      </c>
      <c r="G31" s="347">
        <v>0</v>
      </c>
      <c r="H31" s="347">
        <v>0</v>
      </c>
    </row>
    <row r="32" spans="1:8" s="4" customFormat="1" ht="13.8">
      <c r="A32" s="63" t="s">
        <v>38</v>
      </c>
      <c r="B32" s="346">
        <f t="shared" si="1"/>
        <v>47861</v>
      </c>
      <c r="C32" s="347">
        <v>0</v>
      </c>
      <c r="D32" s="347">
        <v>0</v>
      </c>
      <c r="E32" s="347">
        <v>47861</v>
      </c>
      <c r="F32" s="346">
        <f t="shared" si="2"/>
        <v>0</v>
      </c>
      <c r="G32" s="347">
        <v>0</v>
      </c>
      <c r="H32" s="347">
        <v>0</v>
      </c>
    </row>
    <row r="33" spans="1:8" s="4" customFormat="1" ht="13.8">
      <c r="A33" s="63" t="s">
        <v>39</v>
      </c>
      <c r="B33" s="346">
        <f t="shared" si="1"/>
        <v>0</v>
      </c>
      <c r="C33" s="347">
        <v>0</v>
      </c>
      <c r="D33" s="347">
        <v>0</v>
      </c>
      <c r="E33" s="347">
        <v>0</v>
      </c>
      <c r="F33" s="346">
        <f t="shared" si="2"/>
        <v>0</v>
      </c>
      <c r="G33" s="347">
        <v>0</v>
      </c>
      <c r="H33" s="347">
        <v>0</v>
      </c>
    </row>
    <row r="34" spans="1:8" s="4" customFormat="1" ht="13.8">
      <c r="A34" s="63" t="s">
        <v>40</v>
      </c>
      <c r="B34" s="346">
        <f t="shared" si="1"/>
        <v>0</v>
      </c>
      <c r="C34" s="347">
        <v>0</v>
      </c>
      <c r="D34" s="347">
        <v>0</v>
      </c>
      <c r="E34" s="347">
        <v>0</v>
      </c>
      <c r="F34" s="346">
        <f t="shared" si="2"/>
        <v>0</v>
      </c>
      <c r="G34" s="347">
        <v>0</v>
      </c>
      <c r="H34" s="347">
        <v>0</v>
      </c>
    </row>
    <row r="35" spans="1:8" s="4" customFormat="1" ht="13.8">
      <c r="A35" s="63" t="s">
        <v>41</v>
      </c>
      <c r="B35" s="346">
        <f t="shared" si="1"/>
        <v>526592</v>
      </c>
      <c r="C35" s="347">
        <v>0</v>
      </c>
      <c r="D35" s="347">
        <v>526592</v>
      </c>
      <c r="E35" s="347">
        <v>0</v>
      </c>
      <c r="F35" s="346">
        <f t="shared" si="2"/>
        <v>0</v>
      </c>
      <c r="G35" s="347">
        <v>0</v>
      </c>
      <c r="H35" s="347">
        <v>0</v>
      </c>
    </row>
    <row r="36" spans="1:8" s="4" customFormat="1" ht="13.8">
      <c r="A36" s="63" t="s">
        <v>42</v>
      </c>
      <c r="B36" s="346">
        <f t="shared" si="1"/>
        <v>0</v>
      </c>
      <c r="C36" s="347">
        <v>0</v>
      </c>
      <c r="D36" s="347">
        <v>0</v>
      </c>
      <c r="E36" s="347">
        <v>0</v>
      </c>
      <c r="F36" s="346">
        <f t="shared" si="2"/>
        <v>0</v>
      </c>
      <c r="G36" s="347">
        <v>0</v>
      </c>
      <c r="H36" s="347">
        <v>0</v>
      </c>
    </row>
    <row r="37" spans="1:8" s="4" customFormat="1" ht="13.8">
      <c r="A37" s="63" t="s">
        <v>43</v>
      </c>
      <c r="B37" s="346">
        <f t="shared" si="1"/>
        <v>0</v>
      </c>
      <c r="C37" s="347">
        <v>0</v>
      </c>
      <c r="D37" s="347">
        <v>0</v>
      </c>
      <c r="E37" s="347">
        <v>0</v>
      </c>
      <c r="F37" s="346">
        <f t="shared" si="2"/>
        <v>0</v>
      </c>
      <c r="G37" s="347">
        <v>0</v>
      </c>
      <c r="H37" s="347">
        <v>0</v>
      </c>
    </row>
    <row r="38" spans="1:8" s="4" customFormat="1" ht="13.8">
      <c r="A38" s="63" t="s">
        <v>44</v>
      </c>
      <c r="B38" s="346">
        <f t="shared" si="1"/>
        <v>0</v>
      </c>
      <c r="C38" s="347">
        <v>0</v>
      </c>
      <c r="D38" s="347">
        <v>0</v>
      </c>
      <c r="E38" s="347">
        <v>0</v>
      </c>
      <c r="F38" s="346">
        <f t="shared" si="2"/>
        <v>0</v>
      </c>
      <c r="G38" s="347">
        <v>0</v>
      </c>
      <c r="H38" s="347">
        <v>0</v>
      </c>
    </row>
    <row r="39" spans="1:8" s="4" customFormat="1" ht="13.8">
      <c r="A39" s="63" t="s">
        <v>45</v>
      </c>
      <c r="B39" s="346">
        <f t="shared" si="1"/>
        <v>0</v>
      </c>
      <c r="C39" s="347">
        <v>0</v>
      </c>
      <c r="D39" s="347">
        <v>0</v>
      </c>
      <c r="E39" s="347">
        <v>0</v>
      </c>
      <c r="F39" s="346">
        <f t="shared" si="2"/>
        <v>0</v>
      </c>
      <c r="G39" s="347">
        <v>0</v>
      </c>
      <c r="H39" s="347">
        <v>0</v>
      </c>
    </row>
    <row r="40" spans="1:8" s="4" customFormat="1" ht="13.8">
      <c r="A40" s="63" t="s">
        <v>46</v>
      </c>
      <c r="B40" s="346">
        <f t="shared" si="1"/>
        <v>0</v>
      </c>
      <c r="C40" s="347">
        <v>0</v>
      </c>
      <c r="D40" s="347">
        <v>0</v>
      </c>
      <c r="E40" s="347">
        <v>0</v>
      </c>
      <c r="F40" s="346">
        <f t="shared" si="2"/>
        <v>0</v>
      </c>
      <c r="G40" s="347">
        <v>0</v>
      </c>
      <c r="H40" s="347">
        <v>0</v>
      </c>
    </row>
    <row r="41" spans="1:8" s="4" customFormat="1" ht="13.8">
      <c r="A41" s="63" t="s">
        <v>47</v>
      </c>
      <c r="B41" s="346">
        <f t="shared" si="1"/>
        <v>0</v>
      </c>
      <c r="C41" s="347">
        <v>0</v>
      </c>
      <c r="D41" s="347">
        <v>0</v>
      </c>
      <c r="E41" s="347">
        <v>0</v>
      </c>
      <c r="F41" s="346">
        <f t="shared" si="2"/>
        <v>0</v>
      </c>
      <c r="G41" s="347">
        <v>0</v>
      </c>
      <c r="H41" s="347">
        <v>0</v>
      </c>
    </row>
    <row r="42" spans="1:8" s="4" customFormat="1" ht="13.8">
      <c r="A42" s="63" t="s">
        <v>48</v>
      </c>
      <c r="B42" s="346">
        <f t="shared" si="1"/>
        <v>3259567</v>
      </c>
      <c r="C42" s="347">
        <v>3259567</v>
      </c>
      <c r="D42" s="347">
        <v>0</v>
      </c>
      <c r="E42" s="347">
        <v>0</v>
      </c>
      <c r="F42" s="346">
        <f t="shared" si="2"/>
        <v>0</v>
      </c>
      <c r="G42" s="347">
        <v>0</v>
      </c>
      <c r="H42" s="347">
        <v>0</v>
      </c>
    </row>
    <row r="43" spans="1:8" s="4" customFormat="1" ht="13.8">
      <c r="A43" s="63" t="s">
        <v>49</v>
      </c>
      <c r="B43" s="346">
        <f t="shared" si="1"/>
        <v>0</v>
      </c>
      <c r="C43" s="347">
        <v>0</v>
      </c>
      <c r="D43" s="347">
        <v>0</v>
      </c>
      <c r="E43" s="347">
        <v>0</v>
      </c>
      <c r="F43" s="346">
        <f t="shared" si="2"/>
        <v>0</v>
      </c>
      <c r="G43" s="347">
        <v>0</v>
      </c>
      <c r="H43" s="347">
        <v>0</v>
      </c>
    </row>
    <row r="44" spans="1:8" s="4" customFormat="1" ht="13.8">
      <c r="A44" s="63" t="s">
        <v>50</v>
      </c>
      <c r="B44" s="346">
        <f t="shared" si="1"/>
        <v>0</v>
      </c>
      <c r="C44" s="347">
        <v>0</v>
      </c>
      <c r="D44" s="347">
        <v>0</v>
      </c>
      <c r="E44" s="347">
        <v>0</v>
      </c>
      <c r="F44" s="346">
        <f t="shared" si="2"/>
        <v>0</v>
      </c>
      <c r="G44" s="347">
        <v>0</v>
      </c>
      <c r="H44" s="347">
        <v>0</v>
      </c>
    </row>
    <row r="45" spans="1:8" s="4" customFormat="1" ht="13.8">
      <c r="A45" s="63" t="s">
        <v>51</v>
      </c>
      <c r="B45" s="346">
        <f t="shared" si="1"/>
        <v>0</v>
      </c>
      <c r="C45" s="347">
        <v>0</v>
      </c>
      <c r="D45" s="347">
        <v>0</v>
      </c>
      <c r="E45" s="347">
        <v>0</v>
      </c>
      <c r="F45" s="346">
        <f t="shared" si="2"/>
        <v>0</v>
      </c>
      <c r="G45" s="347">
        <v>0</v>
      </c>
      <c r="H45" s="347">
        <v>0</v>
      </c>
    </row>
    <row r="46" spans="1:8" s="4" customFormat="1" ht="13.8">
      <c r="A46" s="63" t="s">
        <v>52</v>
      </c>
      <c r="B46" s="346">
        <f t="shared" si="1"/>
        <v>0</v>
      </c>
      <c r="C46" s="347">
        <v>0</v>
      </c>
      <c r="D46" s="347">
        <v>0</v>
      </c>
      <c r="E46" s="347">
        <v>0</v>
      </c>
      <c r="F46" s="346">
        <f t="shared" si="2"/>
        <v>0</v>
      </c>
      <c r="G46" s="347">
        <v>0</v>
      </c>
      <c r="H46" s="347">
        <v>0</v>
      </c>
    </row>
    <row r="47" spans="1:8" s="4" customFormat="1" ht="13.8">
      <c r="A47" s="63" t="s">
        <v>53</v>
      </c>
      <c r="B47" s="346">
        <f t="shared" si="1"/>
        <v>0</v>
      </c>
      <c r="C47" s="347">
        <v>0</v>
      </c>
      <c r="D47" s="347">
        <v>0</v>
      </c>
      <c r="E47" s="347">
        <v>0</v>
      </c>
      <c r="F47" s="346">
        <f t="shared" si="2"/>
        <v>0</v>
      </c>
      <c r="G47" s="347">
        <v>0</v>
      </c>
      <c r="H47" s="347">
        <v>0</v>
      </c>
    </row>
    <row r="48" spans="1:8" s="4" customFormat="1" ht="13.8">
      <c r="A48" s="63" t="s">
        <v>54</v>
      </c>
      <c r="B48" s="346">
        <f t="shared" si="1"/>
        <v>0</v>
      </c>
      <c r="C48" s="347">
        <v>0</v>
      </c>
      <c r="D48" s="347">
        <v>0</v>
      </c>
      <c r="E48" s="347">
        <v>0</v>
      </c>
      <c r="F48" s="346">
        <f t="shared" si="2"/>
        <v>0</v>
      </c>
      <c r="G48" s="347">
        <v>0</v>
      </c>
      <c r="H48" s="347">
        <v>0</v>
      </c>
    </row>
    <row r="49" spans="1:8" s="4" customFormat="1" ht="13.8">
      <c r="A49" s="63" t="s">
        <v>55</v>
      </c>
      <c r="B49" s="346">
        <f t="shared" si="1"/>
        <v>0</v>
      </c>
      <c r="C49" s="347">
        <v>0</v>
      </c>
      <c r="D49" s="347">
        <v>0</v>
      </c>
      <c r="E49" s="347">
        <v>0</v>
      </c>
      <c r="F49" s="346">
        <f t="shared" si="2"/>
        <v>0</v>
      </c>
      <c r="G49" s="347">
        <v>0</v>
      </c>
      <c r="H49" s="347">
        <v>0</v>
      </c>
    </row>
    <row r="50" spans="1:8" s="4" customFormat="1" ht="13.8">
      <c r="A50" s="63" t="s">
        <v>56</v>
      </c>
      <c r="B50" s="346">
        <f t="shared" si="1"/>
        <v>0</v>
      </c>
      <c r="C50" s="347">
        <v>0</v>
      </c>
      <c r="D50" s="347">
        <v>0</v>
      </c>
      <c r="E50" s="347">
        <v>0</v>
      </c>
      <c r="F50" s="346">
        <f t="shared" si="2"/>
        <v>0</v>
      </c>
      <c r="G50" s="347">
        <v>0</v>
      </c>
      <c r="H50" s="347">
        <v>0</v>
      </c>
    </row>
    <row r="51" spans="1:8" s="4" customFormat="1" ht="13.8">
      <c r="A51" s="63" t="s">
        <v>57</v>
      </c>
      <c r="B51" s="346">
        <f t="shared" si="1"/>
        <v>0</v>
      </c>
      <c r="C51" s="347">
        <v>0</v>
      </c>
      <c r="D51" s="347">
        <v>0</v>
      </c>
      <c r="E51" s="347">
        <v>0</v>
      </c>
      <c r="F51" s="346">
        <f t="shared" si="2"/>
        <v>0</v>
      </c>
      <c r="G51" s="347">
        <v>0</v>
      </c>
      <c r="H51" s="347">
        <v>0</v>
      </c>
    </row>
    <row r="52" spans="1:8" s="4" customFormat="1" ht="13.8">
      <c r="A52" s="63" t="s">
        <v>58</v>
      </c>
      <c r="B52" s="346">
        <f t="shared" si="1"/>
        <v>0</v>
      </c>
      <c r="C52" s="347">
        <v>0</v>
      </c>
      <c r="D52" s="347">
        <v>0</v>
      </c>
      <c r="E52" s="347">
        <v>0</v>
      </c>
      <c r="F52" s="346">
        <f t="shared" si="2"/>
        <v>0</v>
      </c>
      <c r="G52" s="347">
        <v>0</v>
      </c>
      <c r="H52" s="347">
        <v>0</v>
      </c>
    </row>
    <row r="53" spans="1:8" s="4" customFormat="1" ht="13.8">
      <c r="A53" s="63" t="s">
        <v>59</v>
      </c>
      <c r="B53" s="346">
        <f t="shared" si="1"/>
        <v>0</v>
      </c>
      <c r="C53" s="347">
        <v>0</v>
      </c>
      <c r="D53" s="347">
        <v>0</v>
      </c>
      <c r="E53" s="347">
        <v>0</v>
      </c>
      <c r="F53" s="346">
        <f t="shared" si="2"/>
        <v>0</v>
      </c>
      <c r="G53" s="347">
        <v>0</v>
      </c>
      <c r="H53" s="347">
        <v>0</v>
      </c>
    </row>
    <row r="54" spans="1:8" s="4" customFormat="1" ht="13.8">
      <c r="A54" s="63" t="s">
        <v>60</v>
      </c>
      <c r="B54" s="346">
        <f t="shared" si="1"/>
        <v>0</v>
      </c>
      <c r="C54" s="347">
        <v>0</v>
      </c>
      <c r="D54" s="347">
        <v>0</v>
      </c>
      <c r="E54" s="347">
        <v>0</v>
      </c>
      <c r="F54" s="346">
        <f t="shared" si="2"/>
        <v>0</v>
      </c>
      <c r="G54" s="347">
        <v>0</v>
      </c>
      <c r="H54" s="347">
        <v>0</v>
      </c>
    </row>
    <row r="55" spans="1:8" s="4" customFormat="1" ht="13.8">
      <c r="A55" s="63" t="s">
        <v>61</v>
      </c>
      <c r="B55" s="346">
        <f t="shared" si="1"/>
        <v>0</v>
      </c>
      <c r="C55" s="296">
        <v>0</v>
      </c>
      <c r="D55" s="296">
        <v>0</v>
      </c>
      <c r="E55" s="296">
        <v>0</v>
      </c>
      <c r="F55" s="346">
        <f t="shared" si="2"/>
        <v>0</v>
      </c>
      <c r="G55" s="296">
        <v>0</v>
      </c>
      <c r="H55" s="296">
        <v>0</v>
      </c>
    </row>
  </sheetData>
  <mergeCells count="4">
    <mergeCell ref="A2:A3"/>
    <mergeCell ref="B2:E2"/>
    <mergeCell ref="F2:H2"/>
    <mergeCell ref="A1:H1"/>
  </mergeCells>
  <phoneticPr fontId="11" type="noConversion"/>
  <conditionalFormatting sqref="B4:H55">
    <cfRule type="cellIs" dxfId="0" priority="1" operator="lessThan">
      <formula>0</formula>
    </cfRule>
  </conditionalFormatting>
  <pageMargins left="0.7" right="0.7" top="0.75" bottom="0.75" header="0.3" footer="0.3"/>
  <pageSetup scale="80"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00B05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K60"/>
  <sheetViews>
    <sheetView workbookViewId="0">
      <selection activeCell="B5" sqref="B5"/>
    </sheetView>
  </sheetViews>
  <sheetFormatPr defaultRowHeight="14.4"/>
  <cols>
    <col min="1" max="1" width="21.88671875" customWidth="1"/>
    <col min="2" max="4" width="15" customWidth="1"/>
    <col min="5" max="5" width="13.6640625" customWidth="1"/>
    <col min="6" max="6" width="13.88671875" customWidth="1"/>
    <col min="7" max="7" width="15" customWidth="1"/>
    <col min="8" max="8" width="14.88671875" customWidth="1"/>
    <col min="9" max="9" width="14.33203125" customWidth="1"/>
    <col min="10" max="10" width="14.88671875" customWidth="1"/>
    <col min="11" max="11" width="14" customWidth="1"/>
  </cols>
  <sheetData>
    <row r="1" spans="1:11">
      <c r="A1" s="502" t="s">
        <v>229</v>
      </c>
      <c r="B1" s="508"/>
      <c r="C1" s="508"/>
      <c r="D1" s="508"/>
      <c r="E1" s="499"/>
      <c r="F1" s="499"/>
      <c r="G1" s="499"/>
      <c r="H1" s="499"/>
      <c r="I1" s="499"/>
      <c r="J1" s="537"/>
      <c r="K1" s="538"/>
    </row>
    <row r="2" spans="1:11">
      <c r="A2" s="36"/>
      <c r="B2" s="41"/>
      <c r="C2" s="72"/>
      <c r="D2" s="95"/>
      <c r="E2" s="568" t="s">
        <v>91</v>
      </c>
      <c r="F2" s="569"/>
      <c r="G2" s="543" t="s">
        <v>9</v>
      </c>
      <c r="H2" s="544"/>
      <c r="I2" s="545"/>
      <c r="J2" s="67"/>
      <c r="K2" s="96"/>
    </row>
    <row r="3" spans="1:11" ht="33.6">
      <c r="A3" s="35" t="s">
        <v>10</v>
      </c>
      <c r="B3" s="38" t="s">
        <v>318</v>
      </c>
      <c r="C3" s="97" t="s">
        <v>101</v>
      </c>
      <c r="D3" s="93" t="s">
        <v>102</v>
      </c>
      <c r="E3" s="50" t="s">
        <v>93</v>
      </c>
      <c r="F3" s="51" t="s">
        <v>94</v>
      </c>
      <c r="G3" s="38" t="s">
        <v>7</v>
      </c>
      <c r="H3" s="35" t="s">
        <v>8</v>
      </c>
      <c r="I3" s="52" t="s">
        <v>1</v>
      </c>
      <c r="J3" s="259" t="s">
        <v>95</v>
      </c>
      <c r="K3" s="96" t="s">
        <v>96</v>
      </c>
    </row>
    <row r="4" spans="1:11">
      <c r="A4" s="35"/>
      <c r="B4" s="38"/>
      <c r="C4" s="73"/>
      <c r="D4" s="93"/>
      <c r="E4" s="53"/>
      <c r="F4" s="54"/>
      <c r="G4" s="39"/>
      <c r="H4" s="36"/>
      <c r="I4" s="55"/>
      <c r="J4" s="98"/>
      <c r="K4" s="99"/>
    </row>
    <row r="5" spans="1:11">
      <c r="A5" s="56" t="s">
        <v>77</v>
      </c>
      <c r="B5" s="356">
        <f>SUM(B6:B56)</f>
        <v>588446733</v>
      </c>
      <c r="C5" s="74"/>
      <c r="D5" s="349">
        <f>B5</f>
        <v>588446733</v>
      </c>
      <c r="E5" s="100"/>
      <c r="F5" s="100"/>
      <c r="G5" s="350">
        <f>IF(SUM(G6:G56)='Contingency Assistance'!B5,'Contingency Assistance'!B5,"ERROR")</f>
        <v>479863710</v>
      </c>
      <c r="H5" s="351">
        <f>IF(SUM(H6:H56)='Contingency Non-Assistance'!B5,'Contingency Non-Assistance'!B5, "ERROR")</f>
        <v>108583023</v>
      </c>
      <c r="I5" s="352">
        <f>IF(SUM(I6:I56)=(G5+H5),(G5+H5),"ERROR")</f>
        <v>588446733</v>
      </c>
      <c r="J5" s="101"/>
      <c r="K5" s="102"/>
    </row>
    <row r="6" spans="1:11">
      <c r="A6" s="199" t="s">
        <v>11</v>
      </c>
      <c r="B6" s="256">
        <v>9266210</v>
      </c>
      <c r="C6" s="257"/>
      <c r="D6" s="349">
        <f t="shared" ref="D6:D56" si="0">B6</f>
        <v>9266210</v>
      </c>
      <c r="E6" s="100"/>
      <c r="F6" s="100"/>
      <c r="G6" s="353">
        <f>'Contingency Assistance'!B6</f>
        <v>9266210</v>
      </c>
      <c r="H6" s="354">
        <f>'Contingency Non-Assistance'!B6</f>
        <v>0</v>
      </c>
      <c r="I6" s="355">
        <f>G6+H6</f>
        <v>9266210</v>
      </c>
      <c r="J6" s="101"/>
      <c r="K6" s="102"/>
    </row>
    <row r="7" spans="1:11">
      <c r="A7" s="199" t="s">
        <v>12</v>
      </c>
      <c r="B7" s="256">
        <v>0</v>
      </c>
      <c r="C7" s="257"/>
      <c r="D7" s="349">
        <f t="shared" si="0"/>
        <v>0</v>
      </c>
      <c r="E7" s="100"/>
      <c r="F7" s="100"/>
      <c r="G7" s="353">
        <f>'Contingency Assistance'!B7</f>
        <v>0</v>
      </c>
      <c r="H7" s="354">
        <f>'Contingency Non-Assistance'!B7</f>
        <v>0</v>
      </c>
      <c r="I7" s="355">
        <f t="shared" ref="I7:I56" si="1">G7+H7</f>
        <v>0</v>
      </c>
      <c r="J7" s="101"/>
      <c r="K7" s="102"/>
    </row>
    <row r="8" spans="1:11">
      <c r="A8" s="199" t="s">
        <v>13</v>
      </c>
      <c r="B8" s="256">
        <v>21078509</v>
      </c>
      <c r="C8" s="257"/>
      <c r="D8" s="349">
        <f t="shared" si="0"/>
        <v>21078509</v>
      </c>
      <c r="E8" s="100"/>
      <c r="F8" s="100"/>
      <c r="G8" s="353">
        <f>'Contingency Assistance'!B8</f>
        <v>17916733</v>
      </c>
      <c r="H8" s="354">
        <f>'Contingency Non-Assistance'!B8</f>
        <v>3161776</v>
      </c>
      <c r="I8" s="355">
        <f t="shared" si="1"/>
        <v>21078509</v>
      </c>
      <c r="J8" s="101"/>
      <c r="K8" s="102"/>
    </row>
    <row r="9" spans="1:11">
      <c r="A9" s="199" t="s">
        <v>14</v>
      </c>
      <c r="B9" s="256">
        <v>5633583</v>
      </c>
      <c r="C9" s="257"/>
      <c r="D9" s="349">
        <f t="shared" si="0"/>
        <v>5633583</v>
      </c>
      <c r="E9" s="100"/>
      <c r="F9" s="100"/>
      <c r="G9" s="353">
        <f>'Contingency Assistance'!B9</f>
        <v>0</v>
      </c>
      <c r="H9" s="354">
        <f>'Contingency Non-Assistance'!B9</f>
        <v>5633583</v>
      </c>
      <c r="I9" s="355">
        <f t="shared" si="1"/>
        <v>5633583</v>
      </c>
      <c r="J9" s="101"/>
      <c r="K9" s="102"/>
    </row>
    <row r="10" spans="1:11">
      <c r="A10" s="199" t="s">
        <v>15</v>
      </c>
      <c r="B10" s="256">
        <v>0</v>
      </c>
      <c r="C10" s="257"/>
      <c r="D10" s="349">
        <f t="shared" si="0"/>
        <v>0</v>
      </c>
      <c r="E10" s="100"/>
      <c r="F10" s="100"/>
      <c r="G10" s="353">
        <f>'Contingency Assistance'!B10</f>
        <v>0</v>
      </c>
      <c r="H10" s="354">
        <f>'Contingency Non-Assistance'!B10</f>
        <v>0</v>
      </c>
      <c r="I10" s="355">
        <f t="shared" si="1"/>
        <v>0</v>
      </c>
      <c r="J10" s="101"/>
      <c r="K10" s="102"/>
    </row>
    <row r="11" spans="1:11">
      <c r="A11" s="199" t="s">
        <v>16</v>
      </c>
      <c r="B11" s="256">
        <v>13510450</v>
      </c>
      <c r="C11" s="257"/>
      <c r="D11" s="349">
        <f t="shared" si="0"/>
        <v>13510450</v>
      </c>
      <c r="E11" s="100"/>
      <c r="F11" s="100"/>
      <c r="G11" s="353">
        <f>'Contingency Assistance'!B11</f>
        <v>13510450</v>
      </c>
      <c r="H11" s="354">
        <f>'Contingency Non-Assistance'!B11</f>
        <v>0</v>
      </c>
      <c r="I11" s="355">
        <f t="shared" si="1"/>
        <v>13510450</v>
      </c>
      <c r="J11" s="101"/>
      <c r="K11" s="102"/>
    </row>
    <row r="12" spans="1:11">
      <c r="A12" s="199" t="s">
        <v>17</v>
      </c>
      <c r="B12" s="256">
        <v>0</v>
      </c>
      <c r="C12" s="257"/>
      <c r="D12" s="349">
        <f t="shared" si="0"/>
        <v>0</v>
      </c>
      <c r="E12" s="100"/>
      <c r="F12" s="100"/>
      <c r="G12" s="353">
        <f>'Contingency Assistance'!B12</f>
        <v>0</v>
      </c>
      <c r="H12" s="354">
        <f>'Contingency Non-Assistance'!B12</f>
        <v>0</v>
      </c>
      <c r="I12" s="355">
        <f t="shared" si="1"/>
        <v>0</v>
      </c>
      <c r="J12" s="101"/>
      <c r="K12" s="102"/>
    </row>
    <row r="13" spans="1:11">
      <c r="A13" s="199" t="s">
        <v>18</v>
      </c>
      <c r="B13" s="256">
        <v>3206499</v>
      </c>
      <c r="C13" s="257"/>
      <c r="D13" s="349">
        <f t="shared" si="0"/>
        <v>3206499</v>
      </c>
      <c r="E13" s="100"/>
      <c r="F13" s="100"/>
      <c r="G13" s="353">
        <f>'Contingency Assistance'!B13</f>
        <v>0</v>
      </c>
      <c r="H13" s="354">
        <f>'Contingency Non-Assistance'!B13</f>
        <v>3206499</v>
      </c>
      <c r="I13" s="355">
        <f t="shared" si="1"/>
        <v>3206499</v>
      </c>
      <c r="J13" s="101"/>
      <c r="K13" s="102"/>
    </row>
    <row r="14" spans="1:11">
      <c r="A14" s="199" t="s">
        <v>19</v>
      </c>
      <c r="B14" s="256">
        <v>9196167</v>
      </c>
      <c r="C14" s="257"/>
      <c r="D14" s="349">
        <f t="shared" si="0"/>
        <v>9196167</v>
      </c>
      <c r="E14" s="100"/>
      <c r="F14" s="100"/>
      <c r="G14" s="353">
        <f>'Contingency Assistance'!B14</f>
        <v>9196167</v>
      </c>
      <c r="H14" s="354">
        <f>'Contingency Non-Assistance'!B14</f>
        <v>0</v>
      </c>
      <c r="I14" s="355">
        <f t="shared" si="1"/>
        <v>9196167</v>
      </c>
      <c r="J14" s="101"/>
      <c r="K14" s="102"/>
    </row>
    <row r="15" spans="1:11">
      <c r="A15" s="199" t="s">
        <v>20</v>
      </c>
      <c r="B15" s="256">
        <v>0</v>
      </c>
      <c r="C15" s="257"/>
      <c r="D15" s="349">
        <f t="shared" si="0"/>
        <v>0</v>
      </c>
      <c r="E15" s="100"/>
      <c r="F15" s="100"/>
      <c r="G15" s="353">
        <f>'Contingency Assistance'!B15</f>
        <v>0</v>
      </c>
      <c r="H15" s="354">
        <f>'Contingency Non-Assistance'!B15</f>
        <v>0</v>
      </c>
      <c r="I15" s="355">
        <f t="shared" si="1"/>
        <v>0</v>
      </c>
      <c r="J15" s="101"/>
      <c r="K15" s="102"/>
    </row>
    <row r="16" spans="1:11">
      <c r="A16" s="199" t="s">
        <v>21</v>
      </c>
      <c r="B16" s="256">
        <v>0</v>
      </c>
      <c r="C16" s="257"/>
      <c r="D16" s="349">
        <f t="shared" si="0"/>
        <v>0</v>
      </c>
      <c r="E16" s="100"/>
      <c r="F16" s="100"/>
      <c r="G16" s="353">
        <f>'Contingency Assistance'!B16</f>
        <v>0</v>
      </c>
      <c r="H16" s="354">
        <f>'Contingency Non-Assistance'!B16</f>
        <v>0</v>
      </c>
      <c r="I16" s="355">
        <f t="shared" si="1"/>
        <v>0</v>
      </c>
      <c r="J16" s="101"/>
      <c r="K16" s="102"/>
    </row>
    <row r="17" spans="1:11">
      <c r="A17" s="199" t="s">
        <v>22</v>
      </c>
      <c r="B17" s="256">
        <v>9821258</v>
      </c>
      <c r="C17" s="257"/>
      <c r="D17" s="349">
        <f t="shared" si="0"/>
        <v>9821258</v>
      </c>
      <c r="E17" s="100"/>
      <c r="F17" s="100"/>
      <c r="G17" s="353">
        <f>'Contingency Assistance'!B17</f>
        <v>9821258</v>
      </c>
      <c r="H17" s="354">
        <f>'Contingency Non-Assistance'!B17</f>
        <v>0</v>
      </c>
      <c r="I17" s="355">
        <f t="shared" si="1"/>
        <v>9821258</v>
      </c>
      <c r="J17" s="101"/>
      <c r="K17" s="102"/>
    </row>
    <row r="18" spans="1:11">
      <c r="A18" s="199" t="s">
        <v>23</v>
      </c>
      <c r="B18" s="256">
        <v>0</v>
      </c>
      <c r="C18" s="257"/>
      <c r="D18" s="349">
        <f t="shared" si="0"/>
        <v>0</v>
      </c>
      <c r="E18" s="100"/>
      <c r="F18" s="100"/>
      <c r="G18" s="353">
        <f>'Contingency Assistance'!B18</f>
        <v>0</v>
      </c>
      <c r="H18" s="354">
        <f>'Contingency Non-Assistance'!B18</f>
        <v>0</v>
      </c>
      <c r="I18" s="355">
        <f t="shared" si="1"/>
        <v>0</v>
      </c>
      <c r="J18" s="101"/>
      <c r="K18" s="102"/>
    </row>
    <row r="19" spans="1:11">
      <c r="A19" s="199" t="s">
        <v>24</v>
      </c>
      <c r="B19" s="256">
        <v>0</v>
      </c>
      <c r="C19" s="257"/>
      <c r="D19" s="349">
        <f t="shared" si="0"/>
        <v>0</v>
      </c>
      <c r="E19" s="100"/>
      <c r="F19" s="100"/>
      <c r="G19" s="353">
        <f>'Contingency Assistance'!B19</f>
        <v>0</v>
      </c>
      <c r="H19" s="354">
        <f>'Contingency Non-Assistance'!B19</f>
        <v>0</v>
      </c>
      <c r="I19" s="355">
        <f t="shared" si="1"/>
        <v>0</v>
      </c>
      <c r="J19" s="101"/>
      <c r="K19" s="102"/>
    </row>
    <row r="20" spans="1:11">
      <c r="A20" s="199" t="s">
        <v>25</v>
      </c>
      <c r="B20" s="256">
        <v>0</v>
      </c>
      <c r="C20" s="257"/>
      <c r="D20" s="349">
        <f t="shared" si="0"/>
        <v>0</v>
      </c>
      <c r="E20" s="100"/>
      <c r="F20" s="100"/>
      <c r="G20" s="353">
        <f>'Contingency Assistance'!B20</f>
        <v>0</v>
      </c>
      <c r="H20" s="354">
        <f>'Contingency Non-Assistance'!B20</f>
        <v>0</v>
      </c>
      <c r="I20" s="355">
        <f t="shared" si="1"/>
        <v>0</v>
      </c>
      <c r="J20" s="101"/>
      <c r="K20" s="102"/>
    </row>
    <row r="21" spans="1:11">
      <c r="A21" s="199" t="s">
        <v>26</v>
      </c>
      <c r="B21" s="256">
        <v>0</v>
      </c>
      <c r="C21" s="257"/>
      <c r="D21" s="349">
        <f t="shared" si="0"/>
        <v>0</v>
      </c>
      <c r="E21" s="100"/>
      <c r="F21" s="100"/>
      <c r="G21" s="353">
        <f>'Contingency Assistance'!B21</f>
        <v>0</v>
      </c>
      <c r="H21" s="354">
        <f>'Contingency Non-Assistance'!B21</f>
        <v>0</v>
      </c>
      <c r="I21" s="355">
        <f t="shared" si="1"/>
        <v>0</v>
      </c>
      <c r="J21" s="101"/>
      <c r="K21" s="102"/>
    </row>
    <row r="22" spans="1:11">
      <c r="A22" s="199" t="s">
        <v>27</v>
      </c>
      <c r="B22" s="256">
        <v>0</v>
      </c>
      <c r="C22" s="257"/>
      <c r="D22" s="349">
        <f t="shared" si="0"/>
        <v>0</v>
      </c>
      <c r="E22" s="100"/>
      <c r="F22" s="100"/>
      <c r="G22" s="353">
        <f>'Contingency Assistance'!B22</f>
        <v>0</v>
      </c>
      <c r="H22" s="354">
        <f>'Contingency Non-Assistance'!B22</f>
        <v>0</v>
      </c>
      <c r="I22" s="355">
        <f t="shared" si="1"/>
        <v>0</v>
      </c>
      <c r="J22" s="101"/>
      <c r="K22" s="102"/>
    </row>
    <row r="23" spans="1:11">
      <c r="A23" s="199" t="s">
        <v>28</v>
      </c>
      <c r="B23" s="256">
        <v>0</v>
      </c>
      <c r="C23" s="257"/>
      <c r="D23" s="349">
        <f t="shared" si="0"/>
        <v>0</v>
      </c>
      <c r="E23" s="100"/>
      <c r="F23" s="100"/>
      <c r="G23" s="353">
        <f>'Contingency Assistance'!B23</f>
        <v>0</v>
      </c>
      <c r="H23" s="354">
        <f>'Contingency Non-Assistance'!B23</f>
        <v>0</v>
      </c>
      <c r="I23" s="355">
        <f t="shared" si="1"/>
        <v>0</v>
      </c>
      <c r="J23" s="101"/>
      <c r="K23" s="102"/>
    </row>
    <row r="24" spans="1:11">
      <c r="A24" s="199" t="s">
        <v>29</v>
      </c>
      <c r="B24" s="256">
        <v>0</v>
      </c>
      <c r="C24" s="257"/>
      <c r="D24" s="349">
        <f t="shared" si="0"/>
        <v>0</v>
      </c>
      <c r="E24" s="100"/>
      <c r="F24" s="100"/>
      <c r="G24" s="353">
        <f>'Contingency Assistance'!B24</f>
        <v>0</v>
      </c>
      <c r="H24" s="354">
        <f>'Contingency Non-Assistance'!B24</f>
        <v>0</v>
      </c>
      <c r="I24" s="355">
        <f t="shared" si="1"/>
        <v>0</v>
      </c>
      <c r="J24" s="101"/>
      <c r="K24" s="102"/>
    </row>
    <row r="25" spans="1:11">
      <c r="A25" s="199" t="s">
        <v>30</v>
      </c>
      <c r="B25" s="256">
        <v>0</v>
      </c>
      <c r="C25" s="257"/>
      <c r="D25" s="349">
        <f t="shared" si="0"/>
        <v>0</v>
      </c>
      <c r="E25" s="100"/>
      <c r="F25" s="100"/>
      <c r="G25" s="353">
        <f>'Contingency Assistance'!B25</f>
        <v>0</v>
      </c>
      <c r="H25" s="354">
        <f>'Contingency Non-Assistance'!B25</f>
        <v>0</v>
      </c>
      <c r="I25" s="355">
        <f t="shared" si="1"/>
        <v>0</v>
      </c>
      <c r="J25" s="101"/>
      <c r="K25" s="102"/>
    </row>
    <row r="26" spans="1:11">
      <c r="A26" s="199" t="s">
        <v>31</v>
      </c>
      <c r="B26" s="256">
        <v>22749468</v>
      </c>
      <c r="C26" s="257"/>
      <c r="D26" s="349">
        <f t="shared" si="0"/>
        <v>22749468</v>
      </c>
      <c r="E26" s="100"/>
      <c r="F26" s="100"/>
      <c r="G26" s="353">
        <f>'Contingency Assistance'!B26</f>
        <v>22749468</v>
      </c>
      <c r="H26" s="354">
        <f>'Contingency Non-Assistance'!B26</f>
        <v>0</v>
      </c>
      <c r="I26" s="355">
        <f t="shared" si="1"/>
        <v>22749468</v>
      </c>
      <c r="J26" s="101"/>
      <c r="K26" s="102"/>
    </row>
    <row r="27" spans="1:11">
      <c r="A27" s="199" t="s">
        <v>32</v>
      </c>
      <c r="B27" s="256">
        <v>45615611</v>
      </c>
      <c r="C27" s="257"/>
      <c r="D27" s="349">
        <f t="shared" si="0"/>
        <v>45615611</v>
      </c>
      <c r="E27" s="100"/>
      <c r="F27" s="100"/>
      <c r="G27" s="353">
        <f>'Contingency Assistance'!B27</f>
        <v>9500000</v>
      </c>
      <c r="H27" s="354">
        <f>'Contingency Non-Assistance'!B27</f>
        <v>36115611</v>
      </c>
      <c r="I27" s="355">
        <f t="shared" si="1"/>
        <v>45615611</v>
      </c>
      <c r="J27" s="101"/>
      <c r="K27" s="102"/>
    </row>
    <row r="28" spans="1:11">
      <c r="A28" s="199" t="s">
        <v>33</v>
      </c>
      <c r="B28" s="256">
        <v>0</v>
      </c>
      <c r="C28" s="257"/>
      <c r="D28" s="349">
        <f t="shared" si="0"/>
        <v>0</v>
      </c>
      <c r="E28" s="100"/>
      <c r="F28" s="100"/>
      <c r="G28" s="353">
        <f>'Contingency Assistance'!B28</f>
        <v>0</v>
      </c>
      <c r="H28" s="354">
        <f>'Contingency Non-Assistance'!B28</f>
        <v>0</v>
      </c>
      <c r="I28" s="355">
        <f t="shared" si="1"/>
        <v>0</v>
      </c>
      <c r="J28" s="101"/>
      <c r="K28" s="102"/>
    </row>
    <row r="29" spans="1:11">
      <c r="A29" s="199" t="s">
        <v>34</v>
      </c>
      <c r="B29" s="256">
        <v>0</v>
      </c>
      <c r="C29" s="257"/>
      <c r="D29" s="349">
        <f t="shared" si="0"/>
        <v>0</v>
      </c>
      <c r="E29" s="100"/>
      <c r="F29" s="100"/>
      <c r="G29" s="353">
        <f>'Contingency Assistance'!B29</f>
        <v>0</v>
      </c>
      <c r="H29" s="354">
        <f>'Contingency Non-Assistance'!B29</f>
        <v>0</v>
      </c>
      <c r="I29" s="355">
        <f t="shared" si="1"/>
        <v>0</v>
      </c>
      <c r="J29" s="101"/>
      <c r="K29" s="102"/>
    </row>
    <row r="30" spans="1:11">
      <c r="A30" s="199" t="s">
        <v>35</v>
      </c>
      <c r="B30" s="256">
        <v>0</v>
      </c>
      <c r="C30" s="257"/>
      <c r="D30" s="349">
        <f t="shared" si="0"/>
        <v>0</v>
      </c>
      <c r="E30" s="100"/>
      <c r="F30" s="100"/>
      <c r="G30" s="353">
        <f>'Contingency Assistance'!B30</f>
        <v>0</v>
      </c>
      <c r="H30" s="354">
        <f>'Contingency Non-Assistance'!B30</f>
        <v>0</v>
      </c>
      <c r="I30" s="355">
        <f t="shared" si="1"/>
        <v>0</v>
      </c>
      <c r="J30" s="101"/>
      <c r="K30" s="102"/>
    </row>
    <row r="31" spans="1:11">
      <c r="A31" s="199" t="s">
        <v>36</v>
      </c>
      <c r="B31" s="256">
        <v>0</v>
      </c>
      <c r="C31" s="257"/>
      <c r="D31" s="349">
        <f t="shared" si="0"/>
        <v>0</v>
      </c>
      <c r="E31" s="100"/>
      <c r="F31" s="100"/>
      <c r="G31" s="353">
        <f>'Contingency Assistance'!B31</f>
        <v>0</v>
      </c>
      <c r="H31" s="353">
        <f>'Contingency Non-Assistance'!B31</f>
        <v>0</v>
      </c>
      <c r="I31" s="355">
        <f t="shared" si="1"/>
        <v>0</v>
      </c>
      <c r="J31" s="101"/>
      <c r="K31" s="102"/>
    </row>
    <row r="32" spans="1:11">
      <c r="A32" s="199" t="s">
        <v>37</v>
      </c>
      <c r="B32" s="256">
        <v>0</v>
      </c>
      <c r="C32" s="257"/>
      <c r="D32" s="349">
        <f t="shared" si="0"/>
        <v>0</v>
      </c>
      <c r="E32" s="100"/>
      <c r="F32" s="100"/>
      <c r="G32" s="353">
        <f>'Contingency Assistance'!B32</f>
        <v>0</v>
      </c>
      <c r="H32" s="354">
        <f>'Contingency Non-Assistance'!B32</f>
        <v>0</v>
      </c>
      <c r="I32" s="355">
        <f t="shared" si="1"/>
        <v>0</v>
      </c>
      <c r="J32" s="101"/>
      <c r="K32" s="102"/>
    </row>
    <row r="33" spans="1:11">
      <c r="A33" s="199" t="s">
        <v>38</v>
      </c>
      <c r="B33" s="256">
        <v>0</v>
      </c>
      <c r="C33" s="257"/>
      <c r="D33" s="349">
        <f t="shared" si="0"/>
        <v>0</v>
      </c>
      <c r="E33" s="100"/>
      <c r="F33" s="100"/>
      <c r="G33" s="353">
        <f>'Contingency Assistance'!B33</f>
        <v>0</v>
      </c>
      <c r="H33" s="354">
        <f>'Contingency Non-Assistance'!B33</f>
        <v>0</v>
      </c>
      <c r="I33" s="355">
        <f t="shared" si="1"/>
        <v>0</v>
      </c>
      <c r="J33" s="101"/>
      <c r="K33" s="102"/>
    </row>
    <row r="34" spans="1:11">
      <c r="A34" s="199" t="s">
        <v>39</v>
      </c>
      <c r="B34" s="256">
        <v>4360023</v>
      </c>
      <c r="C34" s="257"/>
      <c r="D34" s="349">
        <f t="shared" si="0"/>
        <v>4360023</v>
      </c>
      <c r="E34" s="100"/>
      <c r="F34" s="100"/>
      <c r="G34" s="353">
        <f>'Contingency Assistance'!B34</f>
        <v>4360023</v>
      </c>
      <c r="H34" s="354">
        <f>'Contingency Non-Assistance'!B34</f>
        <v>0</v>
      </c>
      <c r="I34" s="355">
        <f t="shared" si="1"/>
        <v>4360023</v>
      </c>
      <c r="J34" s="101"/>
      <c r="K34" s="102"/>
    </row>
    <row r="35" spans="1:11">
      <c r="A35" s="199" t="s">
        <v>40</v>
      </c>
      <c r="B35" s="256">
        <v>0</v>
      </c>
      <c r="C35" s="257"/>
      <c r="D35" s="349">
        <f t="shared" si="0"/>
        <v>0</v>
      </c>
      <c r="E35" s="100"/>
      <c r="F35" s="100"/>
      <c r="G35" s="353">
        <f>'Contingency Assistance'!B35</f>
        <v>0</v>
      </c>
      <c r="H35" s="354">
        <f>'Contingency Non-Assistance'!B35</f>
        <v>0</v>
      </c>
      <c r="I35" s="355">
        <f t="shared" si="1"/>
        <v>0</v>
      </c>
      <c r="J35" s="101"/>
      <c r="K35" s="102"/>
    </row>
    <row r="36" spans="1:11">
      <c r="A36" s="199" t="s">
        <v>41</v>
      </c>
      <c r="B36" s="256">
        <v>0</v>
      </c>
      <c r="C36" s="257"/>
      <c r="D36" s="349">
        <f t="shared" si="0"/>
        <v>0</v>
      </c>
      <c r="E36" s="100"/>
      <c r="F36" s="100"/>
      <c r="G36" s="353">
        <f>'Contingency Assistance'!B36</f>
        <v>0</v>
      </c>
      <c r="H36" s="354">
        <f>'Contingency Non-Assistance'!B36</f>
        <v>0</v>
      </c>
      <c r="I36" s="355">
        <f t="shared" si="1"/>
        <v>0</v>
      </c>
      <c r="J36" s="260"/>
      <c r="K36" s="102"/>
    </row>
    <row r="37" spans="1:11">
      <c r="A37" s="199" t="s">
        <v>42</v>
      </c>
      <c r="B37" s="256">
        <v>10980418</v>
      </c>
      <c r="C37" s="257"/>
      <c r="D37" s="349">
        <f t="shared" si="0"/>
        <v>10980418</v>
      </c>
      <c r="E37" s="100"/>
      <c r="F37" s="100"/>
      <c r="G37" s="353">
        <f>'Contingency Assistance'!B37</f>
        <v>10980418</v>
      </c>
      <c r="H37" s="354">
        <f>'Contingency Non-Assistance'!B37</f>
        <v>0</v>
      </c>
      <c r="I37" s="355">
        <f t="shared" si="1"/>
        <v>10980418</v>
      </c>
      <c r="J37" s="260"/>
      <c r="K37" s="102"/>
    </row>
    <row r="38" spans="1:11">
      <c r="A38" s="199" t="s">
        <v>43</v>
      </c>
      <c r="B38" s="256">
        <v>242583331</v>
      </c>
      <c r="C38" s="257"/>
      <c r="D38" s="349">
        <f t="shared" si="0"/>
        <v>242583331</v>
      </c>
      <c r="E38" s="100"/>
      <c r="F38" s="100"/>
      <c r="G38" s="353">
        <f>'Contingency Assistance'!B38</f>
        <v>242583331</v>
      </c>
      <c r="H38" s="354">
        <f>'Contingency Non-Assistance'!B38</f>
        <v>0</v>
      </c>
      <c r="I38" s="355">
        <f t="shared" si="1"/>
        <v>242583331</v>
      </c>
      <c r="J38" s="101"/>
      <c r="K38" s="102"/>
    </row>
    <row r="39" spans="1:11">
      <c r="A39" s="199" t="s">
        <v>44</v>
      </c>
      <c r="B39" s="256">
        <v>29932538</v>
      </c>
      <c r="C39" s="257"/>
      <c r="D39" s="349">
        <f t="shared" si="0"/>
        <v>29932538</v>
      </c>
      <c r="E39" s="100"/>
      <c r="F39" s="100"/>
      <c r="G39" s="353">
        <f>'Contingency Assistance'!B39</f>
        <v>0</v>
      </c>
      <c r="H39" s="354">
        <f>'Contingency Non-Assistance'!B39</f>
        <v>29932538</v>
      </c>
      <c r="I39" s="355">
        <f t="shared" si="1"/>
        <v>29932538</v>
      </c>
      <c r="J39" s="101"/>
      <c r="K39" s="102"/>
    </row>
    <row r="40" spans="1:11">
      <c r="A40" s="199" t="s">
        <v>45</v>
      </c>
      <c r="B40" s="256">
        <v>0</v>
      </c>
      <c r="C40" s="257"/>
      <c r="D40" s="349">
        <f t="shared" si="0"/>
        <v>0</v>
      </c>
      <c r="E40" s="100"/>
      <c r="F40" s="100"/>
      <c r="G40" s="353">
        <f>'Contingency Assistance'!B40</f>
        <v>0</v>
      </c>
      <c r="H40" s="354">
        <f>'Contingency Non-Assistance'!B40</f>
        <v>0</v>
      </c>
      <c r="I40" s="355">
        <f t="shared" si="1"/>
        <v>0</v>
      </c>
      <c r="J40" s="101"/>
      <c r="K40" s="102"/>
    </row>
    <row r="41" spans="1:11">
      <c r="A41" s="199" t="s">
        <v>46</v>
      </c>
      <c r="B41" s="256">
        <v>0</v>
      </c>
      <c r="C41" s="257"/>
      <c r="D41" s="349">
        <f t="shared" si="0"/>
        <v>0</v>
      </c>
      <c r="E41" s="100"/>
      <c r="F41" s="100"/>
      <c r="G41" s="353">
        <f>'Contingency Assistance'!B41</f>
        <v>0</v>
      </c>
      <c r="H41" s="354">
        <f>'Contingency Non-Assistance'!B41</f>
        <v>0</v>
      </c>
      <c r="I41" s="355">
        <f t="shared" si="1"/>
        <v>0</v>
      </c>
      <c r="J41" s="101"/>
      <c r="K41" s="102"/>
    </row>
    <row r="42" spans="1:11">
      <c r="A42" s="199" t="s">
        <v>47</v>
      </c>
      <c r="B42" s="256">
        <v>0</v>
      </c>
      <c r="C42" s="257"/>
      <c r="D42" s="349">
        <f t="shared" si="0"/>
        <v>0</v>
      </c>
      <c r="E42" s="100"/>
      <c r="F42" s="100"/>
      <c r="G42" s="353">
        <f>'Contingency Assistance'!B42</f>
        <v>0</v>
      </c>
      <c r="H42" s="354">
        <f>'Contingency Non-Assistance'!B42</f>
        <v>0</v>
      </c>
      <c r="I42" s="355">
        <f t="shared" si="1"/>
        <v>0</v>
      </c>
      <c r="J42" s="101"/>
      <c r="K42" s="102"/>
    </row>
    <row r="43" spans="1:11">
      <c r="A43" s="199" t="s">
        <v>48</v>
      </c>
      <c r="B43" s="256">
        <v>16436917</v>
      </c>
      <c r="C43" s="257"/>
      <c r="D43" s="349">
        <f t="shared" si="0"/>
        <v>16436917</v>
      </c>
      <c r="E43" s="100"/>
      <c r="F43" s="100"/>
      <c r="G43" s="353">
        <f>'Contingency Assistance'!B43</f>
        <v>13971380</v>
      </c>
      <c r="H43" s="354">
        <f>'Contingency Non-Assistance'!B43</f>
        <v>2465537</v>
      </c>
      <c r="I43" s="355">
        <f t="shared" si="1"/>
        <v>16436917</v>
      </c>
      <c r="J43" s="101"/>
      <c r="K43" s="102"/>
    </row>
    <row r="44" spans="1:11">
      <c r="A44" s="199" t="s">
        <v>49</v>
      </c>
      <c r="B44" s="256">
        <v>0</v>
      </c>
      <c r="C44" s="257"/>
      <c r="D44" s="349">
        <f t="shared" si="0"/>
        <v>0</v>
      </c>
      <c r="E44" s="100"/>
      <c r="F44" s="100"/>
      <c r="G44" s="353">
        <f>'Contingency Assistance'!B44</f>
        <v>0</v>
      </c>
      <c r="H44" s="354">
        <f>'Contingency Non-Assistance'!B44</f>
        <v>0</v>
      </c>
      <c r="I44" s="355">
        <f t="shared" si="1"/>
        <v>0</v>
      </c>
      <c r="J44" s="101"/>
      <c r="K44" s="102"/>
    </row>
    <row r="45" spans="1:11">
      <c r="A45" s="199" t="s">
        <v>50</v>
      </c>
      <c r="B45" s="256">
        <v>0</v>
      </c>
      <c r="C45" s="257"/>
      <c r="D45" s="349">
        <f t="shared" si="0"/>
        <v>0</v>
      </c>
      <c r="E45" s="100"/>
      <c r="F45" s="100"/>
      <c r="G45" s="353">
        <f>'Contingency Assistance'!B45</f>
        <v>0</v>
      </c>
      <c r="H45" s="354">
        <f>'Contingency Non-Assistance'!B45</f>
        <v>0</v>
      </c>
      <c r="I45" s="355">
        <f t="shared" si="1"/>
        <v>0</v>
      </c>
      <c r="J45" s="101"/>
      <c r="K45" s="102"/>
    </row>
    <row r="46" spans="1:11">
      <c r="A46" s="199" t="s">
        <v>51</v>
      </c>
      <c r="B46" s="256">
        <v>9926816</v>
      </c>
      <c r="C46" s="257"/>
      <c r="D46" s="349">
        <f t="shared" si="0"/>
        <v>9926816</v>
      </c>
      <c r="E46" s="100"/>
      <c r="F46" s="100"/>
      <c r="G46" s="353">
        <f>'Contingency Assistance'!B46</f>
        <v>9926816</v>
      </c>
      <c r="H46" s="354">
        <f>'Contingency Non-Assistance'!B46</f>
        <v>0</v>
      </c>
      <c r="I46" s="355">
        <f t="shared" si="1"/>
        <v>9926816</v>
      </c>
      <c r="J46" s="101"/>
      <c r="K46" s="102"/>
    </row>
    <row r="47" spans="1:11">
      <c r="A47" s="199" t="s">
        <v>52</v>
      </c>
      <c r="B47" s="256">
        <v>0</v>
      </c>
      <c r="C47" s="257"/>
      <c r="D47" s="349">
        <f t="shared" si="0"/>
        <v>0</v>
      </c>
      <c r="E47" s="100"/>
      <c r="F47" s="100"/>
      <c r="G47" s="353">
        <f>'Contingency Assistance'!B47</f>
        <v>0</v>
      </c>
      <c r="H47" s="354">
        <f>'Contingency Non-Assistance'!B47</f>
        <v>0</v>
      </c>
      <c r="I47" s="355">
        <f t="shared" si="1"/>
        <v>0</v>
      </c>
      <c r="J47" s="101"/>
      <c r="K47" s="102"/>
    </row>
    <row r="48" spans="1:11">
      <c r="A48" s="199" t="s">
        <v>53</v>
      </c>
      <c r="B48" s="256">
        <v>19018337</v>
      </c>
      <c r="C48" s="257"/>
      <c r="D48" s="349">
        <f t="shared" si="0"/>
        <v>19018337</v>
      </c>
      <c r="E48" s="100"/>
      <c r="F48" s="100"/>
      <c r="G48" s="353">
        <f>'Contingency Assistance'!B48</f>
        <v>19018337</v>
      </c>
      <c r="H48" s="354">
        <f>'Contingency Non-Assistance'!B48</f>
        <v>0</v>
      </c>
      <c r="I48" s="355">
        <f t="shared" si="1"/>
        <v>19018337</v>
      </c>
      <c r="J48" s="101"/>
      <c r="K48" s="102"/>
    </row>
    <row r="49" spans="1:11">
      <c r="A49" s="199" t="s">
        <v>54</v>
      </c>
      <c r="B49" s="256">
        <v>48285359</v>
      </c>
      <c r="C49" s="257"/>
      <c r="D49" s="349">
        <f t="shared" si="0"/>
        <v>48285359</v>
      </c>
      <c r="E49" s="100"/>
      <c r="F49" s="100"/>
      <c r="G49" s="353">
        <f>'Contingency Assistance'!B49</f>
        <v>20217880</v>
      </c>
      <c r="H49" s="354">
        <f>'Contingency Non-Assistance'!B49</f>
        <v>28067479</v>
      </c>
      <c r="I49" s="355">
        <f t="shared" si="1"/>
        <v>48285359</v>
      </c>
      <c r="J49" s="101"/>
      <c r="K49" s="102"/>
    </row>
    <row r="50" spans="1:11">
      <c r="A50" s="199" t="s">
        <v>55</v>
      </c>
      <c r="B50" s="256">
        <v>0</v>
      </c>
      <c r="C50" s="257"/>
      <c r="D50" s="349">
        <f t="shared" si="0"/>
        <v>0</v>
      </c>
      <c r="E50" s="100"/>
      <c r="F50" s="100"/>
      <c r="G50" s="353">
        <f>'Contingency Assistance'!B50</f>
        <v>0</v>
      </c>
      <c r="H50" s="354">
        <f>'Contingency Non-Assistance'!B50</f>
        <v>0</v>
      </c>
      <c r="I50" s="355">
        <f t="shared" si="1"/>
        <v>0</v>
      </c>
      <c r="J50" s="101"/>
      <c r="K50" s="102"/>
    </row>
    <row r="51" spans="1:11">
      <c r="A51" s="199" t="s">
        <v>56</v>
      </c>
      <c r="B51" s="256">
        <v>0</v>
      </c>
      <c r="C51" s="257"/>
      <c r="D51" s="349">
        <f t="shared" si="0"/>
        <v>0</v>
      </c>
      <c r="E51" s="100"/>
      <c r="F51" s="100"/>
      <c r="G51" s="353">
        <f>'Contingency Assistance'!B51</f>
        <v>0</v>
      </c>
      <c r="H51" s="354">
        <f>'Contingency Non-Assistance'!B51</f>
        <v>0</v>
      </c>
      <c r="I51" s="355">
        <f t="shared" si="1"/>
        <v>0</v>
      </c>
      <c r="J51" s="101"/>
      <c r="K51" s="102"/>
    </row>
    <row r="52" spans="1:11">
      <c r="A52" s="199" t="s">
        <v>57</v>
      </c>
      <c r="B52" s="256">
        <v>0</v>
      </c>
      <c r="C52" s="257"/>
      <c r="D52" s="349">
        <f t="shared" si="0"/>
        <v>0</v>
      </c>
      <c r="E52" s="100"/>
      <c r="F52" s="100"/>
      <c r="G52" s="353">
        <f>'Contingency Assistance'!B52</f>
        <v>0</v>
      </c>
      <c r="H52" s="354">
        <f>'Contingency Non-Assistance'!B52</f>
        <v>0</v>
      </c>
      <c r="I52" s="355">
        <f t="shared" si="1"/>
        <v>0</v>
      </c>
      <c r="J52" s="101"/>
      <c r="K52" s="102"/>
    </row>
    <row r="53" spans="1:11">
      <c r="A53" s="199" t="s">
        <v>58</v>
      </c>
      <c r="B53" s="256">
        <v>36870650</v>
      </c>
      <c r="C53" s="257"/>
      <c r="D53" s="349">
        <f t="shared" si="0"/>
        <v>36870650</v>
      </c>
      <c r="E53" s="100"/>
      <c r="F53" s="100"/>
      <c r="G53" s="353">
        <f>'Contingency Assistance'!B53</f>
        <v>36870650</v>
      </c>
      <c r="H53" s="354">
        <f>'Contingency Non-Assistance'!B53</f>
        <v>0</v>
      </c>
      <c r="I53" s="355">
        <f t="shared" si="1"/>
        <v>36870650</v>
      </c>
      <c r="J53" s="101"/>
      <c r="K53" s="102"/>
    </row>
    <row r="54" spans="1:11">
      <c r="A54" s="199" t="s">
        <v>59</v>
      </c>
      <c r="B54" s="256">
        <v>0</v>
      </c>
      <c r="C54" s="257"/>
      <c r="D54" s="349">
        <f t="shared" si="0"/>
        <v>0</v>
      </c>
      <c r="E54" s="100"/>
      <c r="F54" s="100"/>
      <c r="G54" s="353">
        <f>'Contingency Assistance'!B54</f>
        <v>0</v>
      </c>
      <c r="H54" s="354">
        <f>'Contingency Non-Assistance'!B54</f>
        <v>0</v>
      </c>
      <c r="I54" s="355">
        <f t="shared" si="1"/>
        <v>0</v>
      </c>
      <c r="J54" s="101"/>
      <c r="K54" s="102"/>
    </row>
    <row r="55" spans="1:11">
      <c r="A55" s="199" t="s">
        <v>60</v>
      </c>
      <c r="B55" s="256">
        <v>29974589</v>
      </c>
      <c r="C55" s="257"/>
      <c r="D55" s="349">
        <f t="shared" si="0"/>
        <v>29974589</v>
      </c>
      <c r="E55" s="100"/>
      <c r="F55" s="100"/>
      <c r="G55" s="353">
        <f>'Contingency Assistance'!B55</f>
        <v>29974589</v>
      </c>
      <c r="H55" s="354">
        <f>'Contingency Non-Assistance'!B55</f>
        <v>0</v>
      </c>
      <c r="I55" s="355">
        <f t="shared" si="1"/>
        <v>29974589</v>
      </c>
      <c r="J55" s="101"/>
      <c r="K55" s="102"/>
    </row>
    <row r="56" spans="1:11">
      <c r="A56" s="199" t="s">
        <v>61</v>
      </c>
      <c r="B56" s="256">
        <v>0</v>
      </c>
      <c r="C56" s="257"/>
      <c r="D56" s="349">
        <f t="shared" si="0"/>
        <v>0</v>
      </c>
      <c r="E56" s="100"/>
      <c r="F56" s="100"/>
      <c r="G56" s="353">
        <f>'Contingency Assistance'!B56</f>
        <v>0</v>
      </c>
      <c r="H56" s="354">
        <f>'Contingency Non-Assistance'!B56</f>
        <v>0</v>
      </c>
      <c r="I56" s="355">
        <f t="shared" si="1"/>
        <v>0</v>
      </c>
      <c r="J56" s="101"/>
      <c r="K56" s="102"/>
    </row>
    <row r="58" spans="1:11">
      <c r="A58" s="570" t="s">
        <v>195</v>
      </c>
      <c r="B58" s="571"/>
      <c r="C58" s="571"/>
      <c r="D58" s="571"/>
      <c r="E58" s="571"/>
      <c r="F58" s="571"/>
      <c r="G58" s="571"/>
      <c r="H58" s="571"/>
      <c r="I58" s="571"/>
      <c r="J58" s="571"/>
      <c r="K58" s="572"/>
    </row>
    <row r="59" spans="1:11">
      <c r="A59" s="573"/>
      <c r="B59" s="574"/>
      <c r="C59" s="574"/>
      <c r="D59" s="574"/>
      <c r="E59" s="574"/>
      <c r="F59" s="574"/>
      <c r="G59" s="574"/>
      <c r="H59" s="574"/>
      <c r="I59" s="574"/>
      <c r="J59" s="574"/>
      <c r="K59" s="575"/>
    </row>
    <row r="60" spans="1:11" ht="25.5" customHeight="1">
      <c r="A60" s="576"/>
      <c r="B60" s="577"/>
      <c r="C60" s="577"/>
      <c r="D60" s="577"/>
      <c r="E60" s="577"/>
      <c r="F60" s="577"/>
      <c r="G60" s="577"/>
      <c r="H60" s="577"/>
      <c r="I60" s="577"/>
      <c r="J60" s="577"/>
      <c r="K60" s="578"/>
    </row>
  </sheetData>
  <mergeCells count="4">
    <mergeCell ref="A1:K1"/>
    <mergeCell ref="E2:F2"/>
    <mergeCell ref="G2:I2"/>
    <mergeCell ref="A58:K60"/>
  </mergeCells>
  <pageMargins left="0.7" right="0.7" top="0.75" bottom="0.75" header="0.3" footer="0.3"/>
  <pageSetup scale="10" orientation="landscape"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I56"/>
  <sheetViews>
    <sheetView topLeftCell="A47" workbookViewId="0">
      <selection activeCell="B56" sqref="B5:F56"/>
    </sheetView>
  </sheetViews>
  <sheetFormatPr defaultRowHeight="14.4"/>
  <cols>
    <col min="1" max="1" width="21" customWidth="1"/>
    <col min="2" max="2" width="15.33203125" customWidth="1"/>
    <col min="3" max="3" width="13.88671875" customWidth="1"/>
    <col min="4" max="4" width="11.44140625" customWidth="1"/>
    <col min="5" max="5" width="15.88671875" customWidth="1"/>
    <col min="6" max="6" width="15" customWidth="1"/>
    <col min="9" max="9" width="13.88671875" bestFit="1" customWidth="1"/>
  </cols>
  <sheetData>
    <row r="1" spans="1:9">
      <c r="A1" s="502" t="s">
        <v>230</v>
      </c>
      <c r="B1" s="508"/>
      <c r="C1" s="508"/>
      <c r="D1" s="508"/>
      <c r="E1" s="508"/>
      <c r="F1" s="509"/>
    </row>
    <row r="2" spans="1:9">
      <c r="A2" s="561" t="s">
        <v>10</v>
      </c>
      <c r="B2" s="94"/>
      <c r="C2" s="94"/>
      <c r="D2" s="94"/>
      <c r="E2" s="94"/>
      <c r="F2" s="94"/>
    </row>
    <row r="3" spans="1:9" ht="25.2">
      <c r="A3" s="561"/>
      <c r="B3" s="94" t="s">
        <v>74</v>
      </c>
      <c r="C3" s="94" t="s">
        <v>62</v>
      </c>
      <c r="D3" s="94" t="s">
        <v>63</v>
      </c>
      <c r="E3" s="94" t="s">
        <v>75</v>
      </c>
      <c r="F3" s="94" t="s">
        <v>76</v>
      </c>
    </row>
    <row r="4" spans="1:9">
      <c r="A4" s="561"/>
      <c r="B4" s="94"/>
      <c r="C4" s="94"/>
      <c r="D4" s="94"/>
      <c r="E4" s="94"/>
      <c r="F4" s="94"/>
    </row>
    <row r="5" spans="1:9">
      <c r="A5" s="61" t="s">
        <v>77</v>
      </c>
      <c r="B5" s="339">
        <f>SUM(B6:B56)</f>
        <v>479863710</v>
      </c>
      <c r="C5" s="339">
        <f t="shared" ref="C5:F5" si="0">SUM(C6:C56)</f>
        <v>459645830</v>
      </c>
      <c r="D5" s="339">
        <f t="shared" si="0"/>
        <v>0</v>
      </c>
      <c r="E5" s="339">
        <f t="shared" si="0"/>
        <v>0</v>
      </c>
      <c r="F5" s="339">
        <f t="shared" si="0"/>
        <v>20217880</v>
      </c>
      <c r="I5" s="64"/>
    </row>
    <row r="6" spans="1:9">
      <c r="A6" s="61" t="s">
        <v>11</v>
      </c>
      <c r="B6" s="339">
        <f>SUM(C6:F6)</f>
        <v>9266210</v>
      </c>
      <c r="C6" s="339">
        <v>9266210</v>
      </c>
      <c r="D6" s="339">
        <v>0</v>
      </c>
      <c r="E6" s="339">
        <v>0</v>
      </c>
      <c r="F6" s="339">
        <v>0</v>
      </c>
    </row>
    <row r="7" spans="1:9">
      <c r="A7" s="61" t="s">
        <v>12</v>
      </c>
      <c r="B7" s="339">
        <f t="shared" ref="B7:B56" si="1">SUM(C7:F7)</f>
        <v>0</v>
      </c>
      <c r="C7" s="339">
        <v>0</v>
      </c>
      <c r="D7" s="339">
        <v>0</v>
      </c>
      <c r="E7" s="339">
        <v>0</v>
      </c>
      <c r="F7" s="339">
        <v>0</v>
      </c>
    </row>
    <row r="8" spans="1:9">
      <c r="A8" s="61" t="s">
        <v>13</v>
      </c>
      <c r="B8" s="339">
        <f t="shared" si="1"/>
        <v>17916733</v>
      </c>
      <c r="C8" s="339">
        <v>17916733</v>
      </c>
      <c r="D8" s="339">
        <v>0</v>
      </c>
      <c r="E8" s="339">
        <v>0</v>
      </c>
      <c r="F8" s="339">
        <v>0</v>
      </c>
    </row>
    <row r="9" spans="1:9">
      <c r="A9" s="61" t="s">
        <v>14</v>
      </c>
      <c r="B9" s="339">
        <f t="shared" si="1"/>
        <v>0</v>
      </c>
      <c r="C9" s="339">
        <v>0</v>
      </c>
      <c r="D9" s="339">
        <v>0</v>
      </c>
      <c r="E9" s="339">
        <v>0</v>
      </c>
      <c r="F9" s="339">
        <v>0</v>
      </c>
    </row>
    <row r="10" spans="1:9">
      <c r="A10" s="61" t="s">
        <v>15</v>
      </c>
      <c r="B10" s="339">
        <f t="shared" si="1"/>
        <v>0</v>
      </c>
      <c r="C10" s="339">
        <v>0</v>
      </c>
      <c r="D10" s="339">
        <v>0</v>
      </c>
      <c r="E10" s="339">
        <v>0</v>
      </c>
      <c r="F10" s="339">
        <v>0</v>
      </c>
    </row>
    <row r="11" spans="1:9">
      <c r="A11" s="61" t="s">
        <v>16</v>
      </c>
      <c r="B11" s="339">
        <f t="shared" si="1"/>
        <v>13510450</v>
      </c>
      <c r="C11" s="339">
        <v>13510450</v>
      </c>
      <c r="D11" s="339">
        <v>0</v>
      </c>
      <c r="E11" s="339">
        <v>0</v>
      </c>
      <c r="F11" s="339">
        <v>0</v>
      </c>
    </row>
    <row r="12" spans="1:9">
      <c r="A12" s="61" t="s">
        <v>17</v>
      </c>
      <c r="B12" s="339">
        <f t="shared" si="1"/>
        <v>0</v>
      </c>
      <c r="C12" s="339">
        <v>0</v>
      </c>
      <c r="D12" s="339">
        <v>0</v>
      </c>
      <c r="E12" s="339">
        <v>0</v>
      </c>
      <c r="F12" s="339">
        <v>0</v>
      </c>
    </row>
    <row r="13" spans="1:9">
      <c r="A13" s="61" t="s">
        <v>18</v>
      </c>
      <c r="B13" s="339">
        <f t="shared" si="1"/>
        <v>0</v>
      </c>
      <c r="C13" s="339">
        <v>0</v>
      </c>
      <c r="D13" s="339">
        <v>0</v>
      </c>
      <c r="E13" s="339">
        <v>0</v>
      </c>
      <c r="F13" s="339">
        <v>0</v>
      </c>
    </row>
    <row r="14" spans="1:9">
      <c r="A14" s="61" t="s">
        <v>19</v>
      </c>
      <c r="B14" s="339">
        <f t="shared" si="1"/>
        <v>9196167</v>
      </c>
      <c r="C14" s="339">
        <v>9196167</v>
      </c>
      <c r="D14" s="339">
        <v>0</v>
      </c>
      <c r="E14" s="339">
        <v>0</v>
      </c>
      <c r="F14" s="339">
        <v>0</v>
      </c>
    </row>
    <row r="15" spans="1:9">
      <c r="A15" s="61" t="s">
        <v>20</v>
      </c>
      <c r="B15" s="339">
        <f t="shared" si="1"/>
        <v>0</v>
      </c>
      <c r="C15" s="339">
        <v>0</v>
      </c>
      <c r="D15" s="339">
        <v>0</v>
      </c>
      <c r="E15" s="339">
        <v>0</v>
      </c>
      <c r="F15" s="339">
        <v>0</v>
      </c>
    </row>
    <row r="16" spans="1:9">
      <c r="A16" s="61" t="s">
        <v>21</v>
      </c>
      <c r="B16" s="339">
        <f t="shared" si="1"/>
        <v>0</v>
      </c>
      <c r="C16" s="339">
        <v>0</v>
      </c>
      <c r="D16" s="339">
        <v>0</v>
      </c>
      <c r="E16" s="339">
        <v>0</v>
      </c>
      <c r="F16" s="339">
        <v>0</v>
      </c>
    </row>
    <row r="17" spans="1:6">
      <c r="A17" s="61" t="s">
        <v>22</v>
      </c>
      <c r="B17" s="339">
        <f t="shared" si="1"/>
        <v>9821258</v>
      </c>
      <c r="C17" s="339">
        <v>9821258</v>
      </c>
      <c r="D17" s="339">
        <v>0</v>
      </c>
      <c r="E17" s="339">
        <v>0</v>
      </c>
      <c r="F17" s="339">
        <v>0</v>
      </c>
    </row>
    <row r="18" spans="1:6">
      <c r="A18" s="61" t="s">
        <v>23</v>
      </c>
      <c r="B18" s="339">
        <f t="shared" si="1"/>
        <v>0</v>
      </c>
      <c r="C18" s="339">
        <v>0</v>
      </c>
      <c r="D18" s="339">
        <v>0</v>
      </c>
      <c r="E18" s="339">
        <v>0</v>
      </c>
      <c r="F18" s="339">
        <v>0</v>
      </c>
    </row>
    <row r="19" spans="1:6">
      <c r="A19" s="61" t="s">
        <v>24</v>
      </c>
      <c r="B19" s="339">
        <f t="shared" si="1"/>
        <v>0</v>
      </c>
      <c r="C19" s="339">
        <v>0</v>
      </c>
      <c r="D19" s="339">
        <v>0</v>
      </c>
      <c r="E19" s="339">
        <v>0</v>
      </c>
      <c r="F19" s="339">
        <v>0</v>
      </c>
    </row>
    <row r="20" spans="1:6">
      <c r="A20" s="61" t="s">
        <v>25</v>
      </c>
      <c r="B20" s="339">
        <f t="shared" si="1"/>
        <v>0</v>
      </c>
      <c r="C20" s="339">
        <v>0</v>
      </c>
      <c r="D20" s="339">
        <v>0</v>
      </c>
      <c r="E20" s="339">
        <v>0</v>
      </c>
      <c r="F20" s="339">
        <v>0</v>
      </c>
    </row>
    <row r="21" spans="1:6">
      <c r="A21" s="61" t="s">
        <v>26</v>
      </c>
      <c r="B21" s="339">
        <f t="shared" si="1"/>
        <v>0</v>
      </c>
      <c r="C21" s="339">
        <v>0</v>
      </c>
      <c r="D21" s="339">
        <v>0</v>
      </c>
      <c r="E21" s="339">
        <v>0</v>
      </c>
      <c r="F21" s="339">
        <v>0</v>
      </c>
    </row>
    <row r="22" spans="1:6">
      <c r="A22" s="61" t="s">
        <v>27</v>
      </c>
      <c r="B22" s="339">
        <f t="shared" si="1"/>
        <v>0</v>
      </c>
      <c r="C22" s="339">
        <v>0</v>
      </c>
      <c r="D22" s="339">
        <v>0</v>
      </c>
      <c r="E22" s="339">
        <v>0</v>
      </c>
      <c r="F22" s="339">
        <v>0</v>
      </c>
    </row>
    <row r="23" spans="1:6">
      <c r="A23" s="61" t="s">
        <v>28</v>
      </c>
      <c r="B23" s="339">
        <f t="shared" si="1"/>
        <v>0</v>
      </c>
      <c r="C23" s="339">
        <v>0</v>
      </c>
      <c r="D23" s="339">
        <v>0</v>
      </c>
      <c r="E23" s="339">
        <v>0</v>
      </c>
      <c r="F23" s="339">
        <v>0</v>
      </c>
    </row>
    <row r="24" spans="1:6">
      <c r="A24" s="61" t="s">
        <v>29</v>
      </c>
      <c r="B24" s="339">
        <f t="shared" si="1"/>
        <v>0</v>
      </c>
      <c r="C24" s="339">
        <v>0</v>
      </c>
      <c r="D24" s="339">
        <v>0</v>
      </c>
      <c r="E24" s="339">
        <v>0</v>
      </c>
      <c r="F24" s="339">
        <v>0</v>
      </c>
    </row>
    <row r="25" spans="1:6">
      <c r="A25" s="61" t="s">
        <v>30</v>
      </c>
      <c r="B25" s="339">
        <f t="shared" si="1"/>
        <v>0</v>
      </c>
      <c r="C25" s="339">
        <v>0</v>
      </c>
      <c r="D25" s="339">
        <v>0</v>
      </c>
      <c r="E25" s="339">
        <v>0</v>
      </c>
      <c r="F25" s="339">
        <v>0</v>
      </c>
    </row>
    <row r="26" spans="1:6">
      <c r="A26" s="61" t="s">
        <v>31</v>
      </c>
      <c r="B26" s="339">
        <f t="shared" si="1"/>
        <v>22749468</v>
      </c>
      <c r="C26" s="339">
        <v>22749468</v>
      </c>
      <c r="D26" s="339">
        <v>0</v>
      </c>
      <c r="E26" s="339">
        <v>0</v>
      </c>
      <c r="F26" s="339">
        <v>0</v>
      </c>
    </row>
    <row r="27" spans="1:6">
      <c r="A27" s="61" t="s">
        <v>32</v>
      </c>
      <c r="B27" s="339">
        <f t="shared" si="1"/>
        <v>9500000</v>
      </c>
      <c r="C27" s="339">
        <v>9500000</v>
      </c>
      <c r="D27" s="339">
        <v>0</v>
      </c>
      <c r="E27" s="339">
        <v>0</v>
      </c>
      <c r="F27" s="339">
        <v>0</v>
      </c>
    </row>
    <row r="28" spans="1:6">
      <c r="A28" s="61" t="s">
        <v>33</v>
      </c>
      <c r="B28" s="339">
        <f t="shared" si="1"/>
        <v>0</v>
      </c>
      <c r="C28" s="339">
        <v>0</v>
      </c>
      <c r="D28" s="339">
        <v>0</v>
      </c>
      <c r="E28" s="339">
        <v>0</v>
      </c>
      <c r="F28" s="339">
        <v>0</v>
      </c>
    </row>
    <row r="29" spans="1:6">
      <c r="A29" s="61" t="s">
        <v>34</v>
      </c>
      <c r="B29" s="339">
        <f t="shared" si="1"/>
        <v>0</v>
      </c>
      <c r="C29" s="339">
        <v>0</v>
      </c>
      <c r="D29" s="339">
        <v>0</v>
      </c>
      <c r="E29" s="339">
        <v>0</v>
      </c>
      <c r="F29" s="339">
        <v>0</v>
      </c>
    </row>
    <row r="30" spans="1:6">
      <c r="A30" s="61" t="s">
        <v>35</v>
      </c>
      <c r="B30" s="339">
        <f t="shared" si="1"/>
        <v>0</v>
      </c>
      <c r="C30" s="339">
        <v>0</v>
      </c>
      <c r="D30" s="339">
        <v>0</v>
      </c>
      <c r="E30" s="339">
        <v>0</v>
      </c>
      <c r="F30" s="339">
        <v>0</v>
      </c>
    </row>
    <row r="31" spans="1:6">
      <c r="A31" s="61" t="s">
        <v>36</v>
      </c>
      <c r="B31" s="339">
        <f t="shared" si="1"/>
        <v>0</v>
      </c>
      <c r="C31" s="339">
        <v>0</v>
      </c>
      <c r="D31" s="339">
        <v>0</v>
      </c>
      <c r="E31" s="339">
        <v>0</v>
      </c>
      <c r="F31" s="339">
        <v>0</v>
      </c>
    </row>
    <row r="32" spans="1:6">
      <c r="A32" s="61" t="s">
        <v>37</v>
      </c>
      <c r="B32" s="339">
        <f t="shared" si="1"/>
        <v>0</v>
      </c>
      <c r="C32" s="339">
        <v>0</v>
      </c>
      <c r="D32" s="339">
        <v>0</v>
      </c>
      <c r="E32" s="339">
        <v>0</v>
      </c>
      <c r="F32" s="339">
        <v>0</v>
      </c>
    </row>
    <row r="33" spans="1:6">
      <c r="A33" s="61" t="s">
        <v>38</v>
      </c>
      <c r="B33" s="339">
        <f t="shared" si="1"/>
        <v>0</v>
      </c>
      <c r="C33" s="339">
        <v>0</v>
      </c>
      <c r="D33" s="339">
        <v>0</v>
      </c>
      <c r="E33" s="339">
        <v>0</v>
      </c>
      <c r="F33" s="339">
        <v>0</v>
      </c>
    </row>
    <row r="34" spans="1:6">
      <c r="A34" s="61" t="s">
        <v>39</v>
      </c>
      <c r="B34" s="339">
        <f t="shared" si="1"/>
        <v>4360023</v>
      </c>
      <c r="C34" s="339">
        <v>4360023</v>
      </c>
      <c r="D34" s="339">
        <v>0</v>
      </c>
      <c r="E34" s="339">
        <v>0</v>
      </c>
      <c r="F34" s="339">
        <v>0</v>
      </c>
    </row>
    <row r="35" spans="1:6">
      <c r="A35" s="61" t="s">
        <v>40</v>
      </c>
      <c r="B35" s="339">
        <f t="shared" si="1"/>
        <v>0</v>
      </c>
      <c r="C35" s="339">
        <v>0</v>
      </c>
      <c r="D35" s="339">
        <v>0</v>
      </c>
      <c r="E35" s="339">
        <v>0</v>
      </c>
      <c r="F35" s="339">
        <v>0</v>
      </c>
    </row>
    <row r="36" spans="1:6">
      <c r="A36" s="61" t="s">
        <v>41</v>
      </c>
      <c r="B36" s="339">
        <f t="shared" si="1"/>
        <v>0</v>
      </c>
      <c r="C36" s="339">
        <v>0</v>
      </c>
      <c r="D36" s="339">
        <v>0</v>
      </c>
      <c r="E36" s="339">
        <v>0</v>
      </c>
      <c r="F36" s="339">
        <v>0</v>
      </c>
    </row>
    <row r="37" spans="1:6">
      <c r="A37" s="61" t="s">
        <v>42</v>
      </c>
      <c r="B37" s="339">
        <f t="shared" si="1"/>
        <v>10980418</v>
      </c>
      <c r="C37" s="339">
        <v>10980418</v>
      </c>
      <c r="D37" s="339">
        <v>0</v>
      </c>
      <c r="E37" s="339">
        <v>0</v>
      </c>
      <c r="F37" s="339">
        <v>0</v>
      </c>
    </row>
    <row r="38" spans="1:6">
      <c r="A38" s="61" t="s">
        <v>43</v>
      </c>
      <c r="B38" s="339">
        <f t="shared" si="1"/>
        <v>242583331</v>
      </c>
      <c r="C38" s="339">
        <v>242583331</v>
      </c>
      <c r="D38" s="339">
        <v>0</v>
      </c>
      <c r="E38" s="339">
        <v>0</v>
      </c>
      <c r="F38" s="339">
        <v>0</v>
      </c>
    </row>
    <row r="39" spans="1:6">
      <c r="A39" s="61" t="s">
        <v>44</v>
      </c>
      <c r="B39" s="339">
        <f t="shared" si="1"/>
        <v>0</v>
      </c>
      <c r="C39" s="339">
        <v>0</v>
      </c>
      <c r="D39" s="339">
        <v>0</v>
      </c>
      <c r="E39" s="339">
        <v>0</v>
      </c>
      <c r="F39" s="339">
        <v>0</v>
      </c>
    </row>
    <row r="40" spans="1:6">
      <c r="A40" s="61" t="s">
        <v>45</v>
      </c>
      <c r="B40" s="339">
        <f t="shared" si="1"/>
        <v>0</v>
      </c>
      <c r="C40" s="339">
        <v>0</v>
      </c>
      <c r="D40" s="339">
        <v>0</v>
      </c>
      <c r="E40" s="339">
        <v>0</v>
      </c>
      <c r="F40" s="339">
        <v>0</v>
      </c>
    </row>
    <row r="41" spans="1:6">
      <c r="A41" s="61" t="s">
        <v>46</v>
      </c>
      <c r="B41" s="339">
        <f t="shared" si="1"/>
        <v>0</v>
      </c>
      <c r="C41" s="339">
        <v>0</v>
      </c>
      <c r="D41" s="339">
        <v>0</v>
      </c>
      <c r="E41" s="339">
        <v>0</v>
      </c>
      <c r="F41" s="339">
        <v>0</v>
      </c>
    </row>
    <row r="42" spans="1:6">
      <c r="A42" s="61" t="s">
        <v>47</v>
      </c>
      <c r="B42" s="339">
        <f t="shared" si="1"/>
        <v>0</v>
      </c>
      <c r="C42" s="339">
        <v>0</v>
      </c>
      <c r="D42" s="339">
        <v>0</v>
      </c>
      <c r="E42" s="339">
        <v>0</v>
      </c>
      <c r="F42" s="339">
        <v>0</v>
      </c>
    </row>
    <row r="43" spans="1:6">
      <c r="A43" s="61" t="s">
        <v>48</v>
      </c>
      <c r="B43" s="339">
        <f t="shared" si="1"/>
        <v>13971380</v>
      </c>
      <c r="C43" s="339">
        <v>13971380</v>
      </c>
      <c r="D43" s="339">
        <v>0</v>
      </c>
      <c r="E43" s="339">
        <v>0</v>
      </c>
      <c r="F43" s="339">
        <v>0</v>
      </c>
    </row>
    <row r="44" spans="1:6">
      <c r="A44" s="61" t="s">
        <v>49</v>
      </c>
      <c r="B44" s="339">
        <f t="shared" si="1"/>
        <v>0</v>
      </c>
      <c r="C44" s="339">
        <v>0</v>
      </c>
      <c r="D44" s="339">
        <v>0</v>
      </c>
      <c r="E44" s="339">
        <v>0</v>
      </c>
      <c r="F44" s="339">
        <v>0</v>
      </c>
    </row>
    <row r="45" spans="1:6">
      <c r="A45" s="61" t="s">
        <v>50</v>
      </c>
      <c r="B45" s="339">
        <f t="shared" si="1"/>
        <v>0</v>
      </c>
      <c r="C45" s="339">
        <v>0</v>
      </c>
      <c r="D45" s="339">
        <v>0</v>
      </c>
      <c r="E45" s="339">
        <v>0</v>
      </c>
      <c r="F45" s="339">
        <v>0</v>
      </c>
    </row>
    <row r="46" spans="1:6">
      <c r="A46" s="61" t="s">
        <v>51</v>
      </c>
      <c r="B46" s="339">
        <f t="shared" si="1"/>
        <v>9926816</v>
      </c>
      <c r="C46" s="339">
        <v>9926816</v>
      </c>
      <c r="D46" s="339">
        <v>0</v>
      </c>
      <c r="E46" s="339">
        <v>0</v>
      </c>
      <c r="F46" s="339">
        <v>0</v>
      </c>
    </row>
    <row r="47" spans="1:6">
      <c r="A47" s="61" t="s">
        <v>52</v>
      </c>
      <c r="B47" s="339">
        <f t="shared" si="1"/>
        <v>0</v>
      </c>
      <c r="C47" s="339">
        <v>0</v>
      </c>
      <c r="D47" s="339">
        <v>0</v>
      </c>
      <c r="E47" s="339">
        <v>0</v>
      </c>
      <c r="F47" s="339">
        <v>0</v>
      </c>
    </row>
    <row r="48" spans="1:6">
      <c r="A48" s="61" t="s">
        <v>53</v>
      </c>
      <c r="B48" s="339">
        <f t="shared" si="1"/>
        <v>19018337</v>
      </c>
      <c r="C48" s="339">
        <v>19018337</v>
      </c>
      <c r="D48" s="339">
        <v>0</v>
      </c>
      <c r="E48" s="339">
        <v>0</v>
      </c>
      <c r="F48" s="339">
        <v>0</v>
      </c>
    </row>
    <row r="49" spans="1:6">
      <c r="A49" s="61" t="s">
        <v>54</v>
      </c>
      <c r="B49" s="339">
        <f t="shared" si="1"/>
        <v>20217880</v>
      </c>
      <c r="C49" s="339">
        <v>0</v>
      </c>
      <c r="D49" s="339">
        <v>0</v>
      </c>
      <c r="E49" s="339">
        <v>0</v>
      </c>
      <c r="F49" s="339">
        <v>20217880</v>
      </c>
    </row>
    <row r="50" spans="1:6">
      <c r="A50" s="61" t="s">
        <v>55</v>
      </c>
      <c r="B50" s="339">
        <f t="shared" si="1"/>
        <v>0</v>
      </c>
      <c r="C50" s="339">
        <v>0</v>
      </c>
      <c r="D50" s="339">
        <v>0</v>
      </c>
      <c r="E50" s="339">
        <v>0</v>
      </c>
      <c r="F50" s="339">
        <v>0</v>
      </c>
    </row>
    <row r="51" spans="1:6">
      <c r="A51" s="61" t="s">
        <v>56</v>
      </c>
      <c r="B51" s="339">
        <f t="shared" si="1"/>
        <v>0</v>
      </c>
      <c r="C51" s="339">
        <v>0</v>
      </c>
      <c r="D51" s="339">
        <v>0</v>
      </c>
      <c r="E51" s="339">
        <v>0</v>
      </c>
      <c r="F51" s="339">
        <v>0</v>
      </c>
    </row>
    <row r="52" spans="1:6">
      <c r="A52" s="61" t="s">
        <v>57</v>
      </c>
      <c r="B52" s="339">
        <f t="shared" si="1"/>
        <v>0</v>
      </c>
      <c r="C52" s="339">
        <v>0</v>
      </c>
      <c r="D52" s="339">
        <v>0</v>
      </c>
      <c r="E52" s="339">
        <v>0</v>
      </c>
      <c r="F52" s="339">
        <v>0</v>
      </c>
    </row>
    <row r="53" spans="1:6">
      <c r="A53" s="61" t="s">
        <v>58</v>
      </c>
      <c r="B53" s="339">
        <f t="shared" si="1"/>
        <v>36870650</v>
      </c>
      <c r="C53" s="339">
        <v>36870650</v>
      </c>
      <c r="D53" s="339">
        <v>0</v>
      </c>
      <c r="E53" s="339">
        <v>0</v>
      </c>
      <c r="F53" s="339">
        <v>0</v>
      </c>
    </row>
    <row r="54" spans="1:6">
      <c r="A54" s="61" t="s">
        <v>59</v>
      </c>
      <c r="B54" s="339">
        <f t="shared" si="1"/>
        <v>0</v>
      </c>
      <c r="C54" s="339">
        <v>0</v>
      </c>
      <c r="D54" s="339">
        <v>0</v>
      </c>
      <c r="E54" s="339">
        <v>0</v>
      </c>
      <c r="F54" s="339">
        <v>0</v>
      </c>
    </row>
    <row r="55" spans="1:6">
      <c r="A55" s="61" t="s">
        <v>60</v>
      </c>
      <c r="B55" s="339">
        <f t="shared" si="1"/>
        <v>29974589</v>
      </c>
      <c r="C55" s="339">
        <v>29974589</v>
      </c>
      <c r="D55" s="339">
        <v>0</v>
      </c>
      <c r="E55" s="339">
        <v>0</v>
      </c>
      <c r="F55" s="339">
        <v>0</v>
      </c>
    </row>
    <row r="56" spans="1:6">
      <c r="A56" s="61" t="s">
        <v>61</v>
      </c>
      <c r="B56" s="339">
        <f t="shared" si="1"/>
        <v>0</v>
      </c>
      <c r="C56" s="339">
        <v>0</v>
      </c>
      <c r="D56" s="339">
        <v>0</v>
      </c>
      <c r="E56" s="339">
        <v>0</v>
      </c>
      <c r="F56" s="339">
        <v>0</v>
      </c>
    </row>
  </sheetData>
  <mergeCells count="2">
    <mergeCell ref="A1:F1"/>
    <mergeCell ref="A2:A4"/>
  </mergeCells>
  <pageMargins left="0.7" right="0.7" top="0.75" bottom="0.75" header="0.3" footer="0.3"/>
  <pageSetup scale="83"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O56"/>
  <sheetViews>
    <sheetView workbookViewId="0">
      <selection activeCell="B5" sqref="B5:O56"/>
    </sheetView>
  </sheetViews>
  <sheetFormatPr defaultRowHeight="14.4"/>
  <cols>
    <col min="1" max="1" width="20.88671875" customWidth="1"/>
    <col min="2" max="2" width="13.88671875" customWidth="1"/>
    <col min="3" max="3" width="12.5546875" customWidth="1"/>
    <col min="4" max="4" width="12.6640625" bestFit="1" customWidth="1"/>
    <col min="5" max="5" width="16.109375" customWidth="1"/>
    <col min="6" max="6" width="13.109375" customWidth="1"/>
    <col min="7" max="7" width="12.109375" customWidth="1"/>
    <col min="8" max="8" width="13.44140625" customWidth="1"/>
    <col min="9" max="9" width="12.33203125" customWidth="1"/>
    <col min="10" max="10" width="13.6640625" customWidth="1"/>
    <col min="11" max="11" width="13.88671875" customWidth="1"/>
    <col min="12" max="12" width="15.109375" customWidth="1"/>
    <col min="13" max="13" width="9.44140625" bestFit="1" customWidth="1"/>
    <col min="14" max="14" width="12.6640625" customWidth="1"/>
    <col min="15" max="15" width="11.44140625" bestFit="1" customWidth="1"/>
  </cols>
  <sheetData>
    <row r="1" spans="1:15">
      <c r="A1" s="502" t="s">
        <v>231</v>
      </c>
      <c r="B1" s="499"/>
      <c r="C1" s="499"/>
      <c r="D1" s="499"/>
      <c r="E1" s="499"/>
      <c r="F1" s="499"/>
      <c r="G1" s="499"/>
      <c r="H1" s="499"/>
      <c r="I1" s="499"/>
      <c r="J1" s="499"/>
      <c r="K1" s="499"/>
      <c r="L1" s="499"/>
      <c r="M1" s="499"/>
      <c r="N1" s="499"/>
      <c r="O1" s="500"/>
    </row>
    <row r="2" spans="1:15">
      <c r="A2" s="579" t="s">
        <v>10</v>
      </c>
      <c r="B2" s="94"/>
      <c r="C2" s="94"/>
      <c r="D2" s="94"/>
      <c r="E2" s="94"/>
      <c r="F2" s="94"/>
      <c r="G2" s="94"/>
      <c r="H2" s="94"/>
      <c r="I2" s="94"/>
      <c r="J2" s="94"/>
      <c r="K2" s="94"/>
      <c r="L2" s="94"/>
      <c r="M2" s="94"/>
      <c r="N2" s="94"/>
      <c r="O2" s="94"/>
    </row>
    <row r="3" spans="1:15" ht="33.6">
      <c r="A3" s="566"/>
      <c r="B3" s="94" t="s">
        <v>65</v>
      </c>
      <c r="C3" s="94" t="s">
        <v>78</v>
      </c>
      <c r="D3" s="94" t="s">
        <v>63</v>
      </c>
      <c r="E3" s="94" t="s">
        <v>64</v>
      </c>
      <c r="F3" s="94" t="s">
        <v>79</v>
      </c>
      <c r="G3" s="94" t="s">
        <v>67</v>
      </c>
      <c r="H3" s="94" t="s">
        <v>80</v>
      </c>
      <c r="I3" s="94" t="s">
        <v>81</v>
      </c>
      <c r="J3" s="94" t="s">
        <v>82</v>
      </c>
      <c r="K3" s="94" t="s">
        <v>89</v>
      </c>
      <c r="L3" s="94" t="s">
        <v>88</v>
      </c>
      <c r="M3" s="94" t="s">
        <v>68</v>
      </c>
      <c r="N3" s="94" t="s">
        <v>103</v>
      </c>
      <c r="O3" s="94" t="s">
        <v>69</v>
      </c>
    </row>
    <row r="4" spans="1:15">
      <c r="A4" s="566"/>
      <c r="B4" s="3"/>
      <c r="C4" s="3"/>
      <c r="D4" s="3"/>
      <c r="E4" s="3"/>
      <c r="F4" s="3"/>
      <c r="G4" s="3"/>
      <c r="H4" s="3"/>
      <c r="I4" s="94"/>
      <c r="J4" s="3"/>
      <c r="K4" s="3"/>
      <c r="L4" s="3"/>
      <c r="M4" s="3"/>
      <c r="N4" s="3"/>
      <c r="O4" s="3"/>
    </row>
    <row r="5" spans="1:15">
      <c r="A5" s="59" t="s">
        <v>77</v>
      </c>
      <c r="B5" s="339">
        <f>SUM(B6:B56)</f>
        <v>108583023</v>
      </c>
      <c r="C5" s="339">
        <f t="shared" ref="C5:O5" si="0">SUM(C6:C56)</f>
        <v>7763964</v>
      </c>
      <c r="D5" s="339">
        <f t="shared" si="0"/>
        <v>63648031</v>
      </c>
      <c r="E5" s="339">
        <f t="shared" si="0"/>
        <v>0</v>
      </c>
      <c r="F5" s="339">
        <f t="shared" si="0"/>
        <v>0</v>
      </c>
      <c r="G5" s="339">
        <f t="shared" si="0"/>
        <v>0</v>
      </c>
      <c r="H5" s="339">
        <f t="shared" si="0"/>
        <v>0</v>
      </c>
      <c r="I5" s="339">
        <f t="shared" si="0"/>
        <v>0</v>
      </c>
      <c r="J5" s="339">
        <f t="shared" si="0"/>
        <v>346637</v>
      </c>
      <c r="K5" s="339">
        <f t="shared" si="0"/>
        <v>848662</v>
      </c>
      <c r="L5" s="339">
        <f t="shared" si="0"/>
        <v>12026998</v>
      </c>
      <c r="M5" s="339">
        <f t="shared" si="0"/>
        <v>282465</v>
      </c>
      <c r="N5" s="339">
        <f t="shared" si="0"/>
        <v>23666266</v>
      </c>
      <c r="O5" s="339">
        <f t="shared" si="0"/>
        <v>0</v>
      </c>
    </row>
    <row r="6" spans="1:15">
      <c r="A6" s="59" t="s">
        <v>11</v>
      </c>
      <c r="B6" s="339">
        <f>SUM(C6:O6)</f>
        <v>0</v>
      </c>
      <c r="C6" s="339">
        <v>0</v>
      </c>
      <c r="D6" s="339">
        <v>0</v>
      </c>
      <c r="E6" s="339">
        <v>0</v>
      </c>
      <c r="F6" s="339">
        <v>0</v>
      </c>
      <c r="G6" s="339">
        <v>0</v>
      </c>
      <c r="H6" s="339">
        <v>0</v>
      </c>
      <c r="I6" s="339">
        <v>0</v>
      </c>
      <c r="J6" s="339">
        <v>0</v>
      </c>
      <c r="K6" s="339">
        <v>0</v>
      </c>
      <c r="L6" s="339">
        <v>0</v>
      </c>
      <c r="M6" s="339">
        <v>0</v>
      </c>
      <c r="N6" s="339">
        <v>0</v>
      </c>
      <c r="O6" s="339">
        <v>0</v>
      </c>
    </row>
    <row r="7" spans="1:15">
      <c r="A7" s="59" t="s">
        <v>12</v>
      </c>
      <c r="B7" s="339">
        <f t="shared" ref="B7:B56" si="1">SUM(C7:O7)</f>
        <v>0</v>
      </c>
      <c r="C7" s="339">
        <v>0</v>
      </c>
      <c r="D7" s="339">
        <v>0</v>
      </c>
      <c r="E7" s="339">
        <v>0</v>
      </c>
      <c r="F7" s="339">
        <v>0</v>
      </c>
      <c r="G7" s="339">
        <v>0</v>
      </c>
      <c r="H7" s="339">
        <v>0</v>
      </c>
      <c r="I7" s="339">
        <v>0</v>
      </c>
      <c r="J7" s="339">
        <v>0</v>
      </c>
      <c r="K7" s="339">
        <v>0</v>
      </c>
      <c r="L7" s="339">
        <v>0</v>
      </c>
      <c r="M7" s="339">
        <v>0</v>
      </c>
      <c r="N7" s="339">
        <v>0</v>
      </c>
      <c r="O7" s="339">
        <v>0</v>
      </c>
    </row>
    <row r="8" spans="1:15">
      <c r="A8" s="59" t="s">
        <v>13</v>
      </c>
      <c r="B8" s="339">
        <f t="shared" si="1"/>
        <v>3161776</v>
      </c>
      <c r="C8" s="339">
        <v>0</v>
      </c>
      <c r="D8" s="339">
        <v>0</v>
      </c>
      <c r="E8" s="339">
        <v>0</v>
      </c>
      <c r="F8" s="339">
        <v>0</v>
      </c>
      <c r="G8" s="339">
        <v>0</v>
      </c>
      <c r="H8" s="339">
        <v>0</v>
      </c>
      <c r="I8" s="339">
        <v>0</v>
      </c>
      <c r="J8" s="339">
        <v>0</v>
      </c>
      <c r="K8" s="339">
        <v>0</v>
      </c>
      <c r="L8" s="339">
        <v>3161776</v>
      </c>
      <c r="M8" s="339">
        <v>0</v>
      </c>
      <c r="N8" s="339">
        <v>0</v>
      </c>
      <c r="O8" s="339">
        <v>0</v>
      </c>
    </row>
    <row r="9" spans="1:15">
      <c r="A9" s="59" t="s">
        <v>14</v>
      </c>
      <c r="B9" s="339">
        <f t="shared" si="1"/>
        <v>5633583</v>
      </c>
      <c r="C9" s="339">
        <v>0</v>
      </c>
      <c r="D9" s="339">
        <v>0</v>
      </c>
      <c r="E9" s="339">
        <v>0</v>
      </c>
      <c r="F9" s="339">
        <v>0</v>
      </c>
      <c r="G9" s="339">
        <v>0</v>
      </c>
      <c r="H9" s="339">
        <v>0</v>
      </c>
      <c r="I9" s="339">
        <v>0</v>
      </c>
      <c r="J9" s="339">
        <v>346637</v>
      </c>
      <c r="K9" s="339">
        <v>848662</v>
      </c>
      <c r="L9" s="339">
        <v>793068</v>
      </c>
      <c r="M9" s="339">
        <v>282465</v>
      </c>
      <c r="N9" s="339">
        <v>3362751</v>
      </c>
      <c r="O9" s="339">
        <v>0</v>
      </c>
    </row>
    <row r="10" spans="1:15">
      <c r="A10" s="59" t="s">
        <v>15</v>
      </c>
      <c r="B10" s="339">
        <f t="shared" si="1"/>
        <v>0</v>
      </c>
      <c r="C10" s="339">
        <v>0</v>
      </c>
      <c r="D10" s="339">
        <v>0</v>
      </c>
      <c r="E10" s="339">
        <v>0</v>
      </c>
      <c r="F10" s="339">
        <v>0</v>
      </c>
      <c r="G10" s="339">
        <v>0</v>
      </c>
      <c r="H10" s="339">
        <v>0</v>
      </c>
      <c r="I10" s="339">
        <v>0</v>
      </c>
      <c r="J10" s="339">
        <v>0</v>
      </c>
      <c r="K10" s="339">
        <v>0</v>
      </c>
      <c r="L10" s="339">
        <v>0</v>
      </c>
      <c r="M10" s="339">
        <v>0</v>
      </c>
      <c r="N10" s="339">
        <v>0</v>
      </c>
      <c r="O10" s="339">
        <v>0</v>
      </c>
    </row>
    <row r="11" spans="1:15">
      <c r="A11" s="59" t="s">
        <v>16</v>
      </c>
      <c r="B11" s="339">
        <f t="shared" si="1"/>
        <v>0</v>
      </c>
      <c r="C11" s="339">
        <v>0</v>
      </c>
      <c r="D11" s="339">
        <v>0</v>
      </c>
      <c r="E11" s="339">
        <v>0</v>
      </c>
      <c r="F11" s="339">
        <v>0</v>
      </c>
      <c r="G11" s="339">
        <v>0</v>
      </c>
      <c r="H11" s="339">
        <v>0</v>
      </c>
      <c r="I11" s="339">
        <v>0</v>
      </c>
      <c r="J11" s="339">
        <v>0</v>
      </c>
      <c r="K11" s="339">
        <v>0</v>
      </c>
      <c r="L11" s="339">
        <v>0</v>
      </c>
      <c r="M11" s="339">
        <v>0</v>
      </c>
      <c r="N11" s="339">
        <v>0</v>
      </c>
      <c r="O11" s="339">
        <v>0</v>
      </c>
    </row>
    <row r="12" spans="1:15">
      <c r="A12" s="59" t="s">
        <v>17</v>
      </c>
      <c r="B12" s="339">
        <f t="shared" si="1"/>
        <v>0</v>
      </c>
      <c r="C12" s="339">
        <v>0</v>
      </c>
      <c r="D12" s="339">
        <v>0</v>
      </c>
      <c r="E12" s="339">
        <v>0</v>
      </c>
      <c r="F12" s="339">
        <v>0</v>
      </c>
      <c r="G12" s="339">
        <v>0</v>
      </c>
      <c r="H12" s="339">
        <v>0</v>
      </c>
      <c r="I12" s="339">
        <v>0</v>
      </c>
      <c r="J12" s="339">
        <v>0</v>
      </c>
      <c r="K12" s="339">
        <v>0</v>
      </c>
      <c r="L12" s="339">
        <v>0</v>
      </c>
      <c r="M12" s="339">
        <v>0</v>
      </c>
      <c r="N12" s="339">
        <v>0</v>
      </c>
      <c r="O12" s="339">
        <v>0</v>
      </c>
    </row>
    <row r="13" spans="1:15">
      <c r="A13" s="59" t="s">
        <v>18</v>
      </c>
      <c r="B13" s="339">
        <f t="shared" si="1"/>
        <v>3206499</v>
      </c>
      <c r="C13" s="339">
        <v>0</v>
      </c>
      <c r="D13" s="339">
        <v>3206499</v>
      </c>
      <c r="E13" s="339">
        <v>0</v>
      </c>
      <c r="F13" s="339">
        <v>0</v>
      </c>
      <c r="G13" s="339">
        <v>0</v>
      </c>
      <c r="H13" s="339">
        <v>0</v>
      </c>
      <c r="I13" s="339">
        <v>0</v>
      </c>
      <c r="J13" s="339">
        <v>0</v>
      </c>
      <c r="K13" s="339">
        <v>0</v>
      </c>
      <c r="L13" s="339">
        <v>0</v>
      </c>
      <c r="M13" s="339">
        <v>0</v>
      </c>
      <c r="N13" s="339">
        <v>0</v>
      </c>
      <c r="O13" s="339">
        <v>0</v>
      </c>
    </row>
    <row r="14" spans="1:15">
      <c r="A14" s="59" t="s">
        <v>19</v>
      </c>
      <c r="B14" s="339">
        <f t="shared" si="1"/>
        <v>0</v>
      </c>
      <c r="C14" s="339">
        <v>0</v>
      </c>
      <c r="D14" s="339">
        <v>0</v>
      </c>
      <c r="E14" s="339">
        <v>0</v>
      </c>
      <c r="F14" s="339">
        <v>0</v>
      </c>
      <c r="G14" s="339">
        <v>0</v>
      </c>
      <c r="H14" s="339">
        <v>0</v>
      </c>
      <c r="I14" s="339">
        <v>0</v>
      </c>
      <c r="J14" s="339">
        <v>0</v>
      </c>
      <c r="K14" s="339">
        <v>0</v>
      </c>
      <c r="L14" s="339">
        <v>0</v>
      </c>
      <c r="M14" s="339">
        <v>0</v>
      </c>
      <c r="N14" s="339">
        <v>0</v>
      </c>
      <c r="O14" s="339">
        <v>0</v>
      </c>
    </row>
    <row r="15" spans="1:15">
      <c r="A15" s="59" t="s">
        <v>20</v>
      </c>
      <c r="B15" s="339">
        <f t="shared" si="1"/>
        <v>0</v>
      </c>
      <c r="C15" s="339">
        <v>0</v>
      </c>
      <c r="D15" s="339">
        <v>0</v>
      </c>
      <c r="E15" s="339">
        <v>0</v>
      </c>
      <c r="F15" s="339">
        <v>0</v>
      </c>
      <c r="G15" s="339">
        <v>0</v>
      </c>
      <c r="H15" s="339">
        <v>0</v>
      </c>
      <c r="I15" s="339">
        <v>0</v>
      </c>
      <c r="J15" s="339">
        <v>0</v>
      </c>
      <c r="K15" s="339">
        <v>0</v>
      </c>
      <c r="L15" s="339">
        <v>0</v>
      </c>
      <c r="M15" s="339">
        <v>0</v>
      </c>
      <c r="N15" s="339">
        <v>0</v>
      </c>
      <c r="O15" s="339">
        <v>0</v>
      </c>
    </row>
    <row r="16" spans="1:15">
      <c r="A16" s="59" t="s">
        <v>21</v>
      </c>
      <c r="B16" s="339">
        <f t="shared" si="1"/>
        <v>0</v>
      </c>
      <c r="C16" s="339">
        <v>0</v>
      </c>
      <c r="D16" s="339">
        <v>0</v>
      </c>
      <c r="E16" s="339">
        <v>0</v>
      </c>
      <c r="F16" s="339">
        <v>0</v>
      </c>
      <c r="G16" s="339">
        <v>0</v>
      </c>
      <c r="H16" s="339">
        <v>0</v>
      </c>
      <c r="I16" s="339">
        <v>0</v>
      </c>
      <c r="J16" s="339">
        <v>0</v>
      </c>
      <c r="K16" s="339">
        <v>0</v>
      </c>
      <c r="L16" s="339">
        <v>0</v>
      </c>
      <c r="M16" s="339">
        <v>0</v>
      </c>
      <c r="N16" s="339">
        <v>0</v>
      </c>
      <c r="O16" s="339">
        <v>0</v>
      </c>
    </row>
    <row r="17" spans="1:15">
      <c r="A17" s="59" t="s">
        <v>22</v>
      </c>
      <c r="B17" s="339">
        <f t="shared" si="1"/>
        <v>0</v>
      </c>
      <c r="C17" s="339">
        <v>0</v>
      </c>
      <c r="D17" s="339">
        <v>0</v>
      </c>
      <c r="E17" s="339">
        <v>0</v>
      </c>
      <c r="F17" s="339">
        <v>0</v>
      </c>
      <c r="G17" s="339">
        <v>0</v>
      </c>
      <c r="H17" s="339">
        <v>0</v>
      </c>
      <c r="I17" s="339">
        <v>0</v>
      </c>
      <c r="J17" s="339">
        <v>0</v>
      </c>
      <c r="K17" s="339">
        <v>0</v>
      </c>
      <c r="L17" s="339">
        <v>0</v>
      </c>
      <c r="M17" s="339">
        <v>0</v>
      </c>
      <c r="N17" s="339">
        <v>0</v>
      </c>
      <c r="O17" s="339">
        <v>0</v>
      </c>
    </row>
    <row r="18" spans="1:15">
      <c r="A18" s="59" t="s">
        <v>23</v>
      </c>
      <c r="B18" s="339">
        <f t="shared" si="1"/>
        <v>0</v>
      </c>
      <c r="C18" s="339">
        <v>0</v>
      </c>
      <c r="D18" s="339">
        <v>0</v>
      </c>
      <c r="E18" s="339">
        <v>0</v>
      </c>
      <c r="F18" s="339">
        <v>0</v>
      </c>
      <c r="G18" s="339">
        <v>0</v>
      </c>
      <c r="H18" s="339">
        <v>0</v>
      </c>
      <c r="I18" s="339">
        <v>0</v>
      </c>
      <c r="J18" s="339">
        <v>0</v>
      </c>
      <c r="K18" s="339">
        <v>0</v>
      </c>
      <c r="L18" s="339">
        <v>0</v>
      </c>
      <c r="M18" s="339">
        <v>0</v>
      </c>
      <c r="N18" s="339">
        <v>0</v>
      </c>
      <c r="O18" s="339">
        <v>0</v>
      </c>
    </row>
    <row r="19" spans="1:15">
      <c r="A19" s="59" t="s">
        <v>24</v>
      </c>
      <c r="B19" s="339">
        <f t="shared" si="1"/>
        <v>0</v>
      </c>
      <c r="C19" s="339">
        <v>0</v>
      </c>
      <c r="D19" s="339">
        <v>0</v>
      </c>
      <c r="E19" s="339">
        <v>0</v>
      </c>
      <c r="F19" s="339">
        <v>0</v>
      </c>
      <c r="G19" s="339">
        <v>0</v>
      </c>
      <c r="H19" s="339">
        <v>0</v>
      </c>
      <c r="I19" s="339">
        <v>0</v>
      </c>
      <c r="J19" s="339">
        <v>0</v>
      </c>
      <c r="K19" s="339">
        <v>0</v>
      </c>
      <c r="L19" s="339">
        <v>0</v>
      </c>
      <c r="M19" s="339">
        <v>0</v>
      </c>
      <c r="N19" s="339">
        <v>0</v>
      </c>
      <c r="O19" s="339">
        <v>0</v>
      </c>
    </row>
    <row r="20" spans="1:15">
      <c r="A20" s="59" t="s">
        <v>25</v>
      </c>
      <c r="B20" s="339">
        <f t="shared" si="1"/>
        <v>0</v>
      </c>
      <c r="C20" s="339">
        <v>0</v>
      </c>
      <c r="D20" s="339">
        <v>0</v>
      </c>
      <c r="E20" s="339">
        <v>0</v>
      </c>
      <c r="F20" s="339">
        <v>0</v>
      </c>
      <c r="G20" s="339">
        <v>0</v>
      </c>
      <c r="H20" s="339">
        <v>0</v>
      </c>
      <c r="I20" s="339">
        <v>0</v>
      </c>
      <c r="J20" s="339">
        <v>0</v>
      </c>
      <c r="K20" s="339">
        <v>0</v>
      </c>
      <c r="L20" s="339">
        <v>0</v>
      </c>
      <c r="M20" s="339">
        <v>0</v>
      </c>
      <c r="N20" s="339">
        <v>0</v>
      </c>
      <c r="O20" s="339">
        <v>0</v>
      </c>
    </row>
    <row r="21" spans="1:15">
      <c r="A21" s="59" t="s">
        <v>26</v>
      </c>
      <c r="B21" s="339">
        <f t="shared" si="1"/>
        <v>0</v>
      </c>
      <c r="C21" s="339">
        <v>0</v>
      </c>
      <c r="D21" s="339">
        <v>0</v>
      </c>
      <c r="E21" s="339">
        <v>0</v>
      </c>
      <c r="F21" s="339">
        <v>0</v>
      </c>
      <c r="G21" s="339">
        <v>0</v>
      </c>
      <c r="H21" s="339">
        <v>0</v>
      </c>
      <c r="I21" s="339">
        <v>0</v>
      </c>
      <c r="J21" s="339">
        <v>0</v>
      </c>
      <c r="K21" s="339">
        <v>0</v>
      </c>
      <c r="L21" s="339">
        <v>0</v>
      </c>
      <c r="M21" s="339">
        <v>0</v>
      </c>
      <c r="N21" s="339">
        <v>0</v>
      </c>
      <c r="O21" s="339">
        <v>0</v>
      </c>
    </row>
    <row r="22" spans="1:15">
      <c r="A22" s="59" t="s">
        <v>27</v>
      </c>
      <c r="B22" s="339">
        <f t="shared" si="1"/>
        <v>0</v>
      </c>
      <c r="C22" s="339">
        <v>0</v>
      </c>
      <c r="D22" s="339">
        <v>0</v>
      </c>
      <c r="E22" s="339">
        <v>0</v>
      </c>
      <c r="F22" s="339">
        <v>0</v>
      </c>
      <c r="G22" s="339">
        <v>0</v>
      </c>
      <c r="H22" s="339">
        <v>0</v>
      </c>
      <c r="I22" s="339">
        <v>0</v>
      </c>
      <c r="J22" s="339">
        <v>0</v>
      </c>
      <c r="K22" s="339">
        <v>0</v>
      </c>
      <c r="L22" s="339">
        <v>0</v>
      </c>
      <c r="M22" s="339">
        <v>0</v>
      </c>
      <c r="N22" s="339">
        <v>0</v>
      </c>
      <c r="O22" s="339">
        <v>0</v>
      </c>
    </row>
    <row r="23" spans="1:15">
      <c r="A23" s="59" t="s">
        <v>28</v>
      </c>
      <c r="B23" s="339">
        <f t="shared" si="1"/>
        <v>0</v>
      </c>
      <c r="C23" s="339">
        <v>0</v>
      </c>
      <c r="D23" s="339">
        <v>0</v>
      </c>
      <c r="E23" s="339">
        <v>0</v>
      </c>
      <c r="F23" s="339">
        <v>0</v>
      </c>
      <c r="G23" s="339">
        <v>0</v>
      </c>
      <c r="H23" s="339">
        <v>0</v>
      </c>
      <c r="I23" s="339">
        <v>0</v>
      </c>
      <c r="J23" s="339">
        <v>0</v>
      </c>
      <c r="K23" s="339">
        <v>0</v>
      </c>
      <c r="L23" s="339">
        <v>0</v>
      </c>
      <c r="M23" s="339">
        <v>0</v>
      </c>
      <c r="N23" s="339">
        <v>0</v>
      </c>
      <c r="O23" s="339">
        <v>0</v>
      </c>
    </row>
    <row r="24" spans="1:15">
      <c r="A24" s="59" t="s">
        <v>29</v>
      </c>
      <c r="B24" s="339">
        <f t="shared" si="1"/>
        <v>0</v>
      </c>
      <c r="C24" s="339">
        <v>0</v>
      </c>
      <c r="D24" s="339">
        <v>0</v>
      </c>
      <c r="E24" s="339">
        <v>0</v>
      </c>
      <c r="F24" s="339">
        <v>0</v>
      </c>
      <c r="G24" s="339">
        <v>0</v>
      </c>
      <c r="H24" s="339">
        <v>0</v>
      </c>
      <c r="I24" s="339">
        <v>0</v>
      </c>
      <c r="J24" s="339">
        <v>0</v>
      </c>
      <c r="K24" s="339">
        <v>0</v>
      </c>
      <c r="L24" s="339">
        <v>0</v>
      </c>
      <c r="M24" s="339">
        <v>0</v>
      </c>
      <c r="N24" s="339">
        <v>0</v>
      </c>
      <c r="O24" s="339">
        <v>0</v>
      </c>
    </row>
    <row r="25" spans="1:15">
      <c r="A25" s="59" t="s">
        <v>30</v>
      </c>
      <c r="B25" s="339">
        <f t="shared" si="1"/>
        <v>0</v>
      </c>
      <c r="C25" s="339">
        <v>0</v>
      </c>
      <c r="D25" s="339">
        <v>0</v>
      </c>
      <c r="E25" s="339">
        <v>0</v>
      </c>
      <c r="F25" s="339">
        <v>0</v>
      </c>
      <c r="G25" s="339">
        <v>0</v>
      </c>
      <c r="H25" s="339">
        <v>0</v>
      </c>
      <c r="I25" s="339">
        <v>0</v>
      </c>
      <c r="J25" s="339">
        <v>0</v>
      </c>
      <c r="K25" s="339">
        <v>0</v>
      </c>
      <c r="L25" s="339">
        <v>0</v>
      </c>
      <c r="M25" s="339">
        <v>0</v>
      </c>
      <c r="N25" s="339">
        <v>0</v>
      </c>
      <c r="O25" s="339">
        <v>0</v>
      </c>
    </row>
    <row r="26" spans="1:15">
      <c r="A26" s="59" t="s">
        <v>31</v>
      </c>
      <c r="B26" s="339">
        <f t="shared" si="1"/>
        <v>0</v>
      </c>
      <c r="C26" s="339">
        <v>0</v>
      </c>
      <c r="D26" s="339">
        <v>0</v>
      </c>
      <c r="E26" s="339">
        <v>0</v>
      </c>
      <c r="F26" s="339">
        <v>0</v>
      </c>
      <c r="G26" s="339">
        <v>0</v>
      </c>
      <c r="H26" s="339">
        <v>0</v>
      </c>
      <c r="I26" s="339">
        <v>0</v>
      </c>
      <c r="J26" s="339">
        <v>0</v>
      </c>
      <c r="K26" s="339">
        <v>0</v>
      </c>
      <c r="L26" s="339">
        <v>0</v>
      </c>
      <c r="M26" s="339">
        <v>0</v>
      </c>
      <c r="N26" s="339">
        <v>0</v>
      </c>
      <c r="O26" s="339">
        <v>0</v>
      </c>
    </row>
    <row r="27" spans="1:15">
      <c r="A27" s="59" t="s">
        <v>32</v>
      </c>
      <c r="B27" s="339">
        <f t="shared" si="1"/>
        <v>36115611</v>
      </c>
      <c r="C27" s="339">
        <v>0</v>
      </c>
      <c r="D27" s="339">
        <v>36115611</v>
      </c>
      <c r="E27" s="339">
        <v>0</v>
      </c>
      <c r="F27" s="339">
        <v>0</v>
      </c>
      <c r="G27" s="339">
        <v>0</v>
      </c>
      <c r="H27" s="339">
        <v>0</v>
      </c>
      <c r="I27" s="339">
        <v>0</v>
      </c>
      <c r="J27" s="339">
        <v>0</v>
      </c>
      <c r="K27" s="339">
        <v>0</v>
      </c>
      <c r="L27" s="339">
        <v>0</v>
      </c>
      <c r="M27" s="339">
        <v>0</v>
      </c>
      <c r="N27" s="339">
        <v>0</v>
      </c>
      <c r="O27" s="339">
        <v>0</v>
      </c>
    </row>
    <row r="28" spans="1:15">
      <c r="A28" s="59" t="s">
        <v>33</v>
      </c>
      <c r="B28" s="339">
        <f t="shared" si="1"/>
        <v>0</v>
      </c>
      <c r="C28" s="339">
        <v>0</v>
      </c>
      <c r="D28" s="339">
        <v>0</v>
      </c>
      <c r="E28" s="339">
        <v>0</v>
      </c>
      <c r="F28" s="339">
        <v>0</v>
      </c>
      <c r="G28" s="339">
        <v>0</v>
      </c>
      <c r="H28" s="339">
        <v>0</v>
      </c>
      <c r="I28" s="339">
        <v>0</v>
      </c>
      <c r="J28" s="339">
        <v>0</v>
      </c>
      <c r="K28" s="339">
        <v>0</v>
      </c>
      <c r="L28" s="339">
        <v>0</v>
      </c>
      <c r="M28" s="339">
        <v>0</v>
      </c>
      <c r="N28" s="339">
        <v>0</v>
      </c>
      <c r="O28" s="339">
        <v>0</v>
      </c>
    </row>
    <row r="29" spans="1:15">
      <c r="A29" s="59" t="s">
        <v>34</v>
      </c>
      <c r="B29" s="339">
        <f t="shared" si="1"/>
        <v>0</v>
      </c>
      <c r="C29" s="339">
        <v>0</v>
      </c>
      <c r="D29" s="339">
        <v>0</v>
      </c>
      <c r="E29" s="339">
        <v>0</v>
      </c>
      <c r="F29" s="339">
        <v>0</v>
      </c>
      <c r="G29" s="339">
        <v>0</v>
      </c>
      <c r="H29" s="339">
        <v>0</v>
      </c>
      <c r="I29" s="339">
        <v>0</v>
      </c>
      <c r="J29" s="339">
        <v>0</v>
      </c>
      <c r="K29" s="339">
        <v>0</v>
      </c>
      <c r="L29" s="339">
        <v>0</v>
      </c>
      <c r="M29" s="339">
        <v>0</v>
      </c>
      <c r="N29" s="339">
        <v>0</v>
      </c>
      <c r="O29" s="339">
        <v>0</v>
      </c>
    </row>
    <row r="30" spans="1:15">
      <c r="A30" s="59" t="s">
        <v>35</v>
      </c>
      <c r="B30" s="339">
        <f t="shared" si="1"/>
        <v>0</v>
      </c>
      <c r="C30" s="339">
        <v>0</v>
      </c>
      <c r="D30" s="339">
        <v>0</v>
      </c>
      <c r="E30" s="339">
        <v>0</v>
      </c>
      <c r="F30" s="339">
        <v>0</v>
      </c>
      <c r="G30" s="339">
        <v>0</v>
      </c>
      <c r="H30" s="339">
        <v>0</v>
      </c>
      <c r="I30" s="339">
        <v>0</v>
      </c>
      <c r="J30" s="339">
        <v>0</v>
      </c>
      <c r="K30" s="339">
        <v>0</v>
      </c>
      <c r="L30" s="339">
        <v>0</v>
      </c>
      <c r="M30" s="339">
        <v>0</v>
      </c>
      <c r="N30" s="339">
        <v>0</v>
      </c>
      <c r="O30" s="339">
        <v>0</v>
      </c>
    </row>
    <row r="31" spans="1:15">
      <c r="A31" s="59" t="s">
        <v>36</v>
      </c>
      <c r="B31" s="339">
        <f t="shared" si="1"/>
        <v>0</v>
      </c>
      <c r="C31" s="339">
        <v>0</v>
      </c>
      <c r="D31" s="339">
        <v>0</v>
      </c>
      <c r="E31" s="339">
        <v>0</v>
      </c>
      <c r="F31" s="339">
        <v>0</v>
      </c>
      <c r="G31" s="339">
        <v>0</v>
      </c>
      <c r="H31" s="339">
        <v>0</v>
      </c>
      <c r="I31" s="339">
        <v>0</v>
      </c>
      <c r="J31" s="339">
        <v>0</v>
      </c>
      <c r="K31" s="339">
        <v>0</v>
      </c>
      <c r="L31" s="339">
        <v>0</v>
      </c>
      <c r="M31" s="339">
        <v>0</v>
      </c>
      <c r="N31" s="339">
        <v>0</v>
      </c>
      <c r="O31" s="339">
        <v>0</v>
      </c>
    </row>
    <row r="32" spans="1:15">
      <c r="A32" s="59" t="s">
        <v>37</v>
      </c>
      <c r="B32" s="339">
        <f t="shared" si="1"/>
        <v>0</v>
      </c>
      <c r="C32" s="339">
        <v>0</v>
      </c>
      <c r="D32" s="339">
        <v>0</v>
      </c>
      <c r="E32" s="339">
        <v>0</v>
      </c>
      <c r="F32" s="339">
        <v>0</v>
      </c>
      <c r="G32" s="339">
        <v>0</v>
      </c>
      <c r="H32" s="339">
        <v>0</v>
      </c>
      <c r="I32" s="339">
        <v>0</v>
      </c>
      <c r="J32" s="339">
        <v>0</v>
      </c>
      <c r="K32" s="339">
        <v>0</v>
      </c>
      <c r="L32" s="339">
        <v>0</v>
      </c>
      <c r="M32" s="339">
        <v>0</v>
      </c>
      <c r="N32" s="339">
        <v>0</v>
      </c>
      <c r="O32" s="339">
        <v>0</v>
      </c>
    </row>
    <row r="33" spans="1:15">
      <c r="A33" s="59" t="s">
        <v>38</v>
      </c>
      <c r="B33" s="339">
        <f t="shared" si="1"/>
        <v>0</v>
      </c>
      <c r="C33" s="339">
        <v>0</v>
      </c>
      <c r="D33" s="339">
        <v>0</v>
      </c>
      <c r="E33" s="339">
        <v>0</v>
      </c>
      <c r="F33" s="339">
        <v>0</v>
      </c>
      <c r="G33" s="339">
        <v>0</v>
      </c>
      <c r="H33" s="339">
        <v>0</v>
      </c>
      <c r="I33" s="339">
        <v>0</v>
      </c>
      <c r="J33" s="339">
        <v>0</v>
      </c>
      <c r="K33" s="339">
        <v>0</v>
      </c>
      <c r="L33" s="339">
        <v>0</v>
      </c>
      <c r="M33" s="339">
        <v>0</v>
      </c>
      <c r="N33" s="339">
        <v>0</v>
      </c>
      <c r="O33" s="339">
        <v>0</v>
      </c>
    </row>
    <row r="34" spans="1:15">
      <c r="A34" s="59" t="s">
        <v>39</v>
      </c>
      <c r="B34" s="339">
        <f t="shared" si="1"/>
        <v>0</v>
      </c>
      <c r="C34" s="339">
        <v>0</v>
      </c>
      <c r="D34" s="339">
        <v>0</v>
      </c>
      <c r="E34" s="339">
        <v>0</v>
      </c>
      <c r="F34" s="339">
        <v>0</v>
      </c>
      <c r="G34" s="339">
        <v>0</v>
      </c>
      <c r="H34" s="339">
        <v>0</v>
      </c>
      <c r="I34" s="339">
        <v>0</v>
      </c>
      <c r="J34" s="339">
        <v>0</v>
      </c>
      <c r="K34" s="339">
        <v>0</v>
      </c>
      <c r="L34" s="339">
        <v>0</v>
      </c>
      <c r="M34" s="339">
        <v>0</v>
      </c>
      <c r="N34" s="339">
        <v>0</v>
      </c>
      <c r="O34" s="339">
        <v>0</v>
      </c>
    </row>
    <row r="35" spans="1:15">
      <c r="A35" s="59" t="s">
        <v>40</v>
      </c>
      <c r="B35" s="339">
        <f t="shared" si="1"/>
        <v>0</v>
      </c>
      <c r="C35" s="339">
        <v>0</v>
      </c>
      <c r="D35" s="339">
        <v>0</v>
      </c>
      <c r="E35" s="339">
        <v>0</v>
      </c>
      <c r="F35" s="339">
        <v>0</v>
      </c>
      <c r="G35" s="339">
        <v>0</v>
      </c>
      <c r="H35" s="339">
        <v>0</v>
      </c>
      <c r="I35" s="339">
        <v>0</v>
      </c>
      <c r="J35" s="339">
        <v>0</v>
      </c>
      <c r="K35" s="339">
        <v>0</v>
      </c>
      <c r="L35" s="339">
        <v>0</v>
      </c>
      <c r="M35" s="339">
        <v>0</v>
      </c>
      <c r="N35" s="339">
        <v>0</v>
      </c>
      <c r="O35" s="339">
        <v>0</v>
      </c>
    </row>
    <row r="36" spans="1:15">
      <c r="A36" s="59" t="s">
        <v>41</v>
      </c>
      <c r="B36" s="339">
        <f t="shared" si="1"/>
        <v>0</v>
      </c>
      <c r="C36" s="339">
        <v>0</v>
      </c>
      <c r="D36" s="339">
        <v>0</v>
      </c>
      <c r="E36" s="339">
        <v>0</v>
      </c>
      <c r="F36" s="339">
        <v>0</v>
      </c>
      <c r="G36" s="339">
        <v>0</v>
      </c>
      <c r="H36" s="339">
        <v>0</v>
      </c>
      <c r="I36" s="339">
        <v>0</v>
      </c>
      <c r="J36" s="339">
        <v>0</v>
      </c>
      <c r="K36" s="339">
        <v>0</v>
      </c>
      <c r="L36" s="339">
        <v>0</v>
      </c>
      <c r="M36" s="339">
        <v>0</v>
      </c>
      <c r="N36" s="339">
        <v>0</v>
      </c>
      <c r="O36" s="339">
        <v>0</v>
      </c>
    </row>
    <row r="37" spans="1:15">
      <c r="A37" s="59" t="s">
        <v>42</v>
      </c>
      <c r="B37" s="339">
        <f t="shared" si="1"/>
        <v>0</v>
      </c>
      <c r="C37" s="339">
        <v>0</v>
      </c>
      <c r="D37" s="339">
        <v>0</v>
      </c>
      <c r="E37" s="339">
        <v>0</v>
      </c>
      <c r="F37" s="339">
        <v>0</v>
      </c>
      <c r="G37" s="339">
        <v>0</v>
      </c>
      <c r="H37" s="339">
        <v>0</v>
      </c>
      <c r="I37" s="339">
        <v>0</v>
      </c>
      <c r="J37" s="339">
        <v>0</v>
      </c>
      <c r="K37" s="339">
        <v>0</v>
      </c>
      <c r="L37" s="339">
        <v>0</v>
      </c>
      <c r="M37" s="339">
        <v>0</v>
      </c>
      <c r="N37" s="339">
        <v>0</v>
      </c>
      <c r="O37" s="339">
        <v>0</v>
      </c>
    </row>
    <row r="38" spans="1:15">
      <c r="A38" s="59" t="s">
        <v>43</v>
      </c>
      <c r="B38" s="339">
        <f t="shared" si="1"/>
        <v>0</v>
      </c>
      <c r="C38" s="339">
        <v>0</v>
      </c>
      <c r="D38" s="339">
        <v>0</v>
      </c>
      <c r="E38" s="339">
        <v>0</v>
      </c>
      <c r="F38" s="339">
        <v>0</v>
      </c>
      <c r="G38" s="339">
        <v>0</v>
      </c>
      <c r="H38" s="339">
        <v>0</v>
      </c>
      <c r="I38" s="339">
        <v>0</v>
      </c>
      <c r="J38" s="339">
        <v>0</v>
      </c>
      <c r="K38" s="339">
        <v>0</v>
      </c>
      <c r="L38" s="339">
        <v>0</v>
      </c>
      <c r="M38" s="339">
        <v>0</v>
      </c>
      <c r="N38" s="339">
        <v>0</v>
      </c>
      <c r="O38" s="339">
        <v>0</v>
      </c>
    </row>
    <row r="39" spans="1:15">
      <c r="A39" s="59" t="s">
        <v>44</v>
      </c>
      <c r="B39" s="339">
        <f t="shared" si="1"/>
        <v>29932538</v>
      </c>
      <c r="C39" s="339">
        <v>0</v>
      </c>
      <c r="D39" s="339">
        <v>24325921</v>
      </c>
      <c r="E39" s="339">
        <v>0</v>
      </c>
      <c r="F39" s="339">
        <v>0</v>
      </c>
      <c r="G39" s="339">
        <v>0</v>
      </c>
      <c r="H39" s="339">
        <v>0</v>
      </c>
      <c r="I39" s="339">
        <v>0</v>
      </c>
      <c r="J39" s="339">
        <v>0</v>
      </c>
      <c r="K39" s="339">
        <v>0</v>
      </c>
      <c r="L39" s="339">
        <v>5606617</v>
      </c>
      <c r="M39" s="339">
        <v>0</v>
      </c>
      <c r="N39" s="339">
        <v>0</v>
      </c>
      <c r="O39" s="339">
        <v>0</v>
      </c>
    </row>
    <row r="40" spans="1:15">
      <c r="A40" s="59" t="s">
        <v>45</v>
      </c>
      <c r="B40" s="339">
        <f t="shared" si="1"/>
        <v>0</v>
      </c>
      <c r="C40" s="339">
        <v>0</v>
      </c>
      <c r="D40" s="339">
        <v>0</v>
      </c>
      <c r="E40" s="339">
        <v>0</v>
      </c>
      <c r="F40" s="339">
        <v>0</v>
      </c>
      <c r="G40" s="339">
        <v>0</v>
      </c>
      <c r="H40" s="339">
        <v>0</v>
      </c>
      <c r="I40" s="339">
        <v>0</v>
      </c>
      <c r="J40" s="339">
        <v>0</v>
      </c>
      <c r="K40" s="339">
        <v>0</v>
      </c>
      <c r="L40" s="339">
        <v>0</v>
      </c>
      <c r="M40" s="339">
        <v>0</v>
      </c>
      <c r="N40" s="339">
        <v>0</v>
      </c>
      <c r="O40" s="339">
        <v>0</v>
      </c>
    </row>
    <row r="41" spans="1:15">
      <c r="A41" s="59" t="s">
        <v>46</v>
      </c>
      <c r="B41" s="339">
        <f t="shared" si="1"/>
        <v>0</v>
      </c>
      <c r="C41" s="339">
        <v>0</v>
      </c>
      <c r="D41" s="339">
        <v>0</v>
      </c>
      <c r="E41" s="339">
        <v>0</v>
      </c>
      <c r="F41" s="339">
        <v>0</v>
      </c>
      <c r="G41" s="339">
        <v>0</v>
      </c>
      <c r="H41" s="339">
        <v>0</v>
      </c>
      <c r="I41" s="339">
        <v>0</v>
      </c>
      <c r="J41" s="339">
        <v>0</v>
      </c>
      <c r="K41" s="339">
        <v>0</v>
      </c>
      <c r="L41" s="339">
        <v>0</v>
      </c>
      <c r="M41" s="339">
        <v>0</v>
      </c>
      <c r="N41" s="339">
        <v>0</v>
      </c>
      <c r="O41" s="339">
        <v>0</v>
      </c>
    </row>
    <row r="42" spans="1:15">
      <c r="A42" s="59" t="s">
        <v>47</v>
      </c>
      <c r="B42" s="339">
        <f t="shared" si="1"/>
        <v>0</v>
      </c>
      <c r="C42" s="339">
        <v>0</v>
      </c>
      <c r="D42" s="339">
        <v>0</v>
      </c>
      <c r="E42" s="339">
        <v>0</v>
      </c>
      <c r="F42" s="339">
        <v>0</v>
      </c>
      <c r="G42" s="339">
        <v>0</v>
      </c>
      <c r="H42" s="339">
        <v>0</v>
      </c>
      <c r="I42" s="339">
        <v>0</v>
      </c>
      <c r="J42" s="339">
        <v>0</v>
      </c>
      <c r="K42" s="339">
        <v>0</v>
      </c>
      <c r="L42" s="339">
        <v>0</v>
      </c>
      <c r="M42" s="339">
        <v>0</v>
      </c>
      <c r="N42" s="339">
        <v>0</v>
      </c>
      <c r="O42" s="339">
        <v>0</v>
      </c>
    </row>
    <row r="43" spans="1:15">
      <c r="A43" s="59" t="s">
        <v>48</v>
      </c>
      <c r="B43" s="339">
        <f t="shared" si="1"/>
        <v>2465537</v>
      </c>
      <c r="C43" s="339">
        <v>0</v>
      </c>
      <c r="D43" s="339">
        <v>0</v>
      </c>
      <c r="E43" s="339">
        <v>0</v>
      </c>
      <c r="F43" s="339">
        <v>0</v>
      </c>
      <c r="G43" s="339">
        <v>0</v>
      </c>
      <c r="H43" s="339">
        <v>0</v>
      </c>
      <c r="I43" s="339">
        <v>0</v>
      </c>
      <c r="J43" s="339">
        <v>0</v>
      </c>
      <c r="K43" s="339">
        <v>0</v>
      </c>
      <c r="L43" s="339">
        <v>2465537</v>
      </c>
      <c r="M43" s="339">
        <v>0</v>
      </c>
      <c r="N43" s="339">
        <v>0</v>
      </c>
      <c r="O43" s="339">
        <v>0</v>
      </c>
    </row>
    <row r="44" spans="1:15">
      <c r="A44" s="59" t="s">
        <v>49</v>
      </c>
      <c r="B44" s="339">
        <f t="shared" si="1"/>
        <v>0</v>
      </c>
      <c r="C44" s="339">
        <v>0</v>
      </c>
      <c r="D44" s="339">
        <v>0</v>
      </c>
      <c r="E44" s="339">
        <v>0</v>
      </c>
      <c r="F44" s="339">
        <v>0</v>
      </c>
      <c r="G44" s="339">
        <v>0</v>
      </c>
      <c r="H44" s="339">
        <v>0</v>
      </c>
      <c r="I44" s="339">
        <v>0</v>
      </c>
      <c r="J44" s="339">
        <v>0</v>
      </c>
      <c r="K44" s="339">
        <v>0</v>
      </c>
      <c r="L44" s="339">
        <v>0</v>
      </c>
      <c r="M44" s="339">
        <v>0</v>
      </c>
      <c r="N44" s="339">
        <v>0</v>
      </c>
      <c r="O44" s="339">
        <v>0</v>
      </c>
    </row>
    <row r="45" spans="1:15">
      <c r="A45" s="59" t="s">
        <v>50</v>
      </c>
      <c r="B45" s="339">
        <f t="shared" si="1"/>
        <v>0</v>
      </c>
      <c r="C45" s="339">
        <v>0</v>
      </c>
      <c r="D45" s="339">
        <v>0</v>
      </c>
      <c r="E45" s="339">
        <v>0</v>
      </c>
      <c r="F45" s="339">
        <v>0</v>
      </c>
      <c r="G45" s="339">
        <v>0</v>
      </c>
      <c r="H45" s="339">
        <v>0</v>
      </c>
      <c r="I45" s="339">
        <v>0</v>
      </c>
      <c r="J45" s="339">
        <v>0</v>
      </c>
      <c r="K45" s="339">
        <v>0</v>
      </c>
      <c r="L45" s="339">
        <v>0</v>
      </c>
      <c r="M45" s="339">
        <v>0</v>
      </c>
      <c r="N45" s="339">
        <v>0</v>
      </c>
      <c r="O45" s="339">
        <v>0</v>
      </c>
    </row>
    <row r="46" spans="1:15">
      <c r="A46" s="59" t="s">
        <v>51</v>
      </c>
      <c r="B46" s="339">
        <f t="shared" si="1"/>
        <v>0</v>
      </c>
      <c r="C46" s="339">
        <v>0</v>
      </c>
      <c r="D46" s="339">
        <v>0</v>
      </c>
      <c r="E46" s="339">
        <v>0</v>
      </c>
      <c r="F46" s="339">
        <v>0</v>
      </c>
      <c r="G46" s="339">
        <v>0</v>
      </c>
      <c r="H46" s="339">
        <v>0</v>
      </c>
      <c r="I46" s="339">
        <v>0</v>
      </c>
      <c r="J46" s="339">
        <v>0</v>
      </c>
      <c r="K46" s="339">
        <v>0</v>
      </c>
      <c r="L46" s="339">
        <v>0</v>
      </c>
      <c r="M46" s="339">
        <v>0</v>
      </c>
      <c r="N46" s="339">
        <v>0</v>
      </c>
      <c r="O46" s="339">
        <v>0</v>
      </c>
    </row>
    <row r="47" spans="1:15">
      <c r="A47" s="59" t="s">
        <v>52</v>
      </c>
      <c r="B47" s="339">
        <f t="shared" si="1"/>
        <v>0</v>
      </c>
      <c r="C47" s="339">
        <v>0</v>
      </c>
      <c r="D47" s="339">
        <v>0</v>
      </c>
      <c r="E47" s="339">
        <v>0</v>
      </c>
      <c r="F47" s="339">
        <v>0</v>
      </c>
      <c r="G47" s="339">
        <v>0</v>
      </c>
      <c r="H47" s="339">
        <v>0</v>
      </c>
      <c r="I47" s="339">
        <v>0</v>
      </c>
      <c r="J47" s="339">
        <v>0</v>
      </c>
      <c r="K47" s="339">
        <v>0</v>
      </c>
      <c r="L47" s="339">
        <v>0</v>
      </c>
      <c r="M47" s="339">
        <v>0</v>
      </c>
      <c r="N47" s="339">
        <v>0</v>
      </c>
      <c r="O47" s="339">
        <v>0</v>
      </c>
    </row>
    <row r="48" spans="1:15">
      <c r="A48" s="59" t="s">
        <v>53</v>
      </c>
      <c r="B48" s="339">
        <f t="shared" si="1"/>
        <v>0</v>
      </c>
      <c r="C48" s="339">
        <v>0</v>
      </c>
      <c r="D48" s="339">
        <v>0</v>
      </c>
      <c r="E48" s="339">
        <v>0</v>
      </c>
      <c r="F48" s="339">
        <v>0</v>
      </c>
      <c r="G48" s="339">
        <v>0</v>
      </c>
      <c r="H48" s="339">
        <v>0</v>
      </c>
      <c r="I48" s="339">
        <v>0</v>
      </c>
      <c r="J48" s="339">
        <v>0</v>
      </c>
      <c r="K48" s="339">
        <v>0</v>
      </c>
      <c r="L48" s="339">
        <v>0</v>
      </c>
      <c r="M48" s="339">
        <v>0</v>
      </c>
      <c r="N48" s="339">
        <v>0</v>
      </c>
      <c r="O48" s="339">
        <v>0</v>
      </c>
    </row>
    <row r="49" spans="1:15">
      <c r="A49" s="59" t="s">
        <v>54</v>
      </c>
      <c r="B49" s="339">
        <f t="shared" si="1"/>
        <v>28067479</v>
      </c>
      <c r="C49" s="339">
        <v>7763964</v>
      </c>
      <c r="D49" s="339">
        <v>0</v>
      </c>
      <c r="E49" s="339">
        <v>0</v>
      </c>
      <c r="F49" s="339">
        <v>0</v>
      </c>
      <c r="G49" s="339">
        <v>0</v>
      </c>
      <c r="H49" s="339">
        <v>0</v>
      </c>
      <c r="I49" s="339">
        <v>0</v>
      </c>
      <c r="J49" s="339">
        <v>0</v>
      </c>
      <c r="K49" s="339">
        <v>0</v>
      </c>
      <c r="L49" s="339">
        <v>0</v>
      </c>
      <c r="M49" s="339">
        <v>0</v>
      </c>
      <c r="N49" s="339">
        <v>20303515</v>
      </c>
      <c r="O49" s="339">
        <v>0</v>
      </c>
    </row>
    <row r="50" spans="1:15">
      <c r="A50" s="59" t="s">
        <v>55</v>
      </c>
      <c r="B50" s="339">
        <f t="shared" si="1"/>
        <v>0</v>
      </c>
      <c r="C50" s="339">
        <v>0</v>
      </c>
      <c r="D50" s="339">
        <v>0</v>
      </c>
      <c r="E50" s="339">
        <v>0</v>
      </c>
      <c r="F50" s="339">
        <v>0</v>
      </c>
      <c r="G50" s="339">
        <v>0</v>
      </c>
      <c r="H50" s="339">
        <v>0</v>
      </c>
      <c r="I50" s="339">
        <v>0</v>
      </c>
      <c r="J50" s="339">
        <v>0</v>
      </c>
      <c r="K50" s="339">
        <v>0</v>
      </c>
      <c r="L50" s="339">
        <v>0</v>
      </c>
      <c r="M50" s="339">
        <v>0</v>
      </c>
      <c r="N50" s="339">
        <v>0</v>
      </c>
      <c r="O50" s="339">
        <v>0</v>
      </c>
    </row>
    <row r="51" spans="1:15">
      <c r="A51" s="59" t="s">
        <v>56</v>
      </c>
      <c r="B51" s="339">
        <f t="shared" si="1"/>
        <v>0</v>
      </c>
      <c r="C51" s="339">
        <v>0</v>
      </c>
      <c r="D51" s="339">
        <v>0</v>
      </c>
      <c r="E51" s="339">
        <v>0</v>
      </c>
      <c r="F51" s="339">
        <v>0</v>
      </c>
      <c r="G51" s="339">
        <v>0</v>
      </c>
      <c r="H51" s="339">
        <v>0</v>
      </c>
      <c r="I51" s="339">
        <v>0</v>
      </c>
      <c r="J51" s="339">
        <v>0</v>
      </c>
      <c r="K51" s="339">
        <v>0</v>
      </c>
      <c r="L51" s="339">
        <v>0</v>
      </c>
      <c r="M51" s="339">
        <v>0</v>
      </c>
      <c r="N51" s="339">
        <v>0</v>
      </c>
      <c r="O51" s="339">
        <v>0</v>
      </c>
    </row>
    <row r="52" spans="1:15">
      <c r="A52" s="59" t="s">
        <v>57</v>
      </c>
      <c r="B52" s="339">
        <f t="shared" si="1"/>
        <v>0</v>
      </c>
      <c r="C52" s="339">
        <v>0</v>
      </c>
      <c r="D52" s="339">
        <v>0</v>
      </c>
      <c r="E52" s="339">
        <v>0</v>
      </c>
      <c r="F52" s="339">
        <v>0</v>
      </c>
      <c r="G52" s="339">
        <v>0</v>
      </c>
      <c r="H52" s="339">
        <v>0</v>
      </c>
      <c r="I52" s="339">
        <v>0</v>
      </c>
      <c r="J52" s="339">
        <v>0</v>
      </c>
      <c r="K52" s="339">
        <v>0</v>
      </c>
      <c r="L52" s="339">
        <v>0</v>
      </c>
      <c r="M52" s="339">
        <v>0</v>
      </c>
      <c r="N52" s="339">
        <v>0</v>
      </c>
      <c r="O52" s="339">
        <v>0</v>
      </c>
    </row>
    <row r="53" spans="1:15">
      <c r="A53" s="59" t="s">
        <v>58</v>
      </c>
      <c r="B53" s="339">
        <f t="shared" si="1"/>
        <v>0</v>
      </c>
      <c r="C53" s="339">
        <v>0</v>
      </c>
      <c r="D53" s="339">
        <v>0</v>
      </c>
      <c r="E53" s="339">
        <v>0</v>
      </c>
      <c r="F53" s="339">
        <v>0</v>
      </c>
      <c r="G53" s="339">
        <v>0</v>
      </c>
      <c r="H53" s="339">
        <v>0</v>
      </c>
      <c r="I53" s="339">
        <v>0</v>
      </c>
      <c r="J53" s="339">
        <v>0</v>
      </c>
      <c r="K53" s="339">
        <v>0</v>
      </c>
      <c r="L53" s="339">
        <v>0</v>
      </c>
      <c r="M53" s="339">
        <v>0</v>
      </c>
      <c r="N53" s="339">
        <v>0</v>
      </c>
      <c r="O53" s="339">
        <v>0</v>
      </c>
    </row>
    <row r="54" spans="1:15">
      <c r="A54" s="59" t="s">
        <v>59</v>
      </c>
      <c r="B54" s="339">
        <f t="shared" si="1"/>
        <v>0</v>
      </c>
      <c r="C54" s="339">
        <v>0</v>
      </c>
      <c r="D54" s="339">
        <v>0</v>
      </c>
      <c r="E54" s="339">
        <v>0</v>
      </c>
      <c r="F54" s="339">
        <v>0</v>
      </c>
      <c r="G54" s="339">
        <v>0</v>
      </c>
      <c r="H54" s="339">
        <v>0</v>
      </c>
      <c r="I54" s="339">
        <v>0</v>
      </c>
      <c r="J54" s="339">
        <v>0</v>
      </c>
      <c r="K54" s="339">
        <v>0</v>
      </c>
      <c r="L54" s="339">
        <v>0</v>
      </c>
      <c r="M54" s="339">
        <v>0</v>
      </c>
      <c r="N54" s="339">
        <v>0</v>
      </c>
      <c r="O54" s="339">
        <v>0</v>
      </c>
    </row>
    <row r="55" spans="1:15">
      <c r="A55" s="59" t="s">
        <v>60</v>
      </c>
      <c r="B55" s="339">
        <f t="shared" si="1"/>
        <v>0</v>
      </c>
      <c r="C55" s="339">
        <v>0</v>
      </c>
      <c r="D55" s="339">
        <v>0</v>
      </c>
      <c r="E55" s="339">
        <v>0</v>
      </c>
      <c r="F55" s="339">
        <v>0</v>
      </c>
      <c r="G55" s="339">
        <v>0</v>
      </c>
      <c r="H55" s="339">
        <v>0</v>
      </c>
      <c r="I55" s="339">
        <v>0</v>
      </c>
      <c r="J55" s="339">
        <v>0</v>
      </c>
      <c r="K55" s="339">
        <v>0</v>
      </c>
      <c r="L55" s="339">
        <v>0</v>
      </c>
      <c r="M55" s="339">
        <v>0</v>
      </c>
      <c r="N55" s="339">
        <v>0</v>
      </c>
      <c r="O55" s="339">
        <v>0</v>
      </c>
    </row>
    <row r="56" spans="1:15">
      <c r="A56" s="59" t="s">
        <v>61</v>
      </c>
      <c r="B56" s="339">
        <f t="shared" si="1"/>
        <v>0</v>
      </c>
      <c r="C56" s="339">
        <v>0</v>
      </c>
      <c r="D56" s="339">
        <v>0</v>
      </c>
      <c r="E56" s="339">
        <v>0</v>
      </c>
      <c r="F56" s="339">
        <v>0</v>
      </c>
      <c r="G56" s="339">
        <v>0</v>
      </c>
      <c r="H56" s="339">
        <v>0</v>
      </c>
      <c r="I56" s="339">
        <v>0</v>
      </c>
      <c r="J56" s="339">
        <v>0</v>
      </c>
      <c r="K56" s="339">
        <v>0</v>
      </c>
      <c r="L56" s="339">
        <v>0</v>
      </c>
      <c r="M56" s="339">
        <v>0</v>
      </c>
      <c r="N56" s="339">
        <v>0</v>
      </c>
      <c r="O56" s="339">
        <v>0</v>
      </c>
    </row>
  </sheetData>
  <mergeCells count="2">
    <mergeCell ref="A1:O1"/>
    <mergeCell ref="A2:A4"/>
  </mergeCells>
  <pageMargins left="0.7" right="0.7" top="0.75" bottom="0.75" header="0.3" footer="0.3"/>
  <pageSetup scale="10" orientation="landscape"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H55"/>
  <sheetViews>
    <sheetView workbookViewId="0">
      <selection activeCell="H4" sqref="G4:H4"/>
    </sheetView>
  </sheetViews>
  <sheetFormatPr defaultRowHeight="14.4"/>
  <cols>
    <col min="1" max="1" width="23.33203125" customWidth="1"/>
    <col min="2" max="2" width="13.5546875" customWidth="1"/>
    <col min="3" max="3" width="10.109375" customWidth="1"/>
    <col min="4" max="4" width="11.109375" customWidth="1"/>
    <col min="5" max="5" width="14.33203125" customWidth="1"/>
    <col min="6" max="6" width="15.6640625" customWidth="1"/>
    <col min="7" max="7" width="11.88671875" customWidth="1"/>
    <col min="8" max="8" width="9.5546875" bestFit="1" customWidth="1"/>
  </cols>
  <sheetData>
    <row r="1" spans="1:8">
      <c r="A1" s="502" t="s">
        <v>232</v>
      </c>
      <c r="B1" s="499"/>
      <c r="C1" s="499"/>
      <c r="D1" s="499"/>
      <c r="E1" s="499"/>
      <c r="F1" s="499"/>
      <c r="G1" s="499"/>
      <c r="H1" s="500"/>
    </row>
    <row r="2" spans="1:8">
      <c r="A2" s="552" t="s">
        <v>10</v>
      </c>
      <c r="B2" s="553" t="s">
        <v>66</v>
      </c>
      <c r="C2" s="554"/>
      <c r="D2" s="554"/>
      <c r="E2" s="555"/>
      <c r="F2" s="556" t="s">
        <v>64</v>
      </c>
      <c r="G2" s="556"/>
      <c r="H2" s="557"/>
    </row>
    <row r="3" spans="1:8" ht="25.2">
      <c r="A3" s="501"/>
      <c r="B3" s="94" t="s">
        <v>83</v>
      </c>
      <c r="C3" s="94" t="s">
        <v>71</v>
      </c>
      <c r="D3" s="94" t="s">
        <v>72</v>
      </c>
      <c r="E3" s="30" t="s">
        <v>73</v>
      </c>
      <c r="F3" s="29" t="s">
        <v>83</v>
      </c>
      <c r="G3" s="94" t="s">
        <v>70</v>
      </c>
      <c r="H3" s="94" t="s">
        <v>69</v>
      </c>
    </row>
    <row r="4" spans="1:8">
      <c r="A4" s="62" t="s">
        <v>77</v>
      </c>
      <c r="B4" s="330">
        <f t="shared" ref="B4:H4" si="0">SUM(B5:B55)</f>
        <v>7763964</v>
      </c>
      <c r="C4" s="330">
        <f t="shared" si="0"/>
        <v>0</v>
      </c>
      <c r="D4" s="330">
        <f t="shared" si="0"/>
        <v>0</v>
      </c>
      <c r="E4" s="357">
        <f t="shared" si="0"/>
        <v>7763964</v>
      </c>
      <c r="F4" s="358">
        <f t="shared" si="0"/>
        <v>0</v>
      </c>
      <c r="G4" s="330">
        <f t="shared" si="0"/>
        <v>0</v>
      </c>
      <c r="H4" s="330">
        <f t="shared" si="0"/>
        <v>0</v>
      </c>
    </row>
    <row r="5" spans="1:8">
      <c r="A5" s="62" t="s">
        <v>11</v>
      </c>
      <c r="B5" s="330">
        <f>SUM(C5:E5)</f>
        <v>0</v>
      </c>
      <c r="C5" s="330">
        <v>0</v>
      </c>
      <c r="D5" s="330">
        <v>0</v>
      </c>
      <c r="E5" s="357">
        <v>0</v>
      </c>
      <c r="F5" s="359">
        <f>SUM(G5:H5)</f>
        <v>0</v>
      </c>
      <c r="G5" s="57">
        <v>0</v>
      </c>
      <c r="H5" s="57">
        <v>0</v>
      </c>
    </row>
    <row r="6" spans="1:8">
      <c r="A6" s="62" t="s">
        <v>12</v>
      </c>
      <c r="B6" s="330">
        <f t="shared" ref="B6:B55" si="1">SUM(C6:E6)</f>
        <v>0</v>
      </c>
      <c r="C6" s="330">
        <v>0</v>
      </c>
      <c r="D6" s="330">
        <v>0</v>
      </c>
      <c r="E6" s="357">
        <v>0</v>
      </c>
      <c r="F6" s="359">
        <f t="shared" ref="F6:F55" si="2">SUM(G6:H6)</f>
        <v>0</v>
      </c>
      <c r="G6" s="57">
        <v>0</v>
      </c>
      <c r="H6" s="57">
        <v>0</v>
      </c>
    </row>
    <row r="7" spans="1:8">
      <c r="A7" s="62" t="s">
        <v>13</v>
      </c>
      <c r="B7" s="330">
        <f t="shared" si="1"/>
        <v>0</v>
      </c>
      <c r="C7" s="330">
        <v>0</v>
      </c>
      <c r="D7" s="330">
        <v>0</v>
      </c>
      <c r="E7" s="357">
        <v>0</v>
      </c>
      <c r="F7" s="359">
        <f t="shared" si="2"/>
        <v>0</v>
      </c>
      <c r="G7" s="57">
        <v>0</v>
      </c>
      <c r="H7" s="57">
        <v>0</v>
      </c>
    </row>
    <row r="8" spans="1:8">
      <c r="A8" s="62" t="s">
        <v>14</v>
      </c>
      <c r="B8" s="330">
        <f t="shared" si="1"/>
        <v>0</v>
      </c>
      <c r="C8" s="330">
        <v>0</v>
      </c>
      <c r="D8" s="330">
        <v>0</v>
      </c>
      <c r="E8" s="357">
        <v>0</v>
      </c>
      <c r="F8" s="359">
        <f t="shared" si="2"/>
        <v>0</v>
      </c>
      <c r="G8" s="57">
        <v>0</v>
      </c>
      <c r="H8" s="57">
        <v>0</v>
      </c>
    </row>
    <row r="9" spans="1:8">
      <c r="A9" s="62" t="s">
        <v>15</v>
      </c>
      <c r="B9" s="330">
        <f t="shared" si="1"/>
        <v>0</v>
      </c>
      <c r="C9" s="330">
        <v>0</v>
      </c>
      <c r="D9" s="330">
        <v>0</v>
      </c>
      <c r="E9" s="357">
        <v>0</v>
      </c>
      <c r="F9" s="359">
        <f t="shared" si="2"/>
        <v>0</v>
      </c>
      <c r="G9" s="57">
        <v>0</v>
      </c>
      <c r="H9" s="57">
        <v>0</v>
      </c>
    </row>
    <row r="10" spans="1:8">
      <c r="A10" s="62" t="s">
        <v>16</v>
      </c>
      <c r="B10" s="330">
        <f t="shared" si="1"/>
        <v>0</v>
      </c>
      <c r="C10" s="330">
        <v>0</v>
      </c>
      <c r="D10" s="330">
        <v>0</v>
      </c>
      <c r="E10" s="357">
        <v>0</v>
      </c>
      <c r="F10" s="359">
        <f t="shared" si="2"/>
        <v>0</v>
      </c>
      <c r="G10" s="57">
        <v>0</v>
      </c>
      <c r="H10" s="57">
        <v>0</v>
      </c>
    </row>
    <row r="11" spans="1:8">
      <c r="A11" s="62" t="s">
        <v>17</v>
      </c>
      <c r="B11" s="330">
        <f t="shared" si="1"/>
        <v>0</v>
      </c>
      <c r="C11" s="330">
        <v>0</v>
      </c>
      <c r="D11" s="330">
        <v>0</v>
      </c>
      <c r="E11" s="357">
        <v>0</v>
      </c>
      <c r="F11" s="359">
        <f t="shared" si="2"/>
        <v>0</v>
      </c>
      <c r="G11" s="57">
        <v>0</v>
      </c>
      <c r="H11" s="57">
        <v>0</v>
      </c>
    </row>
    <row r="12" spans="1:8">
      <c r="A12" s="62" t="s">
        <v>18</v>
      </c>
      <c r="B12" s="330">
        <f t="shared" si="1"/>
        <v>0</v>
      </c>
      <c r="C12" s="330">
        <v>0</v>
      </c>
      <c r="D12" s="330">
        <v>0</v>
      </c>
      <c r="E12" s="357">
        <v>0</v>
      </c>
      <c r="F12" s="359">
        <f t="shared" si="2"/>
        <v>0</v>
      </c>
      <c r="G12" s="57">
        <v>0</v>
      </c>
      <c r="H12" s="57">
        <v>0</v>
      </c>
    </row>
    <row r="13" spans="1:8">
      <c r="A13" s="62" t="s">
        <v>19</v>
      </c>
      <c r="B13" s="330">
        <f t="shared" si="1"/>
        <v>0</v>
      </c>
      <c r="C13" s="330">
        <v>0</v>
      </c>
      <c r="D13" s="330">
        <v>0</v>
      </c>
      <c r="E13" s="357">
        <v>0</v>
      </c>
      <c r="F13" s="359">
        <f t="shared" si="2"/>
        <v>0</v>
      </c>
      <c r="G13" s="57">
        <v>0</v>
      </c>
      <c r="H13" s="57">
        <v>0</v>
      </c>
    </row>
    <row r="14" spans="1:8">
      <c r="A14" s="62" t="s">
        <v>20</v>
      </c>
      <c r="B14" s="330">
        <f t="shared" si="1"/>
        <v>0</v>
      </c>
      <c r="C14" s="330">
        <v>0</v>
      </c>
      <c r="D14" s="330">
        <v>0</v>
      </c>
      <c r="E14" s="357">
        <v>0</v>
      </c>
      <c r="F14" s="359">
        <f t="shared" si="2"/>
        <v>0</v>
      </c>
      <c r="G14" s="57">
        <v>0</v>
      </c>
      <c r="H14" s="57">
        <v>0</v>
      </c>
    </row>
    <row r="15" spans="1:8">
      <c r="A15" s="62" t="s">
        <v>21</v>
      </c>
      <c r="B15" s="330">
        <f t="shared" si="1"/>
        <v>0</v>
      </c>
      <c r="C15" s="330">
        <v>0</v>
      </c>
      <c r="D15" s="330">
        <v>0</v>
      </c>
      <c r="E15" s="357">
        <v>0</v>
      </c>
      <c r="F15" s="359">
        <f t="shared" si="2"/>
        <v>0</v>
      </c>
      <c r="G15" s="57">
        <v>0</v>
      </c>
      <c r="H15" s="57">
        <v>0</v>
      </c>
    </row>
    <row r="16" spans="1:8">
      <c r="A16" s="62" t="s">
        <v>22</v>
      </c>
      <c r="B16" s="330">
        <f t="shared" si="1"/>
        <v>0</v>
      </c>
      <c r="C16" s="330">
        <v>0</v>
      </c>
      <c r="D16" s="330">
        <v>0</v>
      </c>
      <c r="E16" s="357">
        <v>0</v>
      </c>
      <c r="F16" s="359">
        <f t="shared" si="2"/>
        <v>0</v>
      </c>
      <c r="G16" s="57">
        <v>0</v>
      </c>
      <c r="H16" s="57">
        <v>0</v>
      </c>
    </row>
    <row r="17" spans="1:8">
      <c r="A17" s="62" t="s">
        <v>23</v>
      </c>
      <c r="B17" s="330">
        <f t="shared" si="1"/>
        <v>0</v>
      </c>
      <c r="C17" s="330">
        <v>0</v>
      </c>
      <c r="D17" s="330">
        <v>0</v>
      </c>
      <c r="E17" s="357">
        <v>0</v>
      </c>
      <c r="F17" s="359">
        <f t="shared" si="2"/>
        <v>0</v>
      </c>
      <c r="G17" s="57">
        <v>0</v>
      </c>
      <c r="H17" s="57">
        <v>0</v>
      </c>
    </row>
    <row r="18" spans="1:8">
      <c r="A18" s="62" t="s">
        <v>24</v>
      </c>
      <c r="B18" s="330">
        <f t="shared" si="1"/>
        <v>0</v>
      </c>
      <c r="C18" s="330">
        <v>0</v>
      </c>
      <c r="D18" s="330">
        <v>0</v>
      </c>
      <c r="E18" s="357">
        <v>0</v>
      </c>
      <c r="F18" s="359">
        <f t="shared" si="2"/>
        <v>0</v>
      </c>
      <c r="G18" s="57">
        <v>0</v>
      </c>
      <c r="H18" s="57">
        <v>0</v>
      </c>
    </row>
    <row r="19" spans="1:8">
      <c r="A19" s="62" t="s">
        <v>25</v>
      </c>
      <c r="B19" s="330">
        <f t="shared" si="1"/>
        <v>0</v>
      </c>
      <c r="C19" s="330">
        <v>0</v>
      </c>
      <c r="D19" s="330">
        <v>0</v>
      </c>
      <c r="E19" s="357">
        <v>0</v>
      </c>
      <c r="F19" s="359">
        <f t="shared" si="2"/>
        <v>0</v>
      </c>
      <c r="G19" s="57">
        <v>0</v>
      </c>
      <c r="H19" s="57">
        <v>0</v>
      </c>
    </row>
    <row r="20" spans="1:8">
      <c r="A20" s="62" t="s">
        <v>26</v>
      </c>
      <c r="B20" s="330">
        <f t="shared" si="1"/>
        <v>0</v>
      </c>
      <c r="C20" s="330">
        <v>0</v>
      </c>
      <c r="D20" s="330">
        <v>0</v>
      </c>
      <c r="E20" s="357">
        <v>0</v>
      </c>
      <c r="F20" s="359">
        <f t="shared" si="2"/>
        <v>0</v>
      </c>
      <c r="G20" s="57">
        <v>0</v>
      </c>
      <c r="H20" s="57">
        <v>0</v>
      </c>
    </row>
    <row r="21" spans="1:8">
      <c r="A21" s="62" t="s">
        <v>27</v>
      </c>
      <c r="B21" s="330">
        <f t="shared" si="1"/>
        <v>0</v>
      </c>
      <c r="C21" s="330">
        <v>0</v>
      </c>
      <c r="D21" s="330">
        <v>0</v>
      </c>
      <c r="E21" s="357">
        <v>0</v>
      </c>
      <c r="F21" s="359">
        <f t="shared" si="2"/>
        <v>0</v>
      </c>
      <c r="G21" s="57">
        <v>0</v>
      </c>
      <c r="H21" s="57">
        <v>0</v>
      </c>
    </row>
    <row r="22" spans="1:8">
      <c r="A22" s="62" t="s">
        <v>28</v>
      </c>
      <c r="B22" s="330">
        <f t="shared" si="1"/>
        <v>0</v>
      </c>
      <c r="C22" s="330">
        <v>0</v>
      </c>
      <c r="D22" s="330">
        <v>0</v>
      </c>
      <c r="E22" s="357">
        <v>0</v>
      </c>
      <c r="F22" s="359">
        <f t="shared" si="2"/>
        <v>0</v>
      </c>
      <c r="G22" s="57">
        <v>0</v>
      </c>
      <c r="H22" s="57">
        <v>0</v>
      </c>
    </row>
    <row r="23" spans="1:8">
      <c r="A23" s="62" t="s">
        <v>29</v>
      </c>
      <c r="B23" s="330">
        <f t="shared" si="1"/>
        <v>0</v>
      </c>
      <c r="C23" s="330">
        <v>0</v>
      </c>
      <c r="D23" s="330">
        <v>0</v>
      </c>
      <c r="E23" s="357">
        <v>0</v>
      </c>
      <c r="F23" s="359">
        <f t="shared" si="2"/>
        <v>0</v>
      </c>
      <c r="G23" s="57">
        <v>0</v>
      </c>
      <c r="H23" s="57">
        <v>0</v>
      </c>
    </row>
    <row r="24" spans="1:8">
      <c r="A24" s="62" t="s">
        <v>30</v>
      </c>
      <c r="B24" s="330">
        <f t="shared" si="1"/>
        <v>0</v>
      </c>
      <c r="C24" s="330">
        <v>0</v>
      </c>
      <c r="D24" s="330">
        <v>0</v>
      </c>
      <c r="E24" s="357">
        <v>0</v>
      </c>
      <c r="F24" s="359">
        <f t="shared" si="2"/>
        <v>0</v>
      </c>
      <c r="G24" s="57">
        <v>0</v>
      </c>
      <c r="H24" s="57">
        <v>0</v>
      </c>
    </row>
    <row r="25" spans="1:8">
      <c r="A25" s="62" t="s">
        <v>31</v>
      </c>
      <c r="B25" s="330">
        <f t="shared" si="1"/>
        <v>0</v>
      </c>
      <c r="C25" s="330">
        <v>0</v>
      </c>
      <c r="D25" s="330">
        <v>0</v>
      </c>
      <c r="E25" s="357">
        <v>0</v>
      </c>
      <c r="F25" s="359">
        <f t="shared" si="2"/>
        <v>0</v>
      </c>
      <c r="G25" s="57">
        <v>0</v>
      </c>
      <c r="H25" s="57">
        <v>0</v>
      </c>
    </row>
    <row r="26" spans="1:8">
      <c r="A26" s="62" t="s">
        <v>32</v>
      </c>
      <c r="B26" s="330">
        <f t="shared" si="1"/>
        <v>0</v>
      </c>
      <c r="C26" s="330">
        <v>0</v>
      </c>
      <c r="D26" s="330">
        <v>0</v>
      </c>
      <c r="E26" s="357">
        <v>0</v>
      </c>
      <c r="F26" s="359">
        <f t="shared" si="2"/>
        <v>0</v>
      </c>
      <c r="G26" s="57">
        <v>0</v>
      </c>
      <c r="H26" s="57">
        <v>0</v>
      </c>
    </row>
    <row r="27" spans="1:8">
      <c r="A27" s="62" t="s">
        <v>33</v>
      </c>
      <c r="B27" s="330">
        <f t="shared" si="1"/>
        <v>0</v>
      </c>
      <c r="C27" s="330">
        <v>0</v>
      </c>
      <c r="D27" s="330">
        <v>0</v>
      </c>
      <c r="E27" s="357">
        <v>0</v>
      </c>
      <c r="F27" s="359">
        <f t="shared" si="2"/>
        <v>0</v>
      </c>
      <c r="G27" s="57">
        <v>0</v>
      </c>
      <c r="H27" s="57">
        <v>0</v>
      </c>
    </row>
    <row r="28" spans="1:8">
      <c r="A28" s="62" t="s">
        <v>34</v>
      </c>
      <c r="B28" s="330">
        <f t="shared" si="1"/>
        <v>0</v>
      </c>
      <c r="C28" s="330">
        <v>0</v>
      </c>
      <c r="D28" s="330">
        <v>0</v>
      </c>
      <c r="E28" s="357">
        <v>0</v>
      </c>
      <c r="F28" s="359">
        <f t="shared" si="2"/>
        <v>0</v>
      </c>
      <c r="G28" s="57">
        <v>0</v>
      </c>
      <c r="H28" s="57">
        <v>0</v>
      </c>
    </row>
    <row r="29" spans="1:8">
      <c r="A29" s="62" t="s">
        <v>35</v>
      </c>
      <c r="B29" s="330">
        <f t="shared" si="1"/>
        <v>0</v>
      </c>
      <c r="C29" s="330">
        <v>0</v>
      </c>
      <c r="D29" s="330">
        <v>0</v>
      </c>
      <c r="E29" s="357">
        <v>0</v>
      </c>
      <c r="F29" s="359">
        <f t="shared" si="2"/>
        <v>0</v>
      </c>
      <c r="G29" s="57">
        <v>0</v>
      </c>
      <c r="H29" s="57">
        <v>0</v>
      </c>
    </row>
    <row r="30" spans="1:8">
      <c r="A30" s="62" t="s">
        <v>36</v>
      </c>
      <c r="B30" s="330">
        <f t="shared" si="1"/>
        <v>0</v>
      </c>
      <c r="C30" s="330">
        <v>0</v>
      </c>
      <c r="D30" s="330">
        <v>0</v>
      </c>
      <c r="E30" s="357">
        <v>0</v>
      </c>
      <c r="F30" s="359">
        <f t="shared" si="2"/>
        <v>0</v>
      </c>
      <c r="G30" s="57">
        <v>0</v>
      </c>
      <c r="H30" s="57">
        <v>0</v>
      </c>
    </row>
    <row r="31" spans="1:8">
      <c r="A31" s="62" t="s">
        <v>37</v>
      </c>
      <c r="B31" s="330">
        <f t="shared" si="1"/>
        <v>0</v>
      </c>
      <c r="C31" s="330">
        <v>0</v>
      </c>
      <c r="D31" s="330">
        <v>0</v>
      </c>
      <c r="E31" s="357">
        <v>0</v>
      </c>
      <c r="F31" s="359">
        <f t="shared" si="2"/>
        <v>0</v>
      </c>
      <c r="G31" s="57">
        <v>0</v>
      </c>
      <c r="H31" s="57">
        <v>0</v>
      </c>
    </row>
    <row r="32" spans="1:8">
      <c r="A32" s="62" t="s">
        <v>38</v>
      </c>
      <c r="B32" s="330">
        <f t="shared" si="1"/>
        <v>0</v>
      </c>
      <c r="C32" s="330">
        <v>0</v>
      </c>
      <c r="D32" s="330">
        <v>0</v>
      </c>
      <c r="E32" s="357">
        <v>0</v>
      </c>
      <c r="F32" s="359">
        <f t="shared" si="2"/>
        <v>0</v>
      </c>
      <c r="G32" s="57">
        <v>0</v>
      </c>
      <c r="H32" s="57">
        <v>0</v>
      </c>
    </row>
    <row r="33" spans="1:8">
      <c r="A33" s="62" t="s">
        <v>39</v>
      </c>
      <c r="B33" s="330">
        <f t="shared" si="1"/>
        <v>0</v>
      </c>
      <c r="C33" s="330">
        <v>0</v>
      </c>
      <c r="D33" s="330">
        <v>0</v>
      </c>
      <c r="E33" s="357">
        <v>0</v>
      </c>
      <c r="F33" s="359">
        <f t="shared" si="2"/>
        <v>0</v>
      </c>
      <c r="G33" s="57">
        <v>0</v>
      </c>
      <c r="H33" s="57">
        <v>0</v>
      </c>
    </row>
    <row r="34" spans="1:8">
      <c r="A34" s="62" t="s">
        <v>40</v>
      </c>
      <c r="B34" s="330">
        <f t="shared" si="1"/>
        <v>0</v>
      </c>
      <c r="C34" s="330">
        <v>0</v>
      </c>
      <c r="D34" s="330">
        <v>0</v>
      </c>
      <c r="E34" s="357">
        <v>0</v>
      </c>
      <c r="F34" s="359">
        <f t="shared" si="2"/>
        <v>0</v>
      </c>
      <c r="G34" s="57">
        <v>0</v>
      </c>
      <c r="H34" s="57">
        <v>0</v>
      </c>
    </row>
    <row r="35" spans="1:8">
      <c r="A35" s="62" t="s">
        <v>41</v>
      </c>
      <c r="B35" s="330">
        <f t="shared" si="1"/>
        <v>0</v>
      </c>
      <c r="C35" s="330">
        <v>0</v>
      </c>
      <c r="D35" s="330">
        <v>0</v>
      </c>
      <c r="E35" s="357">
        <v>0</v>
      </c>
      <c r="F35" s="359">
        <f t="shared" si="2"/>
        <v>0</v>
      </c>
      <c r="G35" s="57">
        <v>0</v>
      </c>
      <c r="H35" s="57">
        <v>0</v>
      </c>
    </row>
    <row r="36" spans="1:8">
      <c r="A36" s="62" t="s">
        <v>42</v>
      </c>
      <c r="B36" s="330">
        <f t="shared" si="1"/>
        <v>0</v>
      </c>
      <c r="C36" s="330">
        <v>0</v>
      </c>
      <c r="D36" s="330">
        <v>0</v>
      </c>
      <c r="E36" s="357">
        <v>0</v>
      </c>
      <c r="F36" s="359">
        <f t="shared" si="2"/>
        <v>0</v>
      </c>
      <c r="G36" s="57">
        <v>0</v>
      </c>
      <c r="H36" s="57">
        <v>0</v>
      </c>
    </row>
    <row r="37" spans="1:8">
      <c r="A37" s="62" t="s">
        <v>43</v>
      </c>
      <c r="B37" s="330">
        <f t="shared" si="1"/>
        <v>0</v>
      </c>
      <c r="C37" s="330">
        <v>0</v>
      </c>
      <c r="D37" s="330">
        <v>0</v>
      </c>
      <c r="E37" s="357">
        <v>0</v>
      </c>
      <c r="F37" s="359">
        <f t="shared" si="2"/>
        <v>0</v>
      </c>
      <c r="G37" s="57">
        <v>0</v>
      </c>
      <c r="H37" s="57">
        <v>0</v>
      </c>
    </row>
    <row r="38" spans="1:8">
      <c r="A38" s="62" t="s">
        <v>44</v>
      </c>
      <c r="B38" s="330">
        <f t="shared" si="1"/>
        <v>0</v>
      </c>
      <c r="C38" s="330">
        <v>0</v>
      </c>
      <c r="D38" s="330">
        <v>0</v>
      </c>
      <c r="E38" s="357">
        <v>0</v>
      </c>
      <c r="F38" s="359">
        <f t="shared" si="2"/>
        <v>0</v>
      </c>
      <c r="G38" s="57">
        <v>0</v>
      </c>
      <c r="H38" s="57">
        <v>0</v>
      </c>
    </row>
    <row r="39" spans="1:8">
      <c r="A39" s="62" t="s">
        <v>45</v>
      </c>
      <c r="B39" s="330">
        <f t="shared" si="1"/>
        <v>0</v>
      </c>
      <c r="C39" s="330">
        <v>0</v>
      </c>
      <c r="D39" s="330">
        <v>0</v>
      </c>
      <c r="E39" s="357">
        <v>0</v>
      </c>
      <c r="F39" s="359">
        <f t="shared" si="2"/>
        <v>0</v>
      </c>
      <c r="G39" s="57">
        <v>0</v>
      </c>
      <c r="H39" s="57">
        <v>0</v>
      </c>
    </row>
    <row r="40" spans="1:8">
      <c r="A40" s="62" t="s">
        <v>46</v>
      </c>
      <c r="B40" s="330">
        <f t="shared" si="1"/>
        <v>0</v>
      </c>
      <c r="C40" s="330">
        <v>0</v>
      </c>
      <c r="D40" s="330">
        <v>0</v>
      </c>
      <c r="E40" s="357">
        <v>0</v>
      </c>
      <c r="F40" s="359">
        <f t="shared" si="2"/>
        <v>0</v>
      </c>
      <c r="G40" s="57">
        <v>0</v>
      </c>
      <c r="H40" s="57">
        <v>0</v>
      </c>
    </row>
    <row r="41" spans="1:8">
      <c r="A41" s="62" t="s">
        <v>47</v>
      </c>
      <c r="B41" s="330">
        <f t="shared" si="1"/>
        <v>0</v>
      </c>
      <c r="C41" s="330">
        <v>0</v>
      </c>
      <c r="D41" s="330">
        <v>0</v>
      </c>
      <c r="E41" s="357">
        <v>0</v>
      </c>
      <c r="F41" s="359">
        <f t="shared" si="2"/>
        <v>0</v>
      </c>
      <c r="G41" s="57">
        <v>0</v>
      </c>
      <c r="H41" s="57">
        <v>0</v>
      </c>
    </row>
    <row r="42" spans="1:8">
      <c r="A42" s="62" t="s">
        <v>48</v>
      </c>
      <c r="B42" s="330">
        <f t="shared" si="1"/>
        <v>0</v>
      </c>
      <c r="C42" s="330">
        <v>0</v>
      </c>
      <c r="D42" s="330">
        <v>0</v>
      </c>
      <c r="E42" s="357">
        <v>0</v>
      </c>
      <c r="F42" s="359">
        <f t="shared" si="2"/>
        <v>0</v>
      </c>
      <c r="G42" s="57">
        <v>0</v>
      </c>
      <c r="H42" s="57">
        <v>0</v>
      </c>
    </row>
    <row r="43" spans="1:8">
      <c r="A43" s="62" t="s">
        <v>49</v>
      </c>
      <c r="B43" s="330">
        <f t="shared" si="1"/>
        <v>0</v>
      </c>
      <c r="C43" s="330">
        <v>0</v>
      </c>
      <c r="D43" s="330">
        <v>0</v>
      </c>
      <c r="E43" s="357">
        <v>0</v>
      </c>
      <c r="F43" s="359">
        <f t="shared" si="2"/>
        <v>0</v>
      </c>
      <c r="G43" s="57">
        <v>0</v>
      </c>
      <c r="H43" s="57">
        <v>0</v>
      </c>
    </row>
    <row r="44" spans="1:8">
      <c r="A44" s="62" t="s">
        <v>50</v>
      </c>
      <c r="B44" s="330">
        <f t="shared" si="1"/>
        <v>0</v>
      </c>
      <c r="C44" s="330">
        <v>0</v>
      </c>
      <c r="D44" s="330">
        <v>0</v>
      </c>
      <c r="E44" s="357">
        <v>0</v>
      </c>
      <c r="F44" s="359">
        <f t="shared" si="2"/>
        <v>0</v>
      </c>
      <c r="G44" s="57">
        <v>0</v>
      </c>
      <c r="H44" s="57">
        <v>0</v>
      </c>
    </row>
    <row r="45" spans="1:8">
      <c r="A45" s="62" t="s">
        <v>51</v>
      </c>
      <c r="B45" s="330">
        <f t="shared" si="1"/>
        <v>0</v>
      </c>
      <c r="C45" s="330">
        <v>0</v>
      </c>
      <c r="D45" s="330">
        <v>0</v>
      </c>
      <c r="E45" s="357">
        <v>0</v>
      </c>
      <c r="F45" s="359">
        <f t="shared" si="2"/>
        <v>0</v>
      </c>
      <c r="G45" s="57">
        <v>0</v>
      </c>
      <c r="H45" s="57">
        <v>0</v>
      </c>
    </row>
    <row r="46" spans="1:8">
      <c r="A46" s="62" t="s">
        <v>52</v>
      </c>
      <c r="B46" s="330">
        <f t="shared" si="1"/>
        <v>0</v>
      </c>
      <c r="C46" s="330">
        <v>0</v>
      </c>
      <c r="D46" s="330">
        <v>0</v>
      </c>
      <c r="E46" s="357">
        <v>0</v>
      </c>
      <c r="F46" s="359">
        <f t="shared" si="2"/>
        <v>0</v>
      </c>
      <c r="G46" s="57">
        <v>0</v>
      </c>
      <c r="H46" s="57">
        <v>0</v>
      </c>
    </row>
    <row r="47" spans="1:8">
      <c r="A47" s="62" t="s">
        <v>53</v>
      </c>
      <c r="B47" s="330">
        <f t="shared" si="1"/>
        <v>0</v>
      </c>
      <c r="C47" s="330">
        <v>0</v>
      </c>
      <c r="D47" s="330">
        <v>0</v>
      </c>
      <c r="E47" s="357">
        <v>0</v>
      </c>
      <c r="F47" s="359">
        <f t="shared" si="2"/>
        <v>0</v>
      </c>
      <c r="G47" s="57">
        <v>0</v>
      </c>
      <c r="H47" s="57">
        <v>0</v>
      </c>
    </row>
    <row r="48" spans="1:8">
      <c r="A48" s="62" t="s">
        <v>54</v>
      </c>
      <c r="B48" s="330">
        <f t="shared" si="1"/>
        <v>7763964</v>
      </c>
      <c r="C48" s="330">
        <v>0</v>
      </c>
      <c r="D48" s="330">
        <v>0</v>
      </c>
      <c r="E48" s="357">
        <v>7763964</v>
      </c>
      <c r="F48" s="359">
        <f t="shared" si="2"/>
        <v>0</v>
      </c>
      <c r="G48" s="57">
        <v>0</v>
      </c>
      <c r="H48" s="57">
        <v>0</v>
      </c>
    </row>
    <row r="49" spans="1:8">
      <c r="A49" s="62" t="s">
        <v>55</v>
      </c>
      <c r="B49" s="330">
        <f t="shared" si="1"/>
        <v>0</v>
      </c>
      <c r="C49" s="330">
        <v>0</v>
      </c>
      <c r="D49" s="330">
        <v>0</v>
      </c>
      <c r="E49" s="357">
        <v>0</v>
      </c>
      <c r="F49" s="359">
        <f t="shared" si="2"/>
        <v>0</v>
      </c>
      <c r="G49" s="57">
        <v>0</v>
      </c>
      <c r="H49" s="57">
        <v>0</v>
      </c>
    </row>
    <row r="50" spans="1:8">
      <c r="A50" s="62" t="s">
        <v>56</v>
      </c>
      <c r="B50" s="330">
        <f t="shared" si="1"/>
        <v>0</v>
      </c>
      <c r="C50" s="330">
        <v>0</v>
      </c>
      <c r="D50" s="330">
        <v>0</v>
      </c>
      <c r="E50" s="357">
        <v>0</v>
      </c>
      <c r="F50" s="359">
        <f t="shared" si="2"/>
        <v>0</v>
      </c>
      <c r="G50" s="57">
        <v>0</v>
      </c>
      <c r="H50" s="57">
        <v>0</v>
      </c>
    </row>
    <row r="51" spans="1:8">
      <c r="A51" s="62" t="s">
        <v>57</v>
      </c>
      <c r="B51" s="330">
        <f t="shared" si="1"/>
        <v>0</v>
      </c>
      <c r="C51" s="330">
        <v>0</v>
      </c>
      <c r="D51" s="330">
        <v>0</v>
      </c>
      <c r="E51" s="357">
        <v>0</v>
      </c>
      <c r="F51" s="359">
        <f t="shared" si="2"/>
        <v>0</v>
      </c>
      <c r="G51" s="57">
        <v>0</v>
      </c>
      <c r="H51" s="57">
        <v>0</v>
      </c>
    </row>
    <row r="52" spans="1:8">
      <c r="A52" s="62" t="s">
        <v>58</v>
      </c>
      <c r="B52" s="330">
        <f t="shared" si="1"/>
        <v>0</v>
      </c>
      <c r="C52" s="330">
        <v>0</v>
      </c>
      <c r="D52" s="330">
        <v>0</v>
      </c>
      <c r="E52" s="357">
        <v>0</v>
      </c>
      <c r="F52" s="359">
        <f t="shared" si="2"/>
        <v>0</v>
      </c>
      <c r="G52" s="57">
        <v>0</v>
      </c>
      <c r="H52" s="57">
        <v>0</v>
      </c>
    </row>
    <row r="53" spans="1:8">
      <c r="A53" s="62" t="s">
        <v>59</v>
      </c>
      <c r="B53" s="330">
        <f t="shared" si="1"/>
        <v>0</v>
      </c>
      <c r="C53" s="330">
        <v>0</v>
      </c>
      <c r="D53" s="330">
        <v>0</v>
      </c>
      <c r="E53" s="357">
        <v>0</v>
      </c>
      <c r="F53" s="359">
        <f t="shared" si="2"/>
        <v>0</v>
      </c>
      <c r="G53" s="57">
        <v>0</v>
      </c>
      <c r="H53" s="57">
        <v>0</v>
      </c>
    </row>
    <row r="54" spans="1:8">
      <c r="A54" s="62" t="s">
        <v>60</v>
      </c>
      <c r="B54" s="330">
        <f t="shared" si="1"/>
        <v>0</v>
      </c>
      <c r="C54" s="330">
        <v>0</v>
      </c>
      <c r="D54" s="330">
        <v>0</v>
      </c>
      <c r="E54" s="357">
        <v>0</v>
      </c>
      <c r="F54" s="359">
        <f t="shared" si="2"/>
        <v>0</v>
      </c>
      <c r="G54" s="57">
        <v>0</v>
      </c>
      <c r="H54" s="57">
        <v>0</v>
      </c>
    </row>
    <row r="55" spans="1:8">
      <c r="A55" s="62" t="s">
        <v>61</v>
      </c>
      <c r="B55" s="330">
        <f t="shared" si="1"/>
        <v>0</v>
      </c>
      <c r="C55" s="330">
        <v>0</v>
      </c>
      <c r="D55" s="330">
        <v>0</v>
      </c>
      <c r="E55" s="357">
        <v>0</v>
      </c>
      <c r="F55" s="359">
        <f t="shared" si="2"/>
        <v>0</v>
      </c>
      <c r="G55" s="57">
        <v>0</v>
      </c>
      <c r="H55" s="57">
        <v>0</v>
      </c>
    </row>
  </sheetData>
  <mergeCells count="4">
    <mergeCell ref="A1:H1"/>
    <mergeCell ref="A2:A3"/>
    <mergeCell ref="B2:E2"/>
    <mergeCell ref="F2:H2"/>
  </mergeCells>
  <pageMargins left="0.7" right="0.7" top="0.75" bottom="0.75" header="0.3" footer="0.3"/>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104</vt:i4>
      </vt:variant>
      <vt:variant>
        <vt:lpstr>Named Ranges</vt:lpstr>
      </vt:variant>
      <vt:variant>
        <vt:i4>1</vt:i4>
      </vt:variant>
    </vt:vector>
  </HeadingPairs>
  <TitlesOfParts>
    <vt:vector size="105" baseType="lpstr">
      <vt:lpstr>Table of Contents</vt:lpstr>
      <vt:lpstr>A-Overview Tables</vt:lpstr>
      <vt:lpstr>Fed &amp; State by Category</vt:lpstr>
      <vt:lpstr>FY13-14 Comparison, Categories</vt:lpstr>
      <vt:lpstr>FY13-14 Comparison, Activities</vt:lpstr>
      <vt:lpstr>FY13-14 MOE Comparison</vt:lpstr>
      <vt:lpstr>FY 14 Federal TANF Funds</vt:lpstr>
      <vt:lpstr>Summary Federal Funds</vt:lpstr>
      <vt:lpstr>B-Total Expenditures</vt:lpstr>
      <vt:lpstr>Total Fed &amp; State Expenditures</vt:lpstr>
      <vt:lpstr>Fed &amp; State Assistance</vt:lpstr>
      <vt:lpstr>Fed &amp; State Non-Assistance</vt:lpstr>
      <vt:lpstr>Fed &amp; State Non-A Subcategories</vt:lpstr>
      <vt:lpstr>C-Expenditures by Fed &amp; State-</vt:lpstr>
      <vt:lpstr>Federal TANF Expenditures</vt:lpstr>
      <vt:lpstr>Total Federal Expenditures</vt:lpstr>
      <vt:lpstr>Federal Assistance</vt:lpstr>
      <vt:lpstr>Federal Non-Assistance</vt:lpstr>
      <vt:lpstr>Federal Non-A Subcategories</vt:lpstr>
      <vt:lpstr>State MOE Expenditures</vt:lpstr>
      <vt:lpstr>Total State Expenditure Summary</vt:lpstr>
      <vt:lpstr>State Assistance</vt:lpstr>
      <vt:lpstr>State Non-Assistance</vt:lpstr>
      <vt:lpstr>State Non-A Subcategories</vt:lpstr>
      <vt:lpstr>Analysis MOE Spending Levels</vt:lpstr>
      <vt:lpstr>D-State Tables</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E-Expenditures, Funding Stream</vt:lpstr>
      <vt:lpstr>Fed &amp; State Funding Streams </vt:lpstr>
      <vt:lpstr>SFAG</vt:lpstr>
      <vt:lpstr>SFAG Summary</vt:lpstr>
      <vt:lpstr>SFAG Assistance</vt:lpstr>
      <vt:lpstr>SFAG Non-Assistance</vt:lpstr>
      <vt:lpstr>SFAG Non-A Subcategories</vt:lpstr>
      <vt:lpstr>MOE in TANF</vt:lpstr>
      <vt:lpstr>MOE in TANF Summary</vt:lpstr>
      <vt:lpstr>MOE in TANF Assistance</vt:lpstr>
      <vt:lpstr>MOE in TANF Non-Assistance</vt:lpstr>
      <vt:lpstr>MOE in TANF Non-A Subcategories</vt:lpstr>
      <vt:lpstr>MOE in SSP-</vt:lpstr>
      <vt:lpstr>MOE SSP Summary</vt:lpstr>
      <vt:lpstr>MOE SSP Assistance</vt:lpstr>
      <vt:lpstr>MOE SSP Non-Assistance</vt:lpstr>
      <vt:lpstr>MOE SSP Non-A Subcategories</vt:lpstr>
      <vt:lpstr>Contingency Funds</vt:lpstr>
      <vt:lpstr>Contingency Summary</vt:lpstr>
      <vt:lpstr>Contingency Assistance</vt:lpstr>
      <vt:lpstr>Contingency Non-Assistance</vt:lpstr>
      <vt:lpstr>Contingency Non-A Subcategories</vt:lpstr>
      <vt:lpstr>ECF (ARRA)</vt:lpstr>
      <vt:lpstr>ECF Summary</vt:lpstr>
      <vt:lpstr>ECF Assistance</vt:lpstr>
      <vt:lpstr>ECF-Non-Assistance</vt:lpstr>
      <vt:lpstr>ECF Non-A Subcategories</vt:lpstr>
      <vt:lpstr>'Table of Contents'!Print_Area</vt:lpstr>
    </vt:vector>
  </TitlesOfParts>
  <Company>DHHS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DHHS</cp:lastModifiedBy>
  <cp:lastPrinted>2014-05-14T19:35:56Z</cp:lastPrinted>
  <dcterms:created xsi:type="dcterms:W3CDTF">2011-10-26T18:32:16Z</dcterms:created>
  <dcterms:modified xsi:type="dcterms:W3CDTF">2015-07-22T20:53:25Z</dcterms:modified>
</cp:coreProperties>
</file>